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gramas Pyt\Bot_RRHH\Legajos y Prestamos\"/>
    </mc:Choice>
  </mc:AlternateContent>
  <xr:revisionPtr revIDLastSave="0" documentId="13_ncr:1_{36338C50-4CBA-458D-ABBD-2804CA2EC74B}" xr6:coauthVersionLast="47" xr6:coauthVersionMax="47" xr10:uidLastSave="{00000000-0000-0000-0000-000000000000}"/>
  <bookViews>
    <workbookView xWindow="1515" yWindow="1515" windowWidth="21600" windowHeight="11295" tabRatio="859" xr2:uid="{B238C31C-D04D-4BA0-9C1A-63D7A4067736}"/>
  </bookViews>
  <sheets>
    <sheet name="Prueba de Prestamos Seba" sheetId="64" r:id="rId1"/>
    <sheet name="Prestamo" sheetId="35" r:id="rId2"/>
    <sheet name="Solicitud de Prestamo" sheetId="58" r:id="rId3"/>
    <sheet name="Saldo prestamos " sheetId="38" r:id="rId4"/>
    <sheet name="Emanuel Rodriguez" sheetId="63" r:id="rId5"/>
    <sheet name="PMO Santiago $ 1.75 MM" sheetId="33" r:id="rId6"/>
    <sheet name="Simulacion Toledo" sheetId="39" r:id="rId7"/>
    <sheet name="Simulacion Canepa Fernando" sheetId="40" r:id="rId8"/>
    <sheet name="Jose Gonzalez" sheetId="41" r:id="rId9"/>
    <sheet name="Lopez Juanchi" sheetId="42" r:id="rId10"/>
    <sheet name="Lucas Fernandez" sheetId="43" r:id="rId11"/>
    <sheet name="Oscar Diaz" sheetId="45" r:id="rId12"/>
    <sheet name="Hinaypil Jose" sheetId="46" r:id="rId13"/>
    <sheet name="Lenain" sheetId="48" r:id="rId14"/>
    <sheet name="DiVito Martin" sheetId="50" r:id="rId15"/>
    <sheet name="Costa Diego" sheetId="51" r:id="rId16"/>
    <sheet name="Canepa Santiago" sheetId="56" r:id="rId17"/>
    <sheet name="Canepa Santiago 2" sheetId="57" r:id="rId18"/>
    <sheet name="Canepa Santiago 2025" sheetId="59" r:id="rId19"/>
  </sheets>
  <externalReferences>
    <externalReference r:id="rId20"/>
  </externalReferences>
  <definedNames>
    <definedName name="_xlnm._FilterDatabase" localSheetId="1" hidden="1">Prestamo!$A$2:$X$137</definedName>
    <definedName name="_xlnm._FilterDatabase" localSheetId="3" hidden="1">'Saldo prestamos '!$A$1:$CY$74</definedName>
    <definedName name="_xlnm._FilterDatabase" localSheetId="2" hidden="1">'Solicitud de Prestamo'!$A$1:$G$123</definedName>
    <definedName name="MP">'[1]MATERIA PRIMA'!$B$3:$B$135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8" i="64" l="1"/>
  <c r="H8" i="64"/>
  <c r="G8" i="64"/>
  <c r="J7" i="64"/>
  <c r="J6" i="64"/>
  <c r="J5" i="64"/>
  <c r="J4" i="64"/>
  <c r="J3" i="64"/>
  <c r="J2" i="64"/>
  <c r="E7" i="64"/>
  <c r="E6" i="64"/>
  <c r="E5" i="64"/>
  <c r="E4" i="64"/>
  <c r="E3" i="64"/>
  <c r="E2" i="64"/>
  <c r="I3" i="64"/>
  <c r="I2" i="64"/>
  <c r="I6" i="64"/>
  <c r="I5" i="64"/>
  <c r="I4" i="64"/>
  <c r="I7" i="64"/>
  <c r="C2" i="64"/>
  <c r="C7" i="64"/>
  <c r="C6" i="64"/>
  <c r="C5" i="64"/>
  <c r="C4" i="64"/>
  <c r="C3" i="64"/>
  <c r="H7" i="64"/>
  <c r="G7" i="64"/>
  <c r="F7" i="64" s="1"/>
  <c r="D7" i="64"/>
  <c r="H6" i="64"/>
  <c r="G6" i="64"/>
  <c r="G5" i="64"/>
  <c r="F5" i="64" s="1"/>
  <c r="D6" i="64"/>
  <c r="H5" i="64"/>
  <c r="D5" i="64"/>
  <c r="H4" i="64"/>
  <c r="G4" i="64"/>
  <c r="D4" i="64"/>
  <c r="H3" i="64"/>
  <c r="G3" i="64"/>
  <c r="D3" i="64"/>
  <c r="H2" i="64"/>
  <c r="G2" i="64"/>
  <c r="D2" i="64"/>
  <c r="F2" i="64" s="1"/>
  <c r="C723" i="35"/>
  <c r="I722" i="35"/>
  <c r="J722" i="35"/>
  <c r="K722" i="35"/>
  <c r="H722" i="35"/>
  <c r="F722" i="35"/>
  <c r="M718" i="35"/>
  <c r="L718" i="35"/>
  <c r="K718" i="35"/>
  <c r="J718" i="35"/>
  <c r="I718" i="35"/>
  <c r="H718" i="35"/>
  <c r="C719" i="35"/>
  <c r="F718" i="35"/>
  <c r="AS71" i="38"/>
  <c r="C715" i="35"/>
  <c r="F714" i="35"/>
  <c r="AS25" i="38"/>
  <c r="C635" i="35"/>
  <c r="F634" i="35"/>
  <c r="AS68" i="38"/>
  <c r="C711" i="35"/>
  <c r="F710" i="35"/>
  <c r="AS30" i="38"/>
  <c r="C643" i="35"/>
  <c r="F642" i="35"/>
  <c r="EJ8" i="38"/>
  <c r="EJ12" i="38"/>
  <c r="EJ16" i="38"/>
  <c r="EJ17" i="38"/>
  <c r="EJ23" i="38"/>
  <c r="EJ24" i="38"/>
  <c r="EJ27" i="38"/>
  <c r="EJ29" i="38"/>
  <c r="EJ31" i="38"/>
  <c r="EJ32" i="38"/>
  <c r="EJ33" i="38"/>
  <c r="EJ37" i="38"/>
  <c r="EJ39" i="38"/>
  <c r="EJ44" i="38"/>
  <c r="EJ45" i="38"/>
  <c r="EJ46" i="38"/>
  <c r="EJ47" i="38"/>
  <c r="EJ56" i="38"/>
  <c r="EJ65" i="38"/>
  <c r="EJ73" i="38"/>
  <c r="EJ3" i="38"/>
  <c r="EJ5" i="38"/>
  <c r="EJ6" i="38"/>
  <c r="AR72" i="38"/>
  <c r="EJ72" i="38" s="1"/>
  <c r="D12" i="63"/>
  <c r="D13" i="63" s="1"/>
  <c r="E11" i="63"/>
  <c r="I10" i="63"/>
  <c r="G11" i="63" s="1"/>
  <c r="F6" i="63"/>
  <c r="F3" i="64" l="1"/>
  <c r="F6" i="64"/>
  <c r="F4" i="64"/>
  <c r="H13" i="63"/>
  <c r="E12" i="63"/>
  <c r="E13" i="63" s="1"/>
  <c r="D14" i="63"/>
  <c r="F11" i="63"/>
  <c r="AQ10" i="38"/>
  <c r="AR57" i="38"/>
  <c r="C707" i="35"/>
  <c r="F706" i="35"/>
  <c r="C599" i="35"/>
  <c r="F598" i="35"/>
  <c r="AQ35" i="38"/>
  <c r="BT74" i="38"/>
  <c r="BU74" i="38"/>
  <c r="BV74" i="38"/>
  <c r="BW74" i="38"/>
  <c r="BX74" i="38"/>
  <c r="BY74" i="38"/>
  <c r="Z4" i="38"/>
  <c r="BL74" i="38"/>
  <c r="BA74" i="38"/>
  <c r="BB74" i="38"/>
  <c r="BD74" i="38"/>
  <c r="BE74" i="38"/>
  <c r="BF74" i="38"/>
  <c r="BG74" i="38"/>
  <c r="BH74" i="38"/>
  <c r="BI74" i="38"/>
  <c r="BJ74" i="38"/>
  <c r="BK74" i="38"/>
  <c r="BM74" i="38"/>
  <c r="BN74" i="38"/>
  <c r="BO74" i="38"/>
  <c r="BP74" i="38"/>
  <c r="BQ74" i="38"/>
  <c r="BR74" i="38"/>
  <c r="BS74" i="38"/>
  <c r="EB3" i="38"/>
  <c r="EC3" i="38"/>
  <c r="ED3" i="38"/>
  <c r="EE3" i="38"/>
  <c r="EF3" i="38"/>
  <c r="EG3" i="38"/>
  <c r="EH3" i="38"/>
  <c r="EI3" i="38"/>
  <c r="EB5" i="38"/>
  <c r="EC5" i="38"/>
  <c r="ED5" i="38"/>
  <c r="EE5" i="38"/>
  <c r="EF5" i="38"/>
  <c r="EG5" i="38"/>
  <c r="EH5" i="38"/>
  <c r="EI5" i="38"/>
  <c r="EB6" i="38"/>
  <c r="EC6" i="38"/>
  <c r="ED6" i="38"/>
  <c r="EE6" i="38"/>
  <c r="EF6" i="38"/>
  <c r="EG6" i="38"/>
  <c r="EH6" i="38"/>
  <c r="EI6" i="38"/>
  <c r="EB8" i="38"/>
  <c r="EC8" i="38"/>
  <c r="ED8" i="38"/>
  <c r="EE8" i="38"/>
  <c r="EF8" i="38"/>
  <c r="EG8" i="38"/>
  <c r="EH8" i="38"/>
  <c r="EI8" i="38"/>
  <c r="EB12" i="38"/>
  <c r="EC12" i="38"/>
  <c r="ED12" i="38"/>
  <c r="EE12" i="38"/>
  <c r="EF12" i="38"/>
  <c r="EG12" i="38"/>
  <c r="EH12" i="38"/>
  <c r="EI12" i="38"/>
  <c r="EB16" i="38"/>
  <c r="EC16" i="38"/>
  <c r="ED16" i="38"/>
  <c r="EE16" i="38"/>
  <c r="EF16" i="38"/>
  <c r="EG16" i="38"/>
  <c r="EH16" i="38"/>
  <c r="EI16" i="38"/>
  <c r="EB17" i="38"/>
  <c r="EC17" i="38"/>
  <c r="ED17" i="38"/>
  <c r="EE17" i="38"/>
  <c r="EF17" i="38"/>
  <c r="EG17" i="38"/>
  <c r="EH17" i="38"/>
  <c r="EI17" i="38"/>
  <c r="EB23" i="38"/>
  <c r="EC23" i="38"/>
  <c r="ED23" i="38"/>
  <c r="EE23" i="38"/>
  <c r="EF23" i="38"/>
  <c r="EG23" i="38"/>
  <c r="EH23" i="38"/>
  <c r="EI23" i="38"/>
  <c r="EB24" i="38"/>
  <c r="EC24" i="38"/>
  <c r="ED24" i="38"/>
  <c r="EE24" i="38"/>
  <c r="EF24" i="38"/>
  <c r="EG24" i="38"/>
  <c r="EH24" i="38"/>
  <c r="EI24" i="38"/>
  <c r="EB27" i="38"/>
  <c r="EC27" i="38"/>
  <c r="ED27" i="38"/>
  <c r="EE27" i="38"/>
  <c r="EF27" i="38"/>
  <c r="EG27" i="38"/>
  <c r="EH27" i="38"/>
  <c r="EI27" i="38"/>
  <c r="EB29" i="38"/>
  <c r="EC29" i="38"/>
  <c r="ED29" i="38"/>
  <c r="EE29" i="38"/>
  <c r="EF29" i="38"/>
  <c r="EG29" i="38"/>
  <c r="EH29" i="38"/>
  <c r="EI29" i="38"/>
  <c r="EB31" i="38"/>
  <c r="EC31" i="38"/>
  <c r="ED31" i="38"/>
  <c r="EE31" i="38"/>
  <c r="EF31" i="38"/>
  <c r="EG31" i="38"/>
  <c r="EH31" i="38"/>
  <c r="EI31" i="38"/>
  <c r="EB32" i="38"/>
  <c r="EC32" i="38"/>
  <c r="ED32" i="38"/>
  <c r="EE32" i="38"/>
  <c r="EF32" i="38"/>
  <c r="EG32" i="38"/>
  <c r="EH32" i="38"/>
  <c r="EI32" i="38"/>
  <c r="EB33" i="38"/>
  <c r="EC33" i="38"/>
  <c r="ED33" i="38"/>
  <c r="EE33" i="38"/>
  <c r="EF33" i="38"/>
  <c r="EG33" i="38"/>
  <c r="EH33" i="38"/>
  <c r="EI33" i="38"/>
  <c r="EB37" i="38"/>
  <c r="EC37" i="38"/>
  <c r="ED37" i="38"/>
  <c r="EE37" i="38"/>
  <c r="EF37" i="38"/>
  <c r="EG37" i="38"/>
  <c r="EH37" i="38"/>
  <c r="EI37" i="38"/>
  <c r="EB39" i="38"/>
  <c r="EC39" i="38"/>
  <c r="ED39" i="38"/>
  <c r="EE39" i="38"/>
  <c r="EF39" i="38"/>
  <c r="EG39" i="38"/>
  <c r="EH39" i="38"/>
  <c r="EI39" i="38"/>
  <c r="EB44" i="38"/>
  <c r="EC44" i="38"/>
  <c r="ED44" i="38"/>
  <c r="EE44" i="38"/>
  <c r="EF44" i="38"/>
  <c r="EG44" i="38"/>
  <c r="EH44" i="38"/>
  <c r="EI44" i="38"/>
  <c r="EB45" i="38"/>
  <c r="EC45" i="38"/>
  <c r="ED45" i="38"/>
  <c r="EE45" i="38"/>
  <c r="EF45" i="38"/>
  <c r="EG45" i="38"/>
  <c r="EH45" i="38"/>
  <c r="EI45" i="38"/>
  <c r="EB46" i="38"/>
  <c r="EC46" i="38"/>
  <c r="ED46" i="38"/>
  <c r="EE46" i="38"/>
  <c r="EF46" i="38"/>
  <c r="EG46" i="38"/>
  <c r="EH46" i="38"/>
  <c r="EI46" i="38"/>
  <c r="EB47" i="38"/>
  <c r="EC47" i="38"/>
  <c r="ED47" i="38"/>
  <c r="EE47" i="38"/>
  <c r="EF47" i="38"/>
  <c r="EG47" i="38"/>
  <c r="EH47" i="38"/>
  <c r="EI47" i="38"/>
  <c r="EB56" i="38"/>
  <c r="EC56" i="38"/>
  <c r="ED56" i="38"/>
  <c r="EE56" i="38"/>
  <c r="EF56" i="38"/>
  <c r="EG56" i="38"/>
  <c r="EH56" i="38"/>
  <c r="EI56" i="38"/>
  <c r="EB65" i="38"/>
  <c r="EC65" i="38"/>
  <c r="ED65" i="38"/>
  <c r="EE65" i="38"/>
  <c r="EF65" i="38"/>
  <c r="EG65" i="38"/>
  <c r="EH65" i="38"/>
  <c r="EI65" i="38"/>
  <c r="EB72" i="38"/>
  <c r="EC72" i="38"/>
  <c r="ED72" i="38"/>
  <c r="EE72" i="38"/>
  <c r="EF72" i="38"/>
  <c r="EG72" i="38"/>
  <c r="EH72" i="38"/>
  <c r="EI72" i="38"/>
  <c r="EB73" i="38"/>
  <c r="EC73" i="38"/>
  <c r="ED73" i="38"/>
  <c r="EE73" i="38"/>
  <c r="EF73" i="38"/>
  <c r="EG73" i="38"/>
  <c r="EH73" i="38"/>
  <c r="EI73" i="38"/>
  <c r="EA3" i="38"/>
  <c r="EA5" i="38"/>
  <c r="EA6" i="38"/>
  <c r="EA8" i="38"/>
  <c r="EA12" i="38"/>
  <c r="EA16" i="38"/>
  <c r="EA17" i="38"/>
  <c r="EA23" i="38"/>
  <c r="EA24" i="38"/>
  <c r="EA27" i="38"/>
  <c r="EA29" i="38"/>
  <c r="EA31" i="38"/>
  <c r="EA32" i="38"/>
  <c r="EA33" i="38"/>
  <c r="EA37" i="38"/>
  <c r="EA39" i="38"/>
  <c r="EA44" i="38"/>
  <c r="EA45" i="38"/>
  <c r="EA46" i="38"/>
  <c r="EA47" i="38"/>
  <c r="EA56" i="38"/>
  <c r="EA65" i="38"/>
  <c r="EA72" i="38"/>
  <c r="EA73" i="38"/>
  <c r="DZ3" i="38"/>
  <c r="DZ5" i="38"/>
  <c r="DZ6" i="38"/>
  <c r="DZ8" i="38"/>
  <c r="DZ12" i="38"/>
  <c r="DZ16" i="38"/>
  <c r="DZ17" i="38"/>
  <c r="DZ23" i="38"/>
  <c r="DZ24" i="38"/>
  <c r="DZ27" i="38"/>
  <c r="DZ29" i="38"/>
  <c r="DZ31" i="38"/>
  <c r="DZ32" i="38"/>
  <c r="DZ33" i="38"/>
  <c r="DZ37" i="38"/>
  <c r="DZ39" i="38"/>
  <c r="DZ44" i="38"/>
  <c r="DZ45" i="38"/>
  <c r="DZ46" i="38"/>
  <c r="DZ47" i="38"/>
  <c r="DZ56" i="38"/>
  <c r="DZ65" i="38"/>
  <c r="DZ72" i="38"/>
  <c r="DZ73" i="38"/>
  <c r="DY3" i="38"/>
  <c r="DY5" i="38"/>
  <c r="DY6" i="38"/>
  <c r="DY8" i="38"/>
  <c r="DY12" i="38"/>
  <c r="DY16" i="38"/>
  <c r="DY17" i="38"/>
  <c r="DY23" i="38"/>
  <c r="DY24" i="38"/>
  <c r="DY27" i="38"/>
  <c r="DY29" i="38"/>
  <c r="DY31" i="38"/>
  <c r="DY32" i="38"/>
  <c r="DY33" i="38"/>
  <c r="DY37" i="38"/>
  <c r="DY39" i="38"/>
  <c r="DY44" i="38"/>
  <c r="DY45" i="38"/>
  <c r="DY46" i="38"/>
  <c r="DY47" i="38"/>
  <c r="DY56" i="38"/>
  <c r="DY65" i="38"/>
  <c r="DY72" i="38"/>
  <c r="DY73" i="38"/>
  <c r="DX3" i="38"/>
  <c r="DX5" i="38"/>
  <c r="DX6" i="38"/>
  <c r="DX8" i="38"/>
  <c r="DX12" i="38"/>
  <c r="DX16" i="38"/>
  <c r="DX17" i="38"/>
  <c r="DX23" i="38"/>
  <c r="DX24" i="38"/>
  <c r="DX27" i="38"/>
  <c r="DX29" i="38"/>
  <c r="DX31" i="38"/>
  <c r="DX32" i="38"/>
  <c r="DX33" i="38"/>
  <c r="DX37" i="38"/>
  <c r="DX39" i="38"/>
  <c r="DX44" i="38"/>
  <c r="DX45" i="38"/>
  <c r="DX46" i="38"/>
  <c r="DX47" i="38"/>
  <c r="DX56" i="38"/>
  <c r="DX65" i="38"/>
  <c r="DX72" i="38"/>
  <c r="DX73" i="38"/>
  <c r="DW3" i="38"/>
  <c r="DW5" i="38"/>
  <c r="DW6" i="38"/>
  <c r="DW8" i="38"/>
  <c r="DW12" i="38"/>
  <c r="DW16" i="38"/>
  <c r="DW17" i="38"/>
  <c r="DW23" i="38"/>
  <c r="DW24" i="38"/>
  <c r="DW27" i="38"/>
  <c r="DW29" i="38"/>
  <c r="DW31" i="38"/>
  <c r="DW32" i="38"/>
  <c r="DW33" i="38"/>
  <c r="DW37" i="38"/>
  <c r="DW39" i="38"/>
  <c r="DW44" i="38"/>
  <c r="DW45" i="38"/>
  <c r="DW46" i="38"/>
  <c r="DW47" i="38"/>
  <c r="DW56" i="38"/>
  <c r="DW65" i="38"/>
  <c r="DW72" i="38"/>
  <c r="DW73" i="38"/>
  <c r="DV3" i="38"/>
  <c r="DV5" i="38"/>
  <c r="DV6" i="38"/>
  <c r="DV8" i="38"/>
  <c r="DV12" i="38"/>
  <c r="DV16" i="38"/>
  <c r="DV17" i="38"/>
  <c r="DV23" i="38"/>
  <c r="DV24" i="38"/>
  <c r="DV27" i="38"/>
  <c r="DV29" i="38"/>
  <c r="DV31" i="38"/>
  <c r="DV32" i="38"/>
  <c r="DV33" i="38"/>
  <c r="DV37" i="38"/>
  <c r="DV39" i="38"/>
  <c r="DV44" i="38"/>
  <c r="DV45" i="38"/>
  <c r="DV46" i="38"/>
  <c r="DV47" i="38"/>
  <c r="DV56" i="38"/>
  <c r="DV65" i="38"/>
  <c r="DV72" i="38"/>
  <c r="DV73" i="38"/>
  <c r="DU3" i="38"/>
  <c r="DU5" i="38"/>
  <c r="DU6" i="38"/>
  <c r="DU8" i="38"/>
  <c r="DU12" i="38"/>
  <c r="DU16" i="38"/>
  <c r="DU17" i="38"/>
  <c r="DU23" i="38"/>
  <c r="DU24" i="38"/>
  <c r="DU27" i="38"/>
  <c r="DU29" i="38"/>
  <c r="DU31" i="38"/>
  <c r="DU32" i="38"/>
  <c r="DU33" i="38"/>
  <c r="DU37" i="38"/>
  <c r="DU39" i="38"/>
  <c r="DU44" i="38"/>
  <c r="DU45" i="38"/>
  <c r="DU46" i="38"/>
  <c r="DU47" i="38"/>
  <c r="DU56" i="38"/>
  <c r="DU65" i="38"/>
  <c r="DU72" i="38"/>
  <c r="DU73" i="38"/>
  <c r="DT3" i="38"/>
  <c r="DT5" i="38"/>
  <c r="DT6" i="38"/>
  <c r="DT8" i="38"/>
  <c r="DT12" i="38"/>
  <c r="DT16" i="38"/>
  <c r="DT17" i="38"/>
  <c r="DT23" i="38"/>
  <c r="DT24" i="38"/>
  <c r="DT27" i="38"/>
  <c r="DT29" i="38"/>
  <c r="DT31" i="38"/>
  <c r="DT32" i="38"/>
  <c r="DT33" i="38"/>
  <c r="DT37" i="38"/>
  <c r="DT39" i="38"/>
  <c r="DT44" i="38"/>
  <c r="DT45" i="38"/>
  <c r="DT46" i="38"/>
  <c r="DT47" i="38"/>
  <c r="DT56" i="38"/>
  <c r="DT65" i="38"/>
  <c r="DT72" i="38"/>
  <c r="DT73" i="38"/>
  <c r="DS3" i="38"/>
  <c r="DS5" i="38"/>
  <c r="DS6" i="38"/>
  <c r="DS8" i="38"/>
  <c r="DS12" i="38"/>
  <c r="DS16" i="38"/>
  <c r="DS17" i="38"/>
  <c r="DS23" i="38"/>
  <c r="DS24" i="38"/>
  <c r="DS27" i="38"/>
  <c r="DS29" i="38"/>
  <c r="DS31" i="38"/>
  <c r="DS32" i="38"/>
  <c r="DS33" i="38"/>
  <c r="DS37" i="38"/>
  <c r="DS39" i="38"/>
  <c r="DS44" i="38"/>
  <c r="DS45" i="38"/>
  <c r="DS46" i="38"/>
  <c r="DS47" i="38"/>
  <c r="DS54" i="38"/>
  <c r="DS56" i="38"/>
  <c r="DS65" i="38"/>
  <c r="DS72" i="38"/>
  <c r="DS73" i="38"/>
  <c r="DR3" i="38"/>
  <c r="DR5" i="38"/>
  <c r="DR6" i="38"/>
  <c r="DR8" i="38"/>
  <c r="DR12" i="38"/>
  <c r="DR16" i="38"/>
  <c r="DR17" i="38"/>
  <c r="DR23" i="38"/>
  <c r="DR24" i="38"/>
  <c r="DR27" i="38"/>
  <c r="DR29" i="38"/>
  <c r="DR31" i="38"/>
  <c r="DR32" i="38"/>
  <c r="DR33" i="38"/>
  <c r="DR37" i="38"/>
  <c r="DR39" i="38"/>
  <c r="DR44" i="38"/>
  <c r="DR45" i="38"/>
  <c r="DR46" i="38"/>
  <c r="DR47" i="38"/>
  <c r="DR54" i="38"/>
  <c r="DR56" i="38"/>
  <c r="DR65" i="38"/>
  <c r="DR72" i="38"/>
  <c r="DR73" i="38"/>
  <c r="DQ3" i="38"/>
  <c r="DQ5" i="38"/>
  <c r="DQ6" i="38"/>
  <c r="DQ8" i="38"/>
  <c r="DQ12" i="38"/>
  <c r="DQ16" i="38"/>
  <c r="DQ17" i="38"/>
  <c r="DQ23" i="38"/>
  <c r="DQ24" i="38"/>
  <c r="DQ27" i="38"/>
  <c r="DQ29" i="38"/>
  <c r="DQ31" i="38"/>
  <c r="DQ32" i="38"/>
  <c r="DQ33" i="38"/>
  <c r="DQ37" i="38"/>
  <c r="DQ39" i="38"/>
  <c r="DQ44" i="38"/>
  <c r="DQ45" i="38"/>
  <c r="DQ46" i="38"/>
  <c r="DQ47" i="38"/>
  <c r="DQ54" i="38"/>
  <c r="DQ56" i="38"/>
  <c r="DQ65" i="38"/>
  <c r="DQ72" i="38"/>
  <c r="DQ73" i="38"/>
  <c r="DP3" i="38"/>
  <c r="DP5" i="38"/>
  <c r="DP6" i="38"/>
  <c r="DP8" i="38"/>
  <c r="DP12" i="38"/>
  <c r="DP16" i="38"/>
  <c r="DP17" i="38"/>
  <c r="DP23" i="38"/>
  <c r="DP24" i="38"/>
  <c r="DP27" i="38"/>
  <c r="DP29" i="38"/>
  <c r="DP31" i="38"/>
  <c r="DP32" i="38"/>
  <c r="DP33" i="38"/>
  <c r="DP37" i="38"/>
  <c r="DP39" i="38"/>
  <c r="DP44" i="38"/>
  <c r="DP45" i="38"/>
  <c r="DP46" i="38"/>
  <c r="DP47" i="38"/>
  <c r="DP54" i="38"/>
  <c r="DP56" i="38"/>
  <c r="DP65" i="38"/>
  <c r="DP72" i="38"/>
  <c r="DP73" i="38"/>
  <c r="DO3" i="38"/>
  <c r="DO5" i="38"/>
  <c r="DO6" i="38"/>
  <c r="DO8" i="38"/>
  <c r="DO12" i="38"/>
  <c r="DO16" i="38"/>
  <c r="DO17" i="38"/>
  <c r="DO23" i="38"/>
  <c r="DO24" i="38"/>
  <c r="DO27" i="38"/>
  <c r="DO29" i="38"/>
  <c r="DO31" i="38"/>
  <c r="DO32" i="38"/>
  <c r="DO33" i="38"/>
  <c r="DO37" i="38"/>
  <c r="DO39" i="38"/>
  <c r="DO44" i="38"/>
  <c r="DO45" i="38"/>
  <c r="DO46" i="38"/>
  <c r="DO47" i="38"/>
  <c r="DO54" i="38"/>
  <c r="DO56" i="38"/>
  <c r="DO65" i="38"/>
  <c r="DO72" i="38"/>
  <c r="DO73" i="38"/>
  <c r="DN3" i="38"/>
  <c r="DN5" i="38"/>
  <c r="DN6" i="38"/>
  <c r="DN8" i="38"/>
  <c r="DN12" i="38"/>
  <c r="DN16" i="38"/>
  <c r="DN17" i="38"/>
  <c r="DN23" i="38"/>
  <c r="DN24" i="38"/>
  <c r="DN27" i="38"/>
  <c r="DN29" i="38"/>
  <c r="DN31" i="38"/>
  <c r="DN32" i="38"/>
  <c r="DN33" i="38"/>
  <c r="DN37" i="38"/>
  <c r="DN39" i="38"/>
  <c r="DN44" i="38"/>
  <c r="DN45" i="38"/>
  <c r="DN46" i="38"/>
  <c r="DN47" i="38"/>
  <c r="DN54" i="38"/>
  <c r="DN56" i="38"/>
  <c r="DN65" i="38"/>
  <c r="DN72" i="38"/>
  <c r="DN73" i="38"/>
  <c r="DM3" i="38"/>
  <c r="DM5" i="38"/>
  <c r="DM6" i="38"/>
  <c r="DM8" i="38"/>
  <c r="DM12" i="38"/>
  <c r="DM16" i="38"/>
  <c r="DM17" i="38"/>
  <c r="DM23" i="38"/>
  <c r="DM24" i="38"/>
  <c r="DM27" i="38"/>
  <c r="DM29" i="38"/>
  <c r="DM31" i="38"/>
  <c r="DM32" i="38"/>
  <c r="DM33" i="38"/>
  <c r="DM37" i="38"/>
  <c r="DM39" i="38"/>
  <c r="DM44" i="38"/>
  <c r="DM45" i="38"/>
  <c r="DM46" i="38"/>
  <c r="DM47" i="38"/>
  <c r="DM54" i="38"/>
  <c r="DM56" i="38"/>
  <c r="DM65" i="38"/>
  <c r="DM72" i="38"/>
  <c r="DM73" i="38"/>
  <c r="DL3" i="38"/>
  <c r="DL5" i="38"/>
  <c r="DL6" i="38"/>
  <c r="DL8" i="38"/>
  <c r="DL12" i="38"/>
  <c r="DL16" i="38"/>
  <c r="DL17" i="38"/>
  <c r="DL23" i="38"/>
  <c r="DL24" i="38"/>
  <c r="DL27" i="38"/>
  <c r="DL29" i="38"/>
  <c r="DL31" i="38"/>
  <c r="DL32" i="38"/>
  <c r="DL33" i="38"/>
  <c r="DL37" i="38"/>
  <c r="DL39" i="38"/>
  <c r="DL44" i="38"/>
  <c r="DL45" i="38"/>
  <c r="DL46" i="38"/>
  <c r="DL47" i="38"/>
  <c r="DL54" i="38"/>
  <c r="DL56" i="38"/>
  <c r="DL65" i="38"/>
  <c r="DL72" i="38"/>
  <c r="DL73" i="38"/>
  <c r="DK3" i="38"/>
  <c r="DK5" i="38"/>
  <c r="DK6" i="38"/>
  <c r="DK8" i="38"/>
  <c r="DK12" i="38"/>
  <c r="DK16" i="38"/>
  <c r="DK17" i="38"/>
  <c r="DK23" i="38"/>
  <c r="DK24" i="38"/>
  <c r="DK27" i="38"/>
  <c r="DK29" i="38"/>
  <c r="DK31" i="38"/>
  <c r="DK32" i="38"/>
  <c r="DK33" i="38"/>
  <c r="DK37" i="38"/>
  <c r="DK39" i="38"/>
  <c r="DK44" i="38"/>
  <c r="DK45" i="38"/>
  <c r="DK46" i="38"/>
  <c r="DK47" i="38"/>
  <c r="DK54" i="38"/>
  <c r="DK56" i="38"/>
  <c r="DK65" i="38"/>
  <c r="DK69" i="38"/>
  <c r="DK70" i="38"/>
  <c r="DK72" i="38"/>
  <c r="DK73" i="38"/>
  <c r="DJ3" i="38"/>
  <c r="DJ5" i="38"/>
  <c r="DJ6" i="38"/>
  <c r="DJ8" i="38"/>
  <c r="DJ12" i="38"/>
  <c r="DJ16" i="38"/>
  <c r="DJ17" i="38"/>
  <c r="DJ23" i="38"/>
  <c r="DJ24" i="38"/>
  <c r="DJ27" i="38"/>
  <c r="DJ29" i="38"/>
  <c r="DJ31" i="38"/>
  <c r="DJ32" i="38"/>
  <c r="DJ33" i="38"/>
  <c r="DJ37" i="38"/>
  <c r="DJ39" i="38"/>
  <c r="DJ44" i="38"/>
  <c r="DJ45" i="38"/>
  <c r="DJ46" i="38"/>
  <c r="DJ47" i="38"/>
  <c r="DJ54" i="38"/>
  <c r="DJ56" i="38"/>
  <c r="DJ65" i="38"/>
  <c r="DJ69" i="38"/>
  <c r="DJ70" i="38"/>
  <c r="DJ72" i="38"/>
  <c r="DJ73" i="38"/>
  <c r="DI3" i="38"/>
  <c r="DI5" i="38"/>
  <c r="DI6" i="38"/>
  <c r="DI8" i="38"/>
  <c r="DI12" i="38"/>
  <c r="DI16" i="38"/>
  <c r="DI17" i="38"/>
  <c r="DI23" i="38"/>
  <c r="DI24" i="38"/>
  <c r="DI27" i="38"/>
  <c r="DI29" i="38"/>
  <c r="DI31" i="38"/>
  <c r="DI32" i="38"/>
  <c r="DI33" i="38"/>
  <c r="DI37" i="38"/>
  <c r="DI39" i="38"/>
  <c r="DI42" i="38"/>
  <c r="DI44" i="38"/>
  <c r="DI45" i="38"/>
  <c r="DI46" i="38"/>
  <c r="DI47" i="38"/>
  <c r="DI54" i="38"/>
  <c r="DI56" i="38"/>
  <c r="DI65" i="38"/>
  <c r="DI68" i="38"/>
  <c r="DI69" i="38"/>
  <c r="DI70" i="38"/>
  <c r="DI72" i="38"/>
  <c r="DI73" i="38"/>
  <c r="DH3" i="38"/>
  <c r="DH5" i="38"/>
  <c r="DH6" i="38"/>
  <c r="DH8" i="38"/>
  <c r="DH12" i="38"/>
  <c r="DH16" i="38"/>
  <c r="DH17" i="38"/>
  <c r="DH23" i="38"/>
  <c r="DH24" i="38"/>
  <c r="DH27" i="38"/>
  <c r="DH29" i="38"/>
  <c r="DH31" i="38"/>
  <c r="DH32" i="38"/>
  <c r="DH33" i="38"/>
  <c r="DH37" i="38"/>
  <c r="DH39" i="38"/>
  <c r="DH42" i="38"/>
  <c r="DH44" i="38"/>
  <c r="DH45" i="38"/>
  <c r="DH46" i="38"/>
  <c r="DH47" i="38"/>
  <c r="DH54" i="38"/>
  <c r="DH56" i="38"/>
  <c r="DH65" i="38"/>
  <c r="DH66" i="38"/>
  <c r="DH67" i="38"/>
  <c r="DH68" i="38"/>
  <c r="DH69" i="38"/>
  <c r="DH70" i="38"/>
  <c r="DH72" i="38"/>
  <c r="DH73" i="38"/>
  <c r="DG3" i="38"/>
  <c r="DG5" i="38"/>
  <c r="DG6" i="38"/>
  <c r="DG8" i="38"/>
  <c r="DG12" i="38"/>
  <c r="DG16" i="38"/>
  <c r="DG17" i="38"/>
  <c r="DG23" i="38"/>
  <c r="DG24" i="38"/>
  <c r="DG27" i="38"/>
  <c r="DG29" i="38"/>
  <c r="DG31" i="38"/>
  <c r="DG32" i="38"/>
  <c r="DG33" i="38"/>
  <c r="DG37" i="38"/>
  <c r="DG39" i="38"/>
  <c r="DG42" i="38"/>
  <c r="DG44" i="38"/>
  <c r="DG45" i="38"/>
  <c r="DG46" i="38"/>
  <c r="DG47" i="38"/>
  <c r="DG54" i="38"/>
  <c r="DG56" i="38"/>
  <c r="DG62" i="38"/>
  <c r="DG65" i="38"/>
  <c r="DG66" i="38"/>
  <c r="DG67" i="38"/>
  <c r="DG68" i="38"/>
  <c r="DG69" i="38"/>
  <c r="DG70" i="38"/>
  <c r="DG72" i="38"/>
  <c r="DG73" i="38"/>
  <c r="DF3" i="38"/>
  <c r="DF5" i="38"/>
  <c r="DF6" i="38"/>
  <c r="DF8" i="38"/>
  <c r="DF12" i="38"/>
  <c r="DF16" i="38"/>
  <c r="DF17" i="38"/>
  <c r="DF23" i="38"/>
  <c r="DF24" i="38"/>
  <c r="DF27" i="38"/>
  <c r="DF29" i="38"/>
  <c r="DF31" i="38"/>
  <c r="DF32" i="38"/>
  <c r="DF33" i="38"/>
  <c r="DF36" i="38"/>
  <c r="DF37" i="38"/>
  <c r="DF39" i="38"/>
  <c r="DF42" i="38"/>
  <c r="DF44" i="38"/>
  <c r="DF45" i="38"/>
  <c r="DF46" i="38"/>
  <c r="DF47" i="38"/>
  <c r="DF54" i="38"/>
  <c r="DF56" i="38"/>
  <c r="DF62" i="38"/>
  <c r="DF63" i="38"/>
  <c r="DF64" i="38"/>
  <c r="DF65" i="38"/>
  <c r="DF66" i="38"/>
  <c r="DF67" i="38"/>
  <c r="DF68" i="38"/>
  <c r="DF69" i="38"/>
  <c r="DF70" i="38"/>
  <c r="DF72" i="38"/>
  <c r="DF73" i="38"/>
  <c r="DE3" i="38"/>
  <c r="DE5" i="38"/>
  <c r="DE6" i="38"/>
  <c r="DE8" i="38"/>
  <c r="DE12" i="38"/>
  <c r="DE16" i="38"/>
  <c r="DE17" i="38"/>
  <c r="DE23" i="38"/>
  <c r="DE24" i="38"/>
  <c r="DE27" i="38"/>
  <c r="DE29" i="38"/>
  <c r="DE31" i="38"/>
  <c r="DE32" i="38"/>
  <c r="DE33" i="38"/>
  <c r="DE36" i="38"/>
  <c r="DE37" i="38"/>
  <c r="DE39" i="38"/>
  <c r="DE42" i="38"/>
  <c r="DE44" i="38"/>
  <c r="DE45" i="38"/>
  <c r="DE46" i="38"/>
  <c r="DE47" i="38"/>
  <c r="DE54" i="38"/>
  <c r="DE56" i="38"/>
  <c r="DE62" i="38"/>
  <c r="DE63" i="38"/>
  <c r="DE64" i="38"/>
  <c r="DE65" i="38"/>
  <c r="DE66" i="38"/>
  <c r="DE67" i="38"/>
  <c r="DE68" i="38"/>
  <c r="DE69" i="38"/>
  <c r="DE70" i="38"/>
  <c r="DE72" i="38"/>
  <c r="DE73" i="38"/>
  <c r="DD3" i="38"/>
  <c r="DD5" i="38"/>
  <c r="DD6" i="38"/>
  <c r="DD8" i="38"/>
  <c r="DD12" i="38"/>
  <c r="DD16" i="38"/>
  <c r="DD17" i="38"/>
  <c r="DD23" i="38"/>
  <c r="DD24" i="38"/>
  <c r="DD27" i="38"/>
  <c r="DD29" i="38"/>
  <c r="DD31" i="38"/>
  <c r="DD32" i="38"/>
  <c r="DD33" i="38"/>
  <c r="DD36" i="38"/>
  <c r="DD37" i="38"/>
  <c r="DD39" i="38"/>
  <c r="DD42" i="38"/>
  <c r="DD44" i="38"/>
  <c r="DD45" i="38"/>
  <c r="DD46" i="38"/>
  <c r="DD47" i="38"/>
  <c r="DD54" i="38"/>
  <c r="DD56" i="38"/>
  <c r="DD62" i="38"/>
  <c r="DD63" i="38"/>
  <c r="DD64" i="38"/>
  <c r="DD65" i="38"/>
  <c r="DD66" i="38"/>
  <c r="DD67" i="38"/>
  <c r="DD68" i="38"/>
  <c r="DD69" i="38"/>
  <c r="DD70" i="38"/>
  <c r="DD72" i="38"/>
  <c r="DD73" i="38"/>
  <c r="DC3" i="38"/>
  <c r="DC5" i="38"/>
  <c r="DC6" i="38"/>
  <c r="DC8" i="38"/>
  <c r="DC12" i="38"/>
  <c r="DC16" i="38"/>
  <c r="DC17" i="38"/>
  <c r="DC23" i="38"/>
  <c r="DC24" i="38"/>
  <c r="DC27" i="38"/>
  <c r="DC29" i="38"/>
  <c r="DC31" i="38"/>
  <c r="DC32" i="38"/>
  <c r="DC33" i="38"/>
  <c r="DC36" i="38"/>
  <c r="DC37" i="38"/>
  <c r="DC39" i="38"/>
  <c r="DC42" i="38"/>
  <c r="DC44" i="38"/>
  <c r="DC45" i="38"/>
  <c r="DC46" i="38"/>
  <c r="DC47" i="38"/>
  <c r="DC54" i="38"/>
  <c r="DC56" i="38"/>
  <c r="DC60" i="38"/>
  <c r="DC61" i="38"/>
  <c r="DC62" i="38"/>
  <c r="DC63" i="38"/>
  <c r="DC64" i="38"/>
  <c r="DC65" i="38"/>
  <c r="DC66" i="38"/>
  <c r="DC67" i="38"/>
  <c r="DC68" i="38"/>
  <c r="DC69" i="38"/>
  <c r="DC70" i="38"/>
  <c r="DC72" i="38"/>
  <c r="DC73" i="38"/>
  <c r="DB3" i="38"/>
  <c r="DB5" i="38"/>
  <c r="DB6" i="38"/>
  <c r="DB8" i="38"/>
  <c r="DB12" i="38"/>
  <c r="DB16" i="38"/>
  <c r="DB17" i="38"/>
  <c r="DB23" i="38"/>
  <c r="DB24" i="38"/>
  <c r="DB27" i="38"/>
  <c r="DB29" i="38"/>
  <c r="DB31" i="38"/>
  <c r="DB32" i="38"/>
  <c r="DB33" i="38"/>
  <c r="DB36" i="38"/>
  <c r="DB37" i="38"/>
  <c r="DB39" i="38"/>
  <c r="DB42" i="38"/>
  <c r="DB44" i="38"/>
  <c r="DB45" i="38"/>
  <c r="DB46" i="38"/>
  <c r="DB47" i="38"/>
  <c r="DB54" i="38"/>
  <c r="DB56" i="38"/>
  <c r="DB60" i="38"/>
  <c r="DB61" i="38"/>
  <c r="DB62" i="38"/>
  <c r="DB63" i="38"/>
  <c r="DB64" i="38"/>
  <c r="DB65" i="38"/>
  <c r="DB66" i="38"/>
  <c r="DB67" i="38"/>
  <c r="DB68" i="38"/>
  <c r="DB69" i="38"/>
  <c r="DB70" i="38"/>
  <c r="DB72" i="38"/>
  <c r="DB73" i="38"/>
  <c r="DA3" i="38"/>
  <c r="DA5" i="38"/>
  <c r="DA6" i="38"/>
  <c r="DA8" i="38"/>
  <c r="DA12" i="38"/>
  <c r="DA16" i="38"/>
  <c r="DA17" i="38"/>
  <c r="DA23" i="38"/>
  <c r="DA24" i="38"/>
  <c r="DA27" i="38"/>
  <c r="DA29" i="38"/>
  <c r="DA31" i="38"/>
  <c r="DA32" i="38"/>
  <c r="DA33" i="38"/>
  <c r="DA36" i="38"/>
  <c r="DA37" i="38"/>
  <c r="DA39" i="38"/>
  <c r="DA42" i="38"/>
  <c r="DA44" i="38"/>
  <c r="DA45" i="38"/>
  <c r="DA46" i="38"/>
  <c r="DA47" i="38"/>
  <c r="DA54" i="38"/>
  <c r="DA56" i="38"/>
  <c r="DA59" i="38"/>
  <c r="DA60" i="38"/>
  <c r="DA61" i="38"/>
  <c r="DA62" i="38"/>
  <c r="DA63" i="38"/>
  <c r="DA64" i="38"/>
  <c r="DA65" i="38"/>
  <c r="DA66" i="38"/>
  <c r="DA67" i="38"/>
  <c r="DA68" i="38"/>
  <c r="DA69" i="38"/>
  <c r="DA70" i="38"/>
  <c r="DA72" i="38"/>
  <c r="DA73" i="38"/>
  <c r="CZ3" i="38"/>
  <c r="CZ5" i="38"/>
  <c r="CZ6" i="38"/>
  <c r="CZ8" i="38"/>
  <c r="CZ9" i="38"/>
  <c r="CZ11" i="38"/>
  <c r="CZ12" i="38"/>
  <c r="CZ16" i="38"/>
  <c r="CZ17" i="38"/>
  <c r="CZ23" i="38"/>
  <c r="CZ24" i="38"/>
  <c r="CZ27" i="38"/>
  <c r="CZ29" i="38"/>
  <c r="CZ31" i="38"/>
  <c r="CZ32" i="38"/>
  <c r="CZ33" i="38"/>
  <c r="CZ36" i="38"/>
  <c r="CZ37" i="38"/>
  <c r="CZ39" i="38"/>
  <c r="CZ42" i="38"/>
  <c r="CZ44" i="38"/>
  <c r="CZ45" i="38"/>
  <c r="CZ46" i="38"/>
  <c r="CZ47" i="38"/>
  <c r="CZ54" i="38"/>
  <c r="CZ56" i="38"/>
  <c r="CZ58" i="38"/>
  <c r="CZ59" i="38"/>
  <c r="CZ60" i="38"/>
  <c r="CZ61" i="38"/>
  <c r="CZ62" i="38"/>
  <c r="CZ63" i="38"/>
  <c r="CZ64" i="38"/>
  <c r="CZ65" i="38"/>
  <c r="CZ66" i="38"/>
  <c r="CZ67" i="38"/>
  <c r="CZ68" i="38"/>
  <c r="CZ69" i="38"/>
  <c r="CZ70" i="38"/>
  <c r="CZ72" i="38"/>
  <c r="CZ73" i="38"/>
  <c r="CY3" i="38"/>
  <c r="CY4" i="38"/>
  <c r="CY5" i="38"/>
  <c r="CY6" i="38"/>
  <c r="CY8" i="38"/>
  <c r="CY9" i="38"/>
  <c r="CY11" i="38"/>
  <c r="CY12" i="38"/>
  <c r="CY15" i="38"/>
  <c r="CY16" i="38"/>
  <c r="CY17" i="38"/>
  <c r="CY22" i="38"/>
  <c r="CY23" i="38"/>
  <c r="CY24" i="38"/>
  <c r="CY27" i="38"/>
  <c r="CY29" i="38"/>
  <c r="CY31" i="38"/>
  <c r="CY32" i="38"/>
  <c r="CY33" i="38"/>
  <c r="CY36" i="38"/>
  <c r="CY37" i="38"/>
  <c r="CY39" i="38"/>
  <c r="CY42" i="38"/>
  <c r="CY44" i="38"/>
  <c r="CY45" i="38"/>
  <c r="CY46" i="38"/>
  <c r="CY47" i="38"/>
  <c r="CY54" i="38"/>
  <c r="CY56" i="38"/>
  <c r="CY58" i="38"/>
  <c r="CY59" i="38"/>
  <c r="CY60" i="38"/>
  <c r="CY61" i="38"/>
  <c r="CY62" i="38"/>
  <c r="CY63" i="38"/>
  <c r="CY64" i="38"/>
  <c r="CY65" i="38"/>
  <c r="CY66" i="38"/>
  <c r="CY67" i="38"/>
  <c r="CY68" i="38"/>
  <c r="CY69" i="38"/>
  <c r="CY70" i="38"/>
  <c r="CY72" i="38"/>
  <c r="CY73" i="38"/>
  <c r="CX3" i="38"/>
  <c r="CX5" i="38"/>
  <c r="CX6" i="38"/>
  <c r="CX8" i="38"/>
  <c r="CX9" i="38"/>
  <c r="CX11" i="38"/>
  <c r="CX12" i="38"/>
  <c r="CX15" i="38"/>
  <c r="CX16" i="38"/>
  <c r="CX17" i="38"/>
  <c r="CX22" i="38"/>
  <c r="CX23" i="38"/>
  <c r="CX24" i="38"/>
  <c r="CX27" i="38"/>
  <c r="CX29" i="38"/>
  <c r="CX31" i="38"/>
  <c r="CX32" i="38"/>
  <c r="CX33" i="38"/>
  <c r="CX36" i="38"/>
  <c r="CX37" i="38"/>
  <c r="CX39" i="38"/>
  <c r="CX42" i="38"/>
  <c r="CX43" i="38"/>
  <c r="CX44" i="38"/>
  <c r="CX45" i="38"/>
  <c r="CX46" i="38"/>
  <c r="CX47" i="38"/>
  <c r="CX54" i="38"/>
  <c r="CX56" i="38"/>
  <c r="CX58" i="38"/>
  <c r="CX59" i="38"/>
  <c r="CX60" i="38"/>
  <c r="CX61" i="38"/>
  <c r="CX62" i="38"/>
  <c r="CX63" i="38"/>
  <c r="CX64" i="38"/>
  <c r="CX65" i="38"/>
  <c r="CX66" i="38"/>
  <c r="CX67" i="38"/>
  <c r="CX68" i="38"/>
  <c r="CX69" i="38"/>
  <c r="CX70" i="38"/>
  <c r="CX72" i="38"/>
  <c r="CX73" i="38"/>
  <c r="CV3" i="38"/>
  <c r="CV4" i="38"/>
  <c r="CV5" i="38"/>
  <c r="CV6" i="38"/>
  <c r="CV7" i="38"/>
  <c r="CV8" i="38"/>
  <c r="CV9" i="38"/>
  <c r="CV11" i="38"/>
  <c r="CV12" i="38"/>
  <c r="CV15" i="38"/>
  <c r="CV16" i="38"/>
  <c r="CV17" i="38"/>
  <c r="CV22" i="38"/>
  <c r="CV23" i="38"/>
  <c r="CV24" i="38"/>
  <c r="CV26" i="38"/>
  <c r="CV27" i="38"/>
  <c r="CV29" i="38"/>
  <c r="CV31" i="38"/>
  <c r="CV32" i="38"/>
  <c r="CV33" i="38"/>
  <c r="CV36" i="38"/>
  <c r="CV37" i="38"/>
  <c r="CV39" i="38"/>
  <c r="CV42" i="38"/>
  <c r="CV43" i="38"/>
  <c r="CV44" i="38"/>
  <c r="CV45" i="38"/>
  <c r="CV46" i="38"/>
  <c r="CV47" i="38"/>
  <c r="CV48" i="38"/>
  <c r="CV53" i="38"/>
  <c r="CV54" i="38"/>
  <c r="CV55" i="38"/>
  <c r="CV56" i="38"/>
  <c r="CV57" i="38"/>
  <c r="CV58" i="38"/>
  <c r="CV59" i="38"/>
  <c r="CV60" i="38"/>
  <c r="CV61" i="38"/>
  <c r="CV62" i="38"/>
  <c r="CV63" i="38"/>
  <c r="CV64" i="38"/>
  <c r="CV65" i="38"/>
  <c r="CV66" i="38"/>
  <c r="CV67" i="38"/>
  <c r="CV68" i="38"/>
  <c r="CV69" i="38"/>
  <c r="CV70" i="38"/>
  <c r="CV72" i="38"/>
  <c r="CV73" i="38"/>
  <c r="CS3" i="38"/>
  <c r="CS4" i="38"/>
  <c r="CS5" i="38"/>
  <c r="CS6" i="38"/>
  <c r="CS7" i="38"/>
  <c r="CS8" i="38"/>
  <c r="CS9" i="38"/>
  <c r="CS11" i="38"/>
  <c r="CS12" i="38"/>
  <c r="CS15" i="38"/>
  <c r="CS16" i="38"/>
  <c r="CS17" i="38"/>
  <c r="CS18" i="38"/>
  <c r="CS19" i="38"/>
  <c r="CS20" i="38"/>
  <c r="CS21" i="38"/>
  <c r="CS22" i="38"/>
  <c r="CS23" i="38"/>
  <c r="CS24" i="38"/>
  <c r="CS26" i="38"/>
  <c r="CS27" i="38"/>
  <c r="CS28" i="38"/>
  <c r="CS29" i="38"/>
  <c r="CS31" i="38"/>
  <c r="CS32" i="38"/>
  <c r="CS33" i="38"/>
  <c r="CS34" i="38"/>
  <c r="CS36" i="38"/>
  <c r="CS37" i="38"/>
  <c r="CS39" i="38"/>
  <c r="CS42" i="38"/>
  <c r="CS43" i="38"/>
  <c r="CS44" i="38"/>
  <c r="CS45" i="38"/>
  <c r="CS46" i="38"/>
  <c r="CS47" i="38"/>
  <c r="CS48" i="38"/>
  <c r="CS52" i="38"/>
  <c r="CS53" i="38"/>
  <c r="CS54" i="38"/>
  <c r="CS55" i="38"/>
  <c r="CS56" i="38"/>
  <c r="CS57" i="38"/>
  <c r="CS58" i="38"/>
  <c r="CS59" i="38"/>
  <c r="CS60" i="38"/>
  <c r="CS61" i="38"/>
  <c r="CS62" i="38"/>
  <c r="CS63" i="38"/>
  <c r="CS64" i="38"/>
  <c r="CS65" i="38"/>
  <c r="CS66" i="38"/>
  <c r="CS67" i="38"/>
  <c r="CS68" i="38"/>
  <c r="CS69" i="38"/>
  <c r="CS70" i="38"/>
  <c r="CS72" i="38"/>
  <c r="CS73" i="38"/>
  <c r="CP3" i="38"/>
  <c r="CP4" i="38"/>
  <c r="CP5" i="38"/>
  <c r="CP6" i="38"/>
  <c r="CP7" i="38"/>
  <c r="CP8" i="38"/>
  <c r="CP9" i="38"/>
  <c r="CP11" i="38"/>
  <c r="CP12" i="38"/>
  <c r="CP15" i="38"/>
  <c r="CP16" i="38"/>
  <c r="CP17" i="38"/>
  <c r="CP18" i="38"/>
  <c r="CP19" i="38"/>
  <c r="CP20" i="38"/>
  <c r="CP21" i="38"/>
  <c r="CP22" i="38"/>
  <c r="CP23" i="38"/>
  <c r="CP24" i="38"/>
  <c r="CP26" i="38"/>
  <c r="CP27" i="38"/>
  <c r="CP28" i="38"/>
  <c r="CP29" i="38"/>
  <c r="CP31" i="38"/>
  <c r="CP32" i="38"/>
  <c r="CP33" i="38"/>
  <c r="CP34" i="38"/>
  <c r="CP35" i="38"/>
  <c r="CP36" i="38"/>
  <c r="CP37" i="38"/>
  <c r="CP39" i="38"/>
  <c r="CP40" i="38"/>
  <c r="CP41" i="38"/>
  <c r="CP42" i="38"/>
  <c r="CP43" i="38"/>
  <c r="CP44" i="38"/>
  <c r="CP45" i="38"/>
  <c r="CP46" i="38"/>
  <c r="CP47" i="38"/>
  <c r="CP48" i="38"/>
  <c r="CP49" i="38"/>
  <c r="CP50" i="38"/>
  <c r="CP51" i="38"/>
  <c r="CP52" i="38"/>
  <c r="CP53" i="38"/>
  <c r="CP54" i="38"/>
  <c r="CP55" i="38"/>
  <c r="CP56" i="38"/>
  <c r="CP57" i="38"/>
  <c r="CP58" i="38"/>
  <c r="CP59" i="38"/>
  <c r="CP60" i="38"/>
  <c r="CP61" i="38"/>
  <c r="CP62" i="38"/>
  <c r="CP63" i="38"/>
  <c r="CP64" i="38"/>
  <c r="CP65" i="38"/>
  <c r="CP66" i="38"/>
  <c r="CP67" i="38"/>
  <c r="CP68" i="38"/>
  <c r="CP69" i="38"/>
  <c r="CP70" i="38"/>
  <c r="CP72" i="38"/>
  <c r="CP73" i="38"/>
  <c r="CN3" i="38"/>
  <c r="CN4" i="38"/>
  <c r="CN5" i="38"/>
  <c r="CN6" i="38"/>
  <c r="CN7" i="38"/>
  <c r="CN8" i="38"/>
  <c r="CN9" i="38"/>
  <c r="CN11" i="38"/>
  <c r="CN12" i="38"/>
  <c r="CN15" i="38"/>
  <c r="CN16" i="38"/>
  <c r="CN17" i="38"/>
  <c r="CN18" i="38"/>
  <c r="CN19" i="38"/>
  <c r="CN20" i="38"/>
  <c r="CN21" i="38"/>
  <c r="CN22" i="38"/>
  <c r="CN23" i="38"/>
  <c r="CN24" i="38"/>
  <c r="CN26" i="38"/>
  <c r="CN27" i="38"/>
  <c r="CN28" i="38"/>
  <c r="CN29" i="38"/>
  <c r="CN31" i="38"/>
  <c r="CN32" i="38"/>
  <c r="CN33" i="38"/>
  <c r="CN34" i="38"/>
  <c r="CN35" i="38"/>
  <c r="CN36" i="38"/>
  <c r="CN37" i="38"/>
  <c r="CN39" i="38"/>
  <c r="CN40" i="38"/>
  <c r="CN41" i="38"/>
  <c r="CN42" i="38"/>
  <c r="CN43" i="38"/>
  <c r="CN44" i="38"/>
  <c r="CN45" i="38"/>
  <c r="CN46" i="38"/>
  <c r="CN47" i="38"/>
  <c r="CN48" i="38"/>
  <c r="CN49" i="38"/>
  <c r="CN50" i="38"/>
  <c r="CN51" i="38"/>
  <c r="CN52" i="38"/>
  <c r="CN53" i="38"/>
  <c r="CN54" i="38"/>
  <c r="CN55" i="38"/>
  <c r="CN56" i="38"/>
  <c r="CN57" i="38"/>
  <c r="CN58" i="38"/>
  <c r="CN59" i="38"/>
  <c r="CN60" i="38"/>
  <c r="CN61" i="38"/>
  <c r="CN62" i="38"/>
  <c r="CN63" i="38"/>
  <c r="CN64" i="38"/>
  <c r="CN65" i="38"/>
  <c r="CN66" i="38"/>
  <c r="CN67" i="38"/>
  <c r="CN68" i="38"/>
  <c r="CN69" i="38"/>
  <c r="CN70" i="38"/>
  <c r="CN72" i="38"/>
  <c r="CN73" i="38"/>
  <c r="CM3" i="38"/>
  <c r="CM4" i="38"/>
  <c r="CM5" i="38"/>
  <c r="CM6" i="38"/>
  <c r="CM7" i="38"/>
  <c r="CM8" i="38"/>
  <c r="CM9" i="38"/>
  <c r="CM11" i="38"/>
  <c r="CM12" i="38"/>
  <c r="CM13" i="38"/>
  <c r="CM15" i="38"/>
  <c r="CM16" i="38"/>
  <c r="CM17" i="38"/>
  <c r="CM18" i="38"/>
  <c r="CM19" i="38"/>
  <c r="CM20" i="38"/>
  <c r="CM21" i="38"/>
  <c r="CM22" i="38"/>
  <c r="CM23" i="38"/>
  <c r="CM24" i="38"/>
  <c r="CM26" i="38"/>
  <c r="CM27" i="38"/>
  <c r="CM28" i="38"/>
  <c r="CM29" i="38"/>
  <c r="CM31" i="38"/>
  <c r="CM32" i="38"/>
  <c r="CM33" i="38"/>
  <c r="CM34" i="38"/>
  <c r="CM35" i="38"/>
  <c r="CM36" i="38"/>
  <c r="CM37" i="38"/>
  <c r="CM39" i="38"/>
  <c r="CM40" i="38"/>
  <c r="CM41" i="38"/>
  <c r="CM42" i="38"/>
  <c r="CM43" i="38"/>
  <c r="CM44" i="38"/>
  <c r="CM45" i="38"/>
  <c r="CM46" i="38"/>
  <c r="CM47" i="38"/>
  <c r="CM48" i="38"/>
  <c r="CM49" i="38"/>
  <c r="CM50" i="38"/>
  <c r="CM51" i="38"/>
  <c r="CM52" i="38"/>
  <c r="CM53" i="38"/>
  <c r="CM54" i="38"/>
  <c r="CM55" i="38"/>
  <c r="CM56" i="38"/>
  <c r="CM57" i="38"/>
  <c r="CM58" i="38"/>
  <c r="CM59" i="38"/>
  <c r="CM60" i="38"/>
  <c r="CM61" i="38"/>
  <c r="CM62" i="38"/>
  <c r="CM63" i="38"/>
  <c r="CM64" i="38"/>
  <c r="CM65" i="38"/>
  <c r="CM66" i="38"/>
  <c r="CM67" i="38"/>
  <c r="CM68" i="38"/>
  <c r="CM69" i="38"/>
  <c r="CM70" i="38"/>
  <c r="CM72" i="38"/>
  <c r="CM73" i="38"/>
  <c r="CQ3" i="38"/>
  <c r="CR3" i="38"/>
  <c r="CT3" i="38"/>
  <c r="CU3" i="38"/>
  <c r="CW3" i="38"/>
  <c r="CQ4" i="38"/>
  <c r="CR4" i="38"/>
  <c r="CT4" i="38"/>
  <c r="CU4" i="38"/>
  <c r="CQ5" i="38"/>
  <c r="CR5" i="38"/>
  <c r="CT5" i="38"/>
  <c r="CU5" i="38"/>
  <c r="CW5" i="38"/>
  <c r="CQ6" i="38"/>
  <c r="CR6" i="38"/>
  <c r="CT6" i="38"/>
  <c r="CU6" i="38"/>
  <c r="CW6" i="38"/>
  <c r="CQ7" i="38"/>
  <c r="CR7" i="38"/>
  <c r="CT7" i="38"/>
  <c r="CU7" i="38"/>
  <c r="CQ8" i="38"/>
  <c r="CR8" i="38"/>
  <c r="CT8" i="38"/>
  <c r="CU8" i="38"/>
  <c r="CW8" i="38"/>
  <c r="CQ9" i="38"/>
  <c r="CR9" i="38"/>
  <c r="CT9" i="38"/>
  <c r="CU9" i="38"/>
  <c r="CW9" i="38"/>
  <c r="CQ11" i="38"/>
  <c r="CR11" i="38"/>
  <c r="CT11" i="38"/>
  <c r="CU11" i="38"/>
  <c r="CW11" i="38"/>
  <c r="CQ12" i="38"/>
  <c r="CR12" i="38"/>
  <c r="CT12" i="38"/>
  <c r="CU12" i="38"/>
  <c r="CW12" i="38"/>
  <c r="CQ15" i="38"/>
  <c r="CR15" i="38"/>
  <c r="CT15" i="38"/>
  <c r="CU15" i="38"/>
  <c r="CW15" i="38"/>
  <c r="CQ16" i="38"/>
  <c r="CR16" i="38"/>
  <c r="CT16" i="38"/>
  <c r="CU16" i="38"/>
  <c r="CW16" i="38"/>
  <c r="CQ17" i="38"/>
  <c r="CR17" i="38"/>
  <c r="CT17" i="38"/>
  <c r="CU17" i="38"/>
  <c r="CW17" i="38"/>
  <c r="CQ18" i="38"/>
  <c r="CR18" i="38"/>
  <c r="CQ19" i="38"/>
  <c r="CR19" i="38"/>
  <c r="CQ20" i="38"/>
  <c r="CR20" i="38"/>
  <c r="CQ21" i="38"/>
  <c r="CR21" i="38"/>
  <c r="CT21" i="38"/>
  <c r="CU21" i="38"/>
  <c r="CQ22" i="38"/>
  <c r="CR22" i="38"/>
  <c r="CT22" i="38"/>
  <c r="CU22" i="38"/>
  <c r="CW22" i="38"/>
  <c r="CQ23" i="38"/>
  <c r="CR23" i="38"/>
  <c r="CT23" i="38"/>
  <c r="CU23" i="38"/>
  <c r="CW23" i="38"/>
  <c r="CQ24" i="38"/>
  <c r="CR24" i="38"/>
  <c r="CT24" i="38"/>
  <c r="CU24" i="38"/>
  <c r="CW24" i="38"/>
  <c r="CQ26" i="38"/>
  <c r="CR26" i="38"/>
  <c r="CT26" i="38"/>
  <c r="CU26" i="38"/>
  <c r="CW26" i="38"/>
  <c r="CQ27" i="38"/>
  <c r="CR27" i="38"/>
  <c r="CT27" i="38"/>
  <c r="CU27" i="38"/>
  <c r="CW27" i="38"/>
  <c r="CQ28" i="38"/>
  <c r="CR28" i="38"/>
  <c r="CT28" i="38"/>
  <c r="CQ29" i="38"/>
  <c r="CR29" i="38"/>
  <c r="CT29" i="38"/>
  <c r="CU29" i="38"/>
  <c r="CW29" i="38"/>
  <c r="CQ31" i="38"/>
  <c r="CR31" i="38"/>
  <c r="CT31" i="38"/>
  <c r="CU31" i="38"/>
  <c r="CW31" i="38"/>
  <c r="CQ32" i="38"/>
  <c r="CR32" i="38"/>
  <c r="CT32" i="38"/>
  <c r="CU32" i="38"/>
  <c r="CW32" i="38"/>
  <c r="CQ33" i="38"/>
  <c r="CR33" i="38"/>
  <c r="CT33" i="38"/>
  <c r="CU33" i="38"/>
  <c r="CW33" i="38"/>
  <c r="CQ34" i="38"/>
  <c r="CR34" i="38"/>
  <c r="CT34" i="38"/>
  <c r="CQ35" i="38"/>
  <c r="CQ36" i="38"/>
  <c r="CR36" i="38"/>
  <c r="CT36" i="38"/>
  <c r="CU36" i="38"/>
  <c r="CW36" i="38"/>
  <c r="CQ37" i="38"/>
  <c r="CR37" i="38"/>
  <c r="CT37" i="38"/>
  <c r="CU37" i="38"/>
  <c r="CW37" i="38"/>
  <c r="CQ39" i="38"/>
  <c r="CR39" i="38"/>
  <c r="CT39" i="38"/>
  <c r="CU39" i="38"/>
  <c r="CW39" i="38"/>
  <c r="CQ40" i="38"/>
  <c r="CQ41" i="38"/>
  <c r="CQ42" i="38"/>
  <c r="CR42" i="38"/>
  <c r="CT42" i="38"/>
  <c r="CU42" i="38"/>
  <c r="CW42" i="38"/>
  <c r="CQ43" i="38"/>
  <c r="CR43" i="38"/>
  <c r="CT43" i="38"/>
  <c r="CU43" i="38"/>
  <c r="CW43" i="38"/>
  <c r="CQ44" i="38"/>
  <c r="CR44" i="38"/>
  <c r="CT44" i="38"/>
  <c r="CU44" i="38"/>
  <c r="CW44" i="38"/>
  <c r="CQ45" i="38"/>
  <c r="CR45" i="38"/>
  <c r="CT45" i="38"/>
  <c r="CU45" i="38"/>
  <c r="CW45" i="38"/>
  <c r="CQ46" i="38"/>
  <c r="CR46" i="38"/>
  <c r="CT46" i="38"/>
  <c r="CU46" i="38"/>
  <c r="CW46" i="38"/>
  <c r="CQ47" i="38"/>
  <c r="CR47" i="38"/>
  <c r="CT47" i="38"/>
  <c r="CU47" i="38"/>
  <c r="CW47" i="38"/>
  <c r="CQ48" i="38"/>
  <c r="CR48" i="38"/>
  <c r="CT48" i="38"/>
  <c r="CU48" i="38"/>
  <c r="CQ49" i="38"/>
  <c r="CQ50" i="38"/>
  <c r="CQ51" i="38"/>
  <c r="CR51" i="38"/>
  <c r="CQ52" i="38"/>
  <c r="CR52" i="38"/>
  <c r="CT52" i="38"/>
  <c r="CU52" i="38"/>
  <c r="CQ53" i="38"/>
  <c r="CR53" i="38"/>
  <c r="CT53" i="38"/>
  <c r="CU53" i="38"/>
  <c r="CQ54" i="38"/>
  <c r="CR54" i="38"/>
  <c r="CT54" i="38"/>
  <c r="CU54" i="38"/>
  <c r="CW54" i="38"/>
  <c r="CQ55" i="38"/>
  <c r="CR55" i="38"/>
  <c r="CT55" i="38"/>
  <c r="CU55" i="38"/>
  <c r="CQ56" i="38"/>
  <c r="CR56" i="38"/>
  <c r="CT56" i="38"/>
  <c r="CU56" i="38"/>
  <c r="CW56" i="38"/>
  <c r="CQ57" i="38"/>
  <c r="CR57" i="38"/>
  <c r="CT57" i="38"/>
  <c r="CU57" i="38"/>
  <c r="CQ58" i="38"/>
  <c r="CR58" i="38"/>
  <c r="CT58" i="38"/>
  <c r="CU58" i="38"/>
  <c r="CW58" i="38"/>
  <c r="CQ59" i="38"/>
  <c r="CR59" i="38"/>
  <c r="CT59" i="38"/>
  <c r="CU59" i="38"/>
  <c r="CW59" i="38"/>
  <c r="CQ60" i="38"/>
  <c r="CR60" i="38"/>
  <c r="CT60" i="38"/>
  <c r="CU60" i="38"/>
  <c r="CW60" i="38"/>
  <c r="CQ61" i="38"/>
  <c r="CR61" i="38"/>
  <c r="CT61" i="38"/>
  <c r="CU61" i="38"/>
  <c r="CW61" i="38"/>
  <c r="CQ62" i="38"/>
  <c r="CR62" i="38"/>
  <c r="CT62" i="38"/>
  <c r="CU62" i="38"/>
  <c r="CW62" i="38"/>
  <c r="CQ63" i="38"/>
  <c r="CR63" i="38"/>
  <c r="CT63" i="38"/>
  <c r="CU63" i="38"/>
  <c r="CW63" i="38"/>
  <c r="CQ64" i="38"/>
  <c r="CR64" i="38"/>
  <c r="CT64" i="38"/>
  <c r="CU64" i="38"/>
  <c r="CW64" i="38"/>
  <c r="CQ65" i="38"/>
  <c r="CR65" i="38"/>
  <c r="CT65" i="38"/>
  <c r="CU65" i="38"/>
  <c r="CW65" i="38"/>
  <c r="CQ66" i="38"/>
  <c r="CR66" i="38"/>
  <c r="CT66" i="38"/>
  <c r="CU66" i="38"/>
  <c r="CW66" i="38"/>
  <c r="CQ67" i="38"/>
  <c r="CR67" i="38"/>
  <c r="CT67" i="38"/>
  <c r="CU67" i="38"/>
  <c r="CW67" i="38"/>
  <c r="CQ68" i="38"/>
  <c r="CR68" i="38"/>
  <c r="CT68" i="38"/>
  <c r="CU68" i="38"/>
  <c r="CW68" i="38"/>
  <c r="CQ69" i="38"/>
  <c r="CR69" i="38"/>
  <c r="CT69" i="38"/>
  <c r="CU69" i="38"/>
  <c r="CW69" i="38"/>
  <c r="CQ70" i="38"/>
  <c r="CR70" i="38"/>
  <c r="CT70" i="38"/>
  <c r="CU70" i="38"/>
  <c r="CW70" i="38"/>
  <c r="CQ72" i="38"/>
  <c r="CR72" i="38"/>
  <c r="CT72" i="38"/>
  <c r="CU72" i="38"/>
  <c r="CW72" i="38"/>
  <c r="CQ73" i="38"/>
  <c r="CR73" i="38"/>
  <c r="CT73" i="38"/>
  <c r="CU73" i="38"/>
  <c r="CW73" i="38"/>
  <c r="CQ2" i="38"/>
  <c r="CB3" i="38"/>
  <c r="CC3" i="38"/>
  <c r="CD3" i="38"/>
  <c r="CE3" i="38"/>
  <c r="CF3" i="38"/>
  <c r="CG3" i="38"/>
  <c r="CH3" i="38"/>
  <c r="CI3" i="38"/>
  <c r="CJ3" i="38"/>
  <c r="CK3" i="38"/>
  <c r="CL3" i="38"/>
  <c r="CO3" i="38"/>
  <c r="CB4" i="38"/>
  <c r="CC4" i="38"/>
  <c r="CD4" i="38"/>
  <c r="CE4" i="38"/>
  <c r="CF4" i="38"/>
  <c r="CG4" i="38"/>
  <c r="CH4" i="38"/>
  <c r="CI4" i="38"/>
  <c r="CJ4" i="38"/>
  <c r="CK4" i="38"/>
  <c r="CL4" i="38"/>
  <c r="CO4" i="38"/>
  <c r="CB5" i="38"/>
  <c r="CC5" i="38"/>
  <c r="CD5" i="38"/>
  <c r="CE5" i="38"/>
  <c r="CF5" i="38"/>
  <c r="CG5" i="38"/>
  <c r="CH5" i="38"/>
  <c r="CI5" i="38"/>
  <c r="CJ5" i="38"/>
  <c r="CK5" i="38"/>
  <c r="CL5" i="38"/>
  <c r="CO5" i="38"/>
  <c r="CB6" i="38"/>
  <c r="CC6" i="38"/>
  <c r="CD6" i="38"/>
  <c r="CE6" i="38"/>
  <c r="CF6" i="38"/>
  <c r="CG6" i="38"/>
  <c r="CH6" i="38"/>
  <c r="CI6" i="38"/>
  <c r="CJ6" i="38"/>
  <c r="CK6" i="38"/>
  <c r="CL6" i="38"/>
  <c r="CO6" i="38"/>
  <c r="CB7" i="38"/>
  <c r="CC7" i="38"/>
  <c r="CD7" i="38"/>
  <c r="CE7" i="38"/>
  <c r="CF7" i="38"/>
  <c r="CG7" i="38"/>
  <c r="CH7" i="38"/>
  <c r="CI7" i="38"/>
  <c r="CJ7" i="38"/>
  <c r="CK7" i="38"/>
  <c r="CL7" i="38"/>
  <c r="CO7" i="38"/>
  <c r="CB8" i="38"/>
  <c r="CC8" i="38"/>
  <c r="CD8" i="38"/>
  <c r="CE8" i="38"/>
  <c r="CF8" i="38"/>
  <c r="CG8" i="38"/>
  <c r="CH8" i="38"/>
  <c r="CI8" i="38"/>
  <c r="CJ8" i="38"/>
  <c r="CK8" i="38"/>
  <c r="CL8" i="38"/>
  <c r="CO8" i="38"/>
  <c r="CB9" i="38"/>
  <c r="CC9" i="38"/>
  <c r="CD9" i="38"/>
  <c r="CE9" i="38"/>
  <c r="CF9" i="38"/>
  <c r="CG9" i="38"/>
  <c r="CH9" i="38"/>
  <c r="CI9" i="38"/>
  <c r="CJ9" i="38"/>
  <c r="CK9" i="38"/>
  <c r="CL9" i="38"/>
  <c r="CO9" i="38"/>
  <c r="CB10" i="38"/>
  <c r="CC10" i="38"/>
  <c r="CD10" i="38"/>
  <c r="CE10" i="38"/>
  <c r="CF10" i="38"/>
  <c r="CG10" i="38"/>
  <c r="CH10" i="38"/>
  <c r="CI10" i="38"/>
  <c r="CB11" i="38"/>
  <c r="CC11" i="38"/>
  <c r="CD11" i="38"/>
  <c r="CE11" i="38"/>
  <c r="CF11" i="38"/>
  <c r="CG11" i="38"/>
  <c r="CH11" i="38"/>
  <c r="CI11" i="38"/>
  <c r="CJ11" i="38"/>
  <c r="CK11" i="38"/>
  <c r="CL11" i="38"/>
  <c r="CO11" i="38"/>
  <c r="CB12" i="38"/>
  <c r="CC12" i="38"/>
  <c r="CD12" i="38"/>
  <c r="CE12" i="38"/>
  <c r="CF12" i="38"/>
  <c r="CG12" i="38"/>
  <c r="CH12" i="38"/>
  <c r="CI12" i="38"/>
  <c r="CJ12" i="38"/>
  <c r="CK12" i="38"/>
  <c r="CL12" i="38"/>
  <c r="CO12" i="38"/>
  <c r="CB13" i="38"/>
  <c r="CC13" i="38"/>
  <c r="CD13" i="38"/>
  <c r="CE13" i="38"/>
  <c r="CF13" i="38"/>
  <c r="CG13" i="38"/>
  <c r="CH13" i="38"/>
  <c r="CI13" i="38"/>
  <c r="CJ13" i="38"/>
  <c r="CK13" i="38"/>
  <c r="CL13" i="38"/>
  <c r="CB14" i="38"/>
  <c r="CC14" i="38"/>
  <c r="CD14" i="38"/>
  <c r="CE14" i="38"/>
  <c r="CF14" i="38"/>
  <c r="CB15" i="38"/>
  <c r="CC15" i="38"/>
  <c r="CD15" i="38"/>
  <c r="CE15" i="38"/>
  <c r="CF15" i="38"/>
  <c r="CG15" i="38"/>
  <c r="CH15" i="38"/>
  <c r="CI15" i="38"/>
  <c r="CJ15" i="38"/>
  <c r="CK15" i="38"/>
  <c r="CL15" i="38"/>
  <c r="CO15" i="38"/>
  <c r="CB16" i="38"/>
  <c r="CC16" i="38"/>
  <c r="CD16" i="38"/>
  <c r="CE16" i="38"/>
  <c r="CF16" i="38"/>
  <c r="CG16" i="38"/>
  <c r="CH16" i="38"/>
  <c r="CI16" i="38"/>
  <c r="CJ16" i="38"/>
  <c r="CK16" i="38"/>
  <c r="CL16" i="38"/>
  <c r="CO16" i="38"/>
  <c r="CB17" i="38"/>
  <c r="CC17" i="38"/>
  <c r="CD17" i="38"/>
  <c r="CE17" i="38"/>
  <c r="CF17" i="38"/>
  <c r="CG17" i="38"/>
  <c r="CH17" i="38"/>
  <c r="CI17" i="38"/>
  <c r="CJ17" i="38"/>
  <c r="CK17" i="38"/>
  <c r="CL17" i="38"/>
  <c r="CO17" i="38"/>
  <c r="CB18" i="38"/>
  <c r="CC18" i="38"/>
  <c r="CD18" i="38"/>
  <c r="CE18" i="38"/>
  <c r="CF18" i="38"/>
  <c r="CG18" i="38"/>
  <c r="CH18" i="38"/>
  <c r="CI18" i="38"/>
  <c r="CJ18" i="38"/>
  <c r="CK18" i="38"/>
  <c r="CL18" i="38"/>
  <c r="CO18" i="38"/>
  <c r="CB19" i="38"/>
  <c r="CC19" i="38"/>
  <c r="CD19" i="38"/>
  <c r="CE19" i="38"/>
  <c r="CF19" i="38"/>
  <c r="CG19" i="38"/>
  <c r="CH19" i="38"/>
  <c r="CI19" i="38"/>
  <c r="CJ19" i="38"/>
  <c r="CK19" i="38"/>
  <c r="CL19" i="38"/>
  <c r="CO19" i="38"/>
  <c r="CB20" i="38"/>
  <c r="CC20" i="38"/>
  <c r="CD20" i="38"/>
  <c r="CE20" i="38"/>
  <c r="CF20" i="38"/>
  <c r="CG20" i="38"/>
  <c r="CH20" i="38"/>
  <c r="CI20" i="38"/>
  <c r="CJ20" i="38"/>
  <c r="CK20" i="38"/>
  <c r="CL20" i="38"/>
  <c r="CO20" i="38"/>
  <c r="CB21" i="38"/>
  <c r="CC21" i="38"/>
  <c r="CD21" i="38"/>
  <c r="CE21" i="38"/>
  <c r="CF21" i="38"/>
  <c r="CG21" i="38"/>
  <c r="CH21" i="38"/>
  <c r="CI21" i="38"/>
  <c r="CJ21" i="38"/>
  <c r="CK21" i="38"/>
  <c r="CL21" i="38"/>
  <c r="CO21" i="38"/>
  <c r="CB22" i="38"/>
  <c r="CC22" i="38"/>
  <c r="CD22" i="38"/>
  <c r="CE22" i="38"/>
  <c r="CF22" i="38"/>
  <c r="CG22" i="38"/>
  <c r="CH22" i="38"/>
  <c r="CI22" i="38"/>
  <c r="CJ22" i="38"/>
  <c r="CK22" i="38"/>
  <c r="CL22" i="38"/>
  <c r="CO22" i="38"/>
  <c r="CB23" i="38"/>
  <c r="CC23" i="38"/>
  <c r="CD23" i="38"/>
  <c r="CE23" i="38"/>
  <c r="CF23" i="38"/>
  <c r="CG23" i="38"/>
  <c r="CH23" i="38"/>
  <c r="CI23" i="38"/>
  <c r="CJ23" i="38"/>
  <c r="CK23" i="38"/>
  <c r="CL23" i="38"/>
  <c r="CO23" i="38"/>
  <c r="CB24" i="38"/>
  <c r="CC24" i="38"/>
  <c r="CD24" i="38"/>
  <c r="CE24" i="38"/>
  <c r="CF24" i="38"/>
  <c r="CG24" i="38"/>
  <c r="CH24" i="38"/>
  <c r="CI24" i="38"/>
  <c r="CJ24" i="38"/>
  <c r="CK24" i="38"/>
  <c r="CL24" i="38"/>
  <c r="CO24" i="38"/>
  <c r="CB25" i="38"/>
  <c r="CC25" i="38"/>
  <c r="CD25" i="38"/>
  <c r="CE25" i="38"/>
  <c r="CF25" i="38"/>
  <c r="CG25" i="38"/>
  <c r="CH25" i="38"/>
  <c r="CI25" i="38"/>
  <c r="CJ25" i="38"/>
  <c r="CK25" i="38"/>
  <c r="CL25" i="38"/>
  <c r="CB26" i="38"/>
  <c r="CC26" i="38"/>
  <c r="CD26" i="38"/>
  <c r="CE26" i="38"/>
  <c r="CF26" i="38"/>
  <c r="CG26" i="38"/>
  <c r="CH26" i="38"/>
  <c r="CI26" i="38"/>
  <c r="CJ26" i="38"/>
  <c r="CK26" i="38"/>
  <c r="CL26" i="38"/>
  <c r="CO26" i="38"/>
  <c r="CB27" i="38"/>
  <c r="CC27" i="38"/>
  <c r="CD27" i="38"/>
  <c r="CE27" i="38"/>
  <c r="CF27" i="38"/>
  <c r="CG27" i="38"/>
  <c r="CH27" i="38"/>
  <c r="CI27" i="38"/>
  <c r="CJ27" i="38"/>
  <c r="CK27" i="38"/>
  <c r="CL27" i="38"/>
  <c r="CO27" i="38"/>
  <c r="CB28" i="38"/>
  <c r="CC28" i="38"/>
  <c r="CD28" i="38"/>
  <c r="CE28" i="38"/>
  <c r="CF28" i="38"/>
  <c r="CG28" i="38"/>
  <c r="CH28" i="38"/>
  <c r="CI28" i="38"/>
  <c r="CJ28" i="38"/>
  <c r="CK28" i="38"/>
  <c r="CL28" i="38"/>
  <c r="CO28" i="38"/>
  <c r="CB29" i="38"/>
  <c r="CC29" i="38"/>
  <c r="CD29" i="38"/>
  <c r="CE29" i="38"/>
  <c r="CF29" i="38"/>
  <c r="CG29" i="38"/>
  <c r="CH29" i="38"/>
  <c r="CI29" i="38"/>
  <c r="CJ29" i="38"/>
  <c r="CK29" i="38"/>
  <c r="CL29" i="38"/>
  <c r="CO29" i="38"/>
  <c r="CB30" i="38"/>
  <c r="CC30" i="38"/>
  <c r="CD30" i="38"/>
  <c r="CE30" i="38"/>
  <c r="CF30" i="38"/>
  <c r="CG30" i="38"/>
  <c r="CH30" i="38"/>
  <c r="CB31" i="38"/>
  <c r="CC31" i="38"/>
  <c r="CD31" i="38"/>
  <c r="CE31" i="38"/>
  <c r="CF31" i="38"/>
  <c r="CG31" i="38"/>
  <c r="CH31" i="38"/>
  <c r="CI31" i="38"/>
  <c r="CJ31" i="38"/>
  <c r="CK31" i="38"/>
  <c r="CL31" i="38"/>
  <c r="CO31" i="38"/>
  <c r="CB32" i="38"/>
  <c r="CC32" i="38"/>
  <c r="CD32" i="38"/>
  <c r="CE32" i="38"/>
  <c r="CF32" i="38"/>
  <c r="CG32" i="38"/>
  <c r="CH32" i="38"/>
  <c r="CI32" i="38"/>
  <c r="CJ32" i="38"/>
  <c r="CK32" i="38"/>
  <c r="CL32" i="38"/>
  <c r="CO32" i="38"/>
  <c r="CB33" i="38"/>
  <c r="CC33" i="38"/>
  <c r="CD33" i="38"/>
  <c r="CE33" i="38"/>
  <c r="CF33" i="38"/>
  <c r="CG33" i="38"/>
  <c r="CH33" i="38"/>
  <c r="CI33" i="38"/>
  <c r="CJ33" i="38"/>
  <c r="CK33" i="38"/>
  <c r="CL33" i="38"/>
  <c r="CO33" i="38"/>
  <c r="CB34" i="38"/>
  <c r="CC34" i="38"/>
  <c r="CD34" i="38"/>
  <c r="CE34" i="38"/>
  <c r="CF34" i="38"/>
  <c r="CG34" i="38"/>
  <c r="CH34" i="38"/>
  <c r="CI34" i="38"/>
  <c r="CJ34" i="38"/>
  <c r="CK34" i="38"/>
  <c r="CL34" i="38"/>
  <c r="CO34" i="38"/>
  <c r="CB35" i="38"/>
  <c r="CC35" i="38"/>
  <c r="CD35" i="38"/>
  <c r="CE35" i="38"/>
  <c r="CF35" i="38"/>
  <c r="CG35" i="38"/>
  <c r="CH35" i="38"/>
  <c r="CI35" i="38"/>
  <c r="CJ35" i="38"/>
  <c r="CK35" i="38"/>
  <c r="CL35" i="38"/>
  <c r="CO35" i="38"/>
  <c r="CB36" i="38"/>
  <c r="CC36" i="38"/>
  <c r="CD36" i="38"/>
  <c r="CE36" i="38"/>
  <c r="CF36" i="38"/>
  <c r="CG36" i="38"/>
  <c r="CH36" i="38"/>
  <c r="CI36" i="38"/>
  <c r="CJ36" i="38"/>
  <c r="CK36" i="38"/>
  <c r="CL36" i="38"/>
  <c r="CO36" i="38"/>
  <c r="CB37" i="38"/>
  <c r="CC37" i="38"/>
  <c r="CD37" i="38"/>
  <c r="CE37" i="38"/>
  <c r="CF37" i="38"/>
  <c r="CG37" i="38"/>
  <c r="CH37" i="38"/>
  <c r="CI37" i="38"/>
  <c r="CJ37" i="38"/>
  <c r="CK37" i="38"/>
  <c r="CL37" i="38"/>
  <c r="CO37" i="38"/>
  <c r="CB38" i="38"/>
  <c r="CC38" i="38"/>
  <c r="CD38" i="38"/>
  <c r="CE38" i="38"/>
  <c r="CF38" i="38"/>
  <c r="CG38" i="38"/>
  <c r="CH38" i="38"/>
  <c r="CI38" i="38"/>
  <c r="CJ38" i="38"/>
  <c r="CK38" i="38"/>
  <c r="CL38" i="38"/>
  <c r="CB39" i="38"/>
  <c r="CC39" i="38"/>
  <c r="CD39" i="38"/>
  <c r="CE39" i="38"/>
  <c r="CF39" i="38"/>
  <c r="CG39" i="38"/>
  <c r="CH39" i="38"/>
  <c r="CI39" i="38"/>
  <c r="CJ39" i="38"/>
  <c r="CK39" i="38"/>
  <c r="CL39" i="38"/>
  <c r="CO39" i="38"/>
  <c r="CB40" i="38"/>
  <c r="CC40" i="38"/>
  <c r="CD40" i="38"/>
  <c r="CE40" i="38"/>
  <c r="CF40" i="38"/>
  <c r="CG40" i="38"/>
  <c r="CH40" i="38"/>
  <c r="CI40" i="38"/>
  <c r="CJ40" i="38"/>
  <c r="CK40" i="38"/>
  <c r="CL40" i="38"/>
  <c r="CO40" i="38"/>
  <c r="CB41" i="38"/>
  <c r="CC41" i="38"/>
  <c r="CD41" i="38"/>
  <c r="CE41" i="38"/>
  <c r="CF41" i="38"/>
  <c r="CG41" i="38"/>
  <c r="CH41" i="38"/>
  <c r="CI41" i="38"/>
  <c r="CJ41" i="38"/>
  <c r="CK41" i="38"/>
  <c r="CL41" i="38"/>
  <c r="CO41" i="38"/>
  <c r="CB42" i="38"/>
  <c r="CC42" i="38"/>
  <c r="CD42" i="38"/>
  <c r="CE42" i="38"/>
  <c r="CF42" i="38"/>
  <c r="CG42" i="38"/>
  <c r="CH42" i="38"/>
  <c r="CI42" i="38"/>
  <c r="CJ42" i="38"/>
  <c r="CK42" i="38"/>
  <c r="CL42" i="38"/>
  <c r="CO42" i="38"/>
  <c r="CB43" i="38"/>
  <c r="CC43" i="38"/>
  <c r="CD43" i="38"/>
  <c r="CE43" i="38"/>
  <c r="CF43" i="38"/>
  <c r="CG43" i="38"/>
  <c r="CH43" i="38"/>
  <c r="CI43" i="38"/>
  <c r="CJ43" i="38"/>
  <c r="CK43" i="38"/>
  <c r="CL43" i="38"/>
  <c r="CO43" i="38"/>
  <c r="CB44" i="38"/>
  <c r="CC44" i="38"/>
  <c r="CD44" i="38"/>
  <c r="CE44" i="38"/>
  <c r="CF44" i="38"/>
  <c r="CG44" i="38"/>
  <c r="CH44" i="38"/>
  <c r="CI44" i="38"/>
  <c r="CJ44" i="38"/>
  <c r="CK44" i="38"/>
  <c r="CL44" i="38"/>
  <c r="CO44" i="38"/>
  <c r="CB45" i="38"/>
  <c r="CC45" i="38"/>
  <c r="CD45" i="38"/>
  <c r="CE45" i="38"/>
  <c r="CF45" i="38"/>
  <c r="CG45" i="38"/>
  <c r="CH45" i="38"/>
  <c r="CI45" i="38"/>
  <c r="CJ45" i="38"/>
  <c r="CK45" i="38"/>
  <c r="CL45" i="38"/>
  <c r="CO45" i="38"/>
  <c r="CB46" i="38"/>
  <c r="CC46" i="38"/>
  <c r="CD46" i="38"/>
  <c r="CE46" i="38"/>
  <c r="CF46" i="38"/>
  <c r="CG46" i="38"/>
  <c r="CH46" i="38"/>
  <c r="CI46" i="38"/>
  <c r="CJ46" i="38"/>
  <c r="CK46" i="38"/>
  <c r="CL46" i="38"/>
  <c r="CO46" i="38"/>
  <c r="CB47" i="38"/>
  <c r="CC47" i="38"/>
  <c r="CD47" i="38"/>
  <c r="CE47" i="38"/>
  <c r="CF47" i="38"/>
  <c r="CG47" i="38"/>
  <c r="CH47" i="38"/>
  <c r="CI47" i="38"/>
  <c r="CJ47" i="38"/>
  <c r="CK47" i="38"/>
  <c r="CL47" i="38"/>
  <c r="CO47" i="38"/>
  <c r="CB48" i="38"/>
  <c r="CC48" i="38"/>
  <c r="CD48" i="38"/>
  <c r="CE48" i="38"/>
  <c r="CF48" i="38"/>
  <c r="CG48" i="38"/>
  <c r="CH48" i="38"/>
  <c r="CI48" i="38"/>
  <c r="CJ48" i="38"/>
  <c r="CK48" i="38"/>
  <c r="CL48" i="38"/>
  <c r="CO48" i="38"/>
  <c r="CB49" i="38"/>
  <c r="CC49" i="38"/>
  <c r="CD49" i="38"/>
  <c r="CE49" i="38"/>
  <c r="CF49" i="38"/>
  <c r="CG49" i="38"/>
  <c r="CH49" i="38"/>
  <c r="CI49" i="38"/>
  <c r="CJ49" i="38"/>
  <c r="CK49" i="38"/>
  <c r="CL49" i="38"/>
  <c r="CO49" i="38"/>
  <c r="CB50" i="38"/>
  <c r="CC50" i="38"/>
  <c r="CD50" i="38"/>
  <c r="CE50" i="38"/>
  <c r="CF50" i="38"/>
  <c r="CG50" i="38"/>
  <c r="CH50" i="38"/>
  <c r="CI50" i="38"/>
  <c r="CJ50" i="38"/>
  <c r="CK50" i="38"/>
  <c r="CL50" i="38"/>
  <c r="CO50" i="38"/>
  <c r="CB51" i="38"/>
  <c r="CC51" i="38"/>
  <c r="CD51" i="38"/>
  <c r="CE51" i="38"/>
  <c r="CF51" i="38"/>
  <c r="CG51" i="38"/>
  <c r="CH51" i="38"/>
  <c r="CI51" i="38"/>
  <c r="CJ51" i="38"/>
  <c r="CK51" i="38"/>
  <c r="CL51" i="38"/>
  <c r="CO51" i="38"/>
  <c r="CB52" i="38"/>
  <c r="CC52" i="38"/>
  <c r="CD52" i="38"/>
  <c r="CE52" i="38"/>
  <c r="CF52" i="38"/>
  <c r="CG52" i="38"/>
  <c r="CH52" i="38"/>
  <c r="CI52" i="38"/>
  <c r="CJ52" i="38"/>
  <c r="CK52" i="38"/>
  <c r="CL52" i="38"/>
  <c r="CO52" i="38"/>
  <c r="CB53" i="38"/>
  <c r="CC53" i="38"/>
  <c r="CD53" i="38"/>
  <c r="CE53" i="38"/>
  <c r="CF53" i="38"/>
  <c r="CG53" i="38"/>
  <c r="CH53" i="38"/>
  <c r="CI53" i="38"/>
  <c r="CJ53" i="38"/>
  <c r="CK53" i="38"/>
  <c r="CL53" i="38"/>
  <c r="CO53" i="38"/>
  <c r="CB54" i="38"/>
  <c r="CC54" i="38"/>
  <c r="CD54" i="38"/>
  <c r="CE54" i="38"/>
  <c r="CF54" i="38"/>
  <c r="CG54" i="38"/>
  <c r="CH54" i="38"/>
  <c r="CI54" i="38"/>
  <c r="CJ54" i="38"/>
  <c r="CK54" i="38"/>
  <c r="CL54" i="38"/>
  <c r="CO54" i="38"/>
  <c r="CB55" i="38"/>
  <c r="CC55" i="38"/>
  <c r="CD55" i="38"/>
  <c r="CE55" i="38"/>
  <c r="CF55" i="38"/>
  <c r="CG55" i="38"/>
  <c r="CH55" i="38"/>
  <c r="CI55" i="38"/>
  <c r="CJ55" i="38"/>
  <c r="CK55" i="38"/>
  <c r="CL55" i="38"/>
  <c r="CO55" i="38"/>
  <c r="CB56" i="38"/>
  <c r="CC56" i="38"/>
  <c r="CD56" i="38"/>
  <c r="CE56" i="38"/>
  <c r="CF56" i="38"/>
  <c r="CG56" i="38"/>
  <c r="CH56" i="38"/>
  <c r="CI56" i="38"/>
  <c r="CJ56" i="38"/>
  <c r="CK56" i="38"/>
  <c r="CL56" i="38"/>
  <c r="CO56" i="38"/>
  <c r="CB57" i="38"/>
  <c r="CC57" i="38"/>
  <c r="CD57" i="38"/>
  <c r="CE57" i="38"/>
  <c r="CF57" i="38"/>
  <c r="CG57" i="38"/>
  <c r="CH57" i="38"/>
  <c r="CI57" i="38"/>
  <c r="CJ57" i="38"/>
  <c r="CK57" i="38"/>
  <c r="CL57" i="38"/>
  <c r="CO57" i="38"/>
  <c r="CB58" i="38"/>
  <c r="CC58" i="38"/>
  <c r="CD58" i="38"/>
  <c r="CE58" i="38"/>
  <c r="CF58" i="38"/>
  <c r="CG58" i="38"/>
  <c r="CH58" i="38"/>
  <c r="CI58" i="38"/>
  <c r="CJ58" i="38"/>
  <c r="CK58" i="38"/>
  <c r="CL58" i="38"/>
  <c r="CO58" i="38"/>
  <c r="CB59" i="38"/>
  <c r="CC59" i="38"/>
  <c r="CD59" i="38"/>
  <c r="CE59" i="38"/>
  <c r="CF59" i="38"/>
  <c r="CG59" i="38"/>
  <c r="CH59" i="38"/>
  <c r="CI59" i="38"/>
  <c r="CJ59" i="38"/>
  <c r="CK59" i="38"/>
  <c r="CL59" i="38"/>
  <c r="CO59" i="38"/>
  <c r="CB60" i="38"/>
  <c r="CC60" i="38"/>
  <c r="CD60" i="38"/>
  <c r="CE60" i="38"/>
  <c r="CF60" i="38"/>
  <c r="CG60" i="38"/>
  <c r="CH60" i="38"/>
  <c r="CI60" i="38"/>
  <c r="CJ60" i="38"/>
  <c r="CK60" i="38"/>
  <c r="CL60" i="38"/>
  <c r="CO60" i="38"/>
  <c r="CB61" i="38"/>
  <c r="CC61" i="38"/>
  <c r="CD61" i="38"/>
  <c r="CE61" i="38"/>
  <c r="CF61" i="38"/>
  <c r="CG61" i="38"/>
  <c r="CH61" i="38"/>
  <c r="CI61" i="38"/>
  <c r="CJ61" i="38"/>
  <c r="CK61" i="38"/>
  <c r="CL61" i="38"/>
  <c r="CO61" i="38"/>
  <c r="CB62" i="38"/>
  <c r="CC62" i="38"/>
  <c r="CD62" i="38"/>
  <c r="CE62" i="38"/>
  <c r="CF62" i="38"/>
  <c r="CG62" i="38"/>
  <c r="CH62" i="38"/>
  <c r="CI62" i="38"/>
  <c r="CJ62" i="38"/>
  <c r="CK62" i="38"/>
  <c r="CL62" i="38"/>
  <c r="CO62" i="38"/>
  <c r="CB63" i="38"/>
  <c r="CC63" i="38"/>
  <c r="CD63" i="38"/>
  <c r="CE63" i="38"/>
  <c r="CF63" i="38"/>
  <c r="CG63" i="38"/>
  <c r="CH63" i="38"/>
  <c r="CI63" i="38"/>
  <c r="CJ63" i="38"/>
  <c r="CK63" i="38"/>
  <c r="CL63" i="38"/>
  <c r="CO63" i="38"/>
  <c r="CB64" i="38"/>
  <c r="CC64" i="38"/>
  <c r="CD64" i="38"/>
  <c r="CE64" i="38"/>
  <c r="CF64" i="38"/>
  <c r="CG64" i="38"/>
  <c r="CH64" i="38"/>
  <c r="CI64" i="38"/>
  <c r="CJ64" i="38"/>
  <c r="CK64" i="38"/>
  <c r="CL64" i="38"/>
  <c r="CO64" i="38"/>
  <c r="CB65" i="38"/>
  <c r="CC65" i="38"/>
  <c r="CD65" i="38"/>
  <c r="CE65" i="38"/>
  <c r="CF65" i="38"/>
  <c r="CG65" i="38"/>
  <c r="CH65" i="38"/>
  <c r="CI65" i="38"/>
  <c r="CJ65" i="38"/>
  <c r="CK65" i="38"/>
  <c r="CL65" i="38"/>
  <c r="CO65" i="38"/>
  <c r="CB66" i="38"/>
  <c r="CC66" i="38"/>
  <c r="CD66" i="38"/>
  <c r="CE66" i="38"/>
  <c r="CF66" i="38"/>
  <c r="CG66" i="38"/>
  <c r="CH66" i="38"/>
  <c r="CI66" i="38"/>
  <c r="CJ66" i="38"/>
  <c r="CK66" i="38"/>
  <c r="CL66" i="38"/>
  <c r="CO66" i="38"/>
  <c r="CB67" i="38"/>
  <c r="CC67" i="38"/>
  <c r="CD67" i="38"/>
  <c r="CE67" i="38"/>
  <c r="CF67" i="38"/>
  <c r="CG67" i="38"/>
  <c r="CH67" i="38"/>
  <c r="CI67" i="38"/>
  <c r="CJ67" i="38"/>
  <c r="CK67" i="38"/>
  <c r="CL67" i="38"/>
  <c r="CO67" i="38"/>
  <c r="CB68" i="38"/>
  <c r="CC68" i="38"/>
  <c r="CD68" i="38"/>
  <c r="CE68" i="38"/>
  <c r="CF68" i="38"/>
  <c r="CG68" i="38"/>
  <c r="CH68" i="38"/>
  <c r="CI68" i="38"/>
  <c r="CJ68" i="38"/>
  <c r="CK68" i="38"/>
  <c r="CL68" i="38"/>
  <c r="CO68" i="38"/>
  <c r="CB69" i="38"/>
  <c r="CC69" i="38"/>
  <c r="CD69" i="38"/>
  <c r="CE69" i="38"/>
  <c r="CF69" i="38"/>
  <c r="CG69" i="38"/>
  <c r="CH69" i="38"/>
  <c r="CI69" i="38"/>
  <c r="CJ69" i="38"/>
  <c r="CK69" i="38"/>
  <c r="CL69" i="38"/>
  <c r="CO69" i="38"/>
  <c r="CB70" i="38"/>
  <c r="CC70" i="38"/>
  <c r="CD70" i="38"/>
  <c r="CE70" i="38"/>
  <c r="CF70" i="38"/>
  <c r="CG70" i="38"/>
  <c r="CH70" i="38"/>
  <c r="CI70" i="38"/>
  <c r="CJ70" i="38"/>
  <c r="CK70" i="38"/>
  <c r="CL70" i="38"/>
  <c r="CO70" i="38"/>
  <c r="CB72" i="38"/>
  <c r="CC72" i="38"/>
  <c r="CD72" i="38"/>
  <c r="CE72" i="38"/>
  <c r="CF72" i="38"/>
  <c r="CG72" i="38"/>
  <c r="CH72" i="38"/>
  <c r="CI72" i="38"/>
  <c r="CJ72" i="38"/>
  <c r="CK72" i="38"/>
  <c r="CL72" i="38"/>
  <c r="CO72" i="38"/>
  <c r="CB73" i="38"/>
  <c r="CC73" i="38"/>
  <c r="CD73" i="38"/>
  <c r="CE73" i="38"/>
  <c r="CF73" i="38"/>
  <c r="CG73" i="38"/>
  <c r="CH73" i="38"/>
  <c r="CI73" i="38"/>
  <c r="CJ73" i="38"/>
  <c r="CK73" i="38"/>
  <c r="CL73" i="38"/>
  <c r="CO73" i="38"/>
  <c r="CA5" i="38"/>
  <c r="CA6" i="38"/>
  <c r="CA8" i="38"/>
  <c r="CA12" i="38"/>
  <c r="CA16" i="38"/>
  <c r="CA17" i="38"/>
  <c r="CA23" i="38"/>
  <c r="CA24" i="38"/>
  <c r="CA27" i="38"/>
  <c r="CA29" i="38"/>
  <c r="CA31" i="38"/>
  <c r="CA32" i="38"/>
  <c r="CA33" i="38"/>
  <c r="CA37" i="38"/>
  <c r="CA39" i="38"/>
  <c r="CA44" i="38"/>
  <c r="CA45" i="38"/>
  <c r="CA46" i="38"/>
  <c r="CA47" i="38"/>
  <c r="CA56" i="38"/>
  <c r="CA65" i="38"/>
  <c r="CA73" i="38"/>
  <c r="C703" i="35"/>
  <c r="F702" i="35"/>
  <c r="F698" i="35"/>
  <c r="F693" i="35"/>
  <c r="C699" i="35"/>
  <c r="F674" i="35"/>
  <c r="F678" i="35"/>
  <c r="AQ54" i="38"/>
  <c r="C694" i="35"/>
  <c r="CA72" i="38"/>
  <c r="C689" i="35"/>
  <c r="F688" i="35"/>
  <c r="F41" i="59"/>
  <c r="G41" i="59"/>
  <c r="C684" i="35"/>
  <c r="D12" i="59"/>
  <c r="D13" i="59" s="1"/>
  <c r="H13" i="59" s="1"/>
  <c r="G11" i="59"/>
  <c r="E11" i="59"/>
  <c r="I10" i="59"/>
  <c r="F6" i="59" s="1"/>
  <c r="H11" i="59" s="1"/>
  <c r="F683" i="35"/>
  <c r="AQ13" i="38"/>
  <c r="C679" i="35"/>
  <c r="AW74" i="38"/>
  <c r="AX74" i="38"/>
  <c r="AY74" i="38"/>
  <c r="AZ74" i="38"/>
  <c r="C675" i="35"/>
  <c r="AO69" i="38"/>
  <c r="AP11" i="38"/>
  <c r="C667" i="35"/>
  <c r="F666" i="35"/>
  <c r="AP62" i="38"/>
  <c r="C671" i="35"/>
  <c r="F670" i="35"/>
  <c r="AP63" i="38"/>
  <c r="C663" i="35"/>
  <c r="F662" i="35"/>
  <c r="C659" i="35"/>
  <c r="F658" i="35"/>
  <c r="AP26" i="38"/>
  <c r="C655" i="35"/>
  <c r="F654" i="35"/>
  <c r="AP41" i="38"/>
  <c r="C651" i="35"/>
  <c r="F650" i="35"/>
  <c r="DW54" i="38" l="1"/>
  <c r="EJ54" i="38"/>
  <c r="CA69" i="38"/>
  <c r="EJ69" i="38"/>
  <c r="CX4" i="38"/>
  <c r="H14" i="63"/>
  <c r="E14" i="63"/>
  <c r="D15" i="63"/>
  <c r="I11" i="63"/>
  <c r="DX54" i="38"/>
  <c r="CW4" i="38"/>
  <c r="DA4" i="38"/>
  <c r="DY54" i="38"/>
  <c r="CZ4" i="38"/>
  <c r="DT54" i="38"/>
  <c r="DU54" i="38"/>
  <c r="DV54" i="38"/>
  <c r="DX69" i="38"/>
  <c r="EC69" i="38"/>
  <c r="DZ69" i="38"/>
  <c r="DW69" i="38"/>
  <c r="ED69" i="38"/>
  <c r="EA69" i="38"/>
  <c r="EE69" i="38"/>
  <c r="EF69" i="38"/>
  <c r="DQ69" i="38"/>
  <c r="EB69" i="38"/>
  <c r="DU69" i="38"/>
  <c r="EG69" i="38"/>
  <c r="DY69" i="38"/>
  <c r="DR69" i="38"/>
  <c r="EI69" i="38"/>
  <c r="DO69" i="38"/>
  <c r="DM69" i="38"/>
  <c r="DV69" i="38"/>
  <c r="DN69" i="38"/>
  <c r="DP69" i="38"/>
  <c r="DL69" i="38"/>
  <c r="EH69" i="38"/>
  <c r="EC54" i="38"/>
  <c r="ED54" i="38"/>
  <c r="DZ54" i="38"/>
  <c r="EE54" i="38"/>
  <c r="EA54" i="38"/>
  <c r="EF54" i="38"/>
  <c r="BC74" i="38"/>
  <c r="EI54" i="38"/>
  <c r="EH54" i="38"/>
  <c r="DS69" i="38"/>
  <c r="EG54" i="38"/>
  <c r="EB54" i="38"/>
  <c r="DT69" i="38"/>
  <c r="H12" i="59"/>
  <c r="D14" i="59"/>
  <c r="H14" i="59" s="1"/>
  <c r="F11" i="59"/>
  <c r="I11" i="59" s="1"/>
  <c r="E12" i="59"/>
  <c r="E13" i="59" s="1"/>
  <c r="AP9" i="38"/>
  <c r="C647" i="35"/>
  <c r="F646" i="35"/>
  <c r="AP15" i="38"/>
  <c r="AR15" i="38"/>
  <c r="AQ15" i="38"/>
  <c r="AP30" i="38"/>
  <c r="C639" i="35"/>
  <c r="F638" i="35"/>
  <c r="C538" i="35"/>
  <c r="F494" i="35"/>
  <c r="C331" i="35"/>
  <c r="F330" i="35"/>
  <c r="C495" i="35"/>
  <c r="F496" i="35"/>
  <c r="AP25" i="38"/>
  <c r="C631" i="35"/>
  <c r="F630" i="35"/>
  <c r="AO70" i="38"/>
  <c r="EJ70" i="38" s="1"/>
  <c r="C627" i="35"/>
  <c r="F626" i="35"/>
  <c r="C623" i="35"/>
  <c r="F622" i="35"/>
  <c r="AN10" i="38"/>
  <c r="C619" i="35"/>
  <c r="F618" i="35"/>
  <c r="AN28" i="38"/>
  <c r="AM28" i="38"/>
  <c r="O298" i="35"/>
  <c r="R298" i="35"/>
  <c r="Q298" i="35"/>
  <c r="P298" i="35"/>
  <c r="AN34" i="38"/>
  <c r="C615" i="35"/>
  <c r="F614" i="35"/>
  <c r="AN57" i="38"/>
  <c r="C611" i="35"/>
  <c r="F610" i="35"/>
  <c r="C607" i="35"/>
  <c r="F606" i="35"/>
  <c r="AM68" i="38"/>
  <c r="EJ68" i="38" s="1"/>
  <c r="C603" i="35"/>
  <c r="F602" i="35"/>
  <c r="AM11" i="38"/>
  <c r="C595" i="35"/>
  <c r="F594" i="35"/>
  <c r="AM13" i="38"/>
  <c r="AL13" i="38"/>
  <c r="AM42" i="38"/>
  <c r="EJ42" i="38" s="1"/>
  <c r="C591" i="35"/>
  <c r="F590" i="35"/>
  <c r="C323" i="35"/>
  <c r="F322" i="35"/>
  <c r="C559" i="35"/>
  <c r="F558" i="35"/>
  <c r="AL67" i="38"/>
  <c r="EJ67" i="38" s="1"/>
  <c r="F586" i="35"/>
  <c r="C587" i="35"/>
  <c r="AL66" i="38"/>
  <c r="EJ66" i="38" s="1"/>
  <c r="C583" i="35"/>
  <c r="F582" i="35"/>
  <c r="AL28" i="38"/>
  <c r="C307" i="35"/>
  <c r="F306" i="35"/>
  <c r="AK58" i="38"/>
  <c r="AJ63" i="38"/>
  <c r="EJ63" i="38" s="1"/>
  <c r="AJ64" i="38"/>
  <c r="EJ64" i="38" s="1"/>
  <c r="C571" i="35"/>
  <c r="F578" i="35"/>
  <c r="C579" i="35"/>
  <c r="F574" i="35"/>
  <c r="C575" i="35"/>
  <c r="F570" i="35"/>
  <c r="F566" i="35"/>
  <c r="C567" i="35"/>
  <c r="AK62" i="38"/>
  <c r="EJ62" i="38" s="1"/>
  <c r="F562" i="35"/>
  <c r="C563" i="35"/>
  <c r="AK13" i="38"/>
  <c r="C555" i="35"/>
  <c r="F554" i="35"/>
  <c r="F550" i="35"/>
  <c r="C551" i="35"/>
  <c r="AK28" i="38"/>
  <c r="C303" i="35"/>
  <c r="F302" i="35"/>
  <c r="AI28" i="38"/>
  <c r="AN36" i="38"/>
  <c r="AN35" i="38"/>
  <c r="AM36" i="38"/>
  <c r="AM35" i="38"/>
  <c r="AL36" i="38"/>
  <c r="AL35" i="38"/>
  <c r="AK36" i="38"/>
  <c r="AK35" i="38"/>
  <c r="AJ36" i="38"/>
  <c r="AJ35" i="38"/>
  <c r="H16" i="57"/>
  <c r="C486" i="35"/>
  <c r="F485" i="35"/>
  <c r="D12" i="57"/>
  <c r="D13" i="57" s="1"/>
  <c r="E11" i="57"/>
  <c r="I10" i="57"/>
  <c r="F6" i="57" s="1"/>
  <c r="H11" i="57" s="1"/>
  <c r="AJ9" i="38"/>
  <c r="C547" i="35"/>
  <c r="F546" i="35"/>
  <c r="AJ25" i="38"/>
  <c r="C543" i="35"/>
  <c r="F542" i="35"/>
  <c r="C537" i="35"/>
  <c r="F536" i="35"/>
  <c r="AJ11" i="38"/>
  <c r="C533" i="35"/>
  <c r="F532" i="35"/>
  <c r="AJ10" i="38"/>
  <c r="F528" i="35"/>
  <c r="C529" i="35"/>
  <c r="EJ36" i="38" l="1"/>
  <c r="D16" i="63"/>
  <c r="H15" i="63"/>
  <c r="E15" i="63"/>
  <c r="G12" i="63"/>
  <c r="AM74" i="38"/>
  <c r="EC62" i="38"/>
  <c r="DY62" i="38"/>
  <c r="DV62" i="38"/>
  <c r="ED62" i="38"/>
  <c r="DZ62" i="38"/>
  <c r="DW62" i="38"/>
  <c r="EE62" i="38"/>
  <c r="EA62" i="38"/>
  <c r="EF62" i="38"/>
  <c r="EB62" i="38"/>
  <c r="DQ62" i="38"/>
  <c r="EG62" i="38"/>
  <c r="EI62" i="38"/>
  <c r="DU62" i="38"/>
  <c r="DS62" i="38"/>
  <c r="DT62" i="38"/>
  <c r="DM62" i="38"/>
  <c r="DI62" i="38"/>
  <c r="DX62" i="38"/>
  <c r="EH62" i="38"/>
  <c r="DR62" i="38"/>
  <c r="DN62" i="38"/>
  <c r="DJ62" i="38"/>
  <c r="DP62" i="38"/>
  <c r="DO62" i="38"/>
  <c r="DH62" i="38"/>
  <c r="DK62" i="38"/>
  <c r="DL62" i="38"/>
  <c r="CA62" i="38"/>
  <c r="EC68" i="38"/>
  <c r="EA68" i="38"/>
  <c r="ED68" i="38"/>
  <c r="EE68" i="38"/>
  <c r="EF68" i="38"/>
  <c r="EI68" i="38"/>
  <c r="DU68" i="38"/>
  <c r="DY68" i="38"/>
  <c r="DR68" i="38"/>
  <c r="DX68" i="38"/>
  <c r="DW68" i="38"/>
  <c r="DS68" i="38"/>
  <c r="DT68" i="38"/>
  <c r="DO68" i="38"/>
  <c r="DZ68" i="38"/>
  <c r="DV68" i="38"/>
  <c r="DQ68" i="38"/>
  <c r="DN68" i="38"/>
  <c r="DJ68" i="38"/>
  <c r="DP68" i="38"/>
  <c r="DK68" i="38"/>
  <c r="EH68" i="38"/>
  <c r="DL68" i="38"/>
  <c r="EB68" i="38"/>
  <c r="EG68" i="38"/>
  <c r="DM68" i="38"/>
  <c r="CA68" i="38"/>
  <c r="EC70" i="38"/>
  <c r="DY70" i="38"/>
  <c r="DV70" i="38"/>
  <c r="ED70" i="38"/>
  <c r="DZ70" i="38"/>
  <c r="DW70" i="38"/>
  <c r="EE70" i="38"/>
  <c r="EA70" i="38"/>
  <c r="EF70" i="38"/>
  <c r="EI70" i="38"/>
  <c r="DQ70" i="38"/>
  <c r="DU70" i="38"/>
  <c r="DX70" i="38"/>
  <c r="DS70" i="38"/>
  <c r="EB70" i="38"/>
  <c r="EG70" i="38"/>
  <c r="DO70" i="38"/>
  <c r="DM70" i="38"/>
  <c r="EH70" i="38"/>
  <c r="DN70" i="38"/>
  <c r="DT70" i="38"/>
  <c r="DL70" i="38"/>
  <c r="DR70" i="38"/>
  <c r="DP70" i="38"/>
  <c r="CA70" i="38"/>
  <c r="EC42" i="38"/>
  <c r="ED42" i="38"/>
  <c r="EE42" i="38"/>
  <c r="DT42" i="38"/>
  <c r="EF42" i="38"/>
  <c r="DX42" i="38"/>
  <c r="DU42" i="38"/>
  <c r="EI42" i="38"/>
  <c r="EA42" i="38"/>
  <c r="DS42" i="38"/>
  <c r="DO42" i="38"/>
  <c r="DN42" i="38"/>
  <c r="DK42" i="38"/>
  <c r="DY42" i="38"/>
  <c r="DP42" i="38"/>
  <c r="DL42" i="38"/>
  <c r="EH42" i="38"/>
  <c r="DZ42" i="38"/>
  <c r="DW42" i="38"/>
  <c r="DV42" i="38"/>
  <c r="DQ42" i="38"/>
  <c r="DR42" i="38"/>
  <c r="DJ42" i="38"/>
  <c r="EB42" i="38"/>
  <c r="EG42" i="38"/>
  <c r="DM42" i="38"/>
  <c r="CA42" i="38"/>
  <c r="EC66" i="38"/>
  <c r="ED66" i="38"/>
  <c r="EE66" i="38"/>
  <c r="EF66" i="38"/>
  <c r="DX66" i="38"/>
  <c r="EI66" i="38"/>
  <c r="EA66" i="38"/>
  <c r="DW66" i="38"/>
  <c r="DS66" i="38"/>
  <c r="DO66" i="38"/>
  <c r="DT66" i="38"/>
  <c r="DV66" i="38"/>
  <c r="EB66" i="38"/>
  <c r="DZ66" i="38"/>
  <c r="DY66" i="38"/>
  <c r="DU66" i="38"/>
  <c r="EG66" i="38"/>
  <c r="DP66" i="38"/>
  <c r="DK66" i="38"/>
  <c r="EH66" i="38"/>
  <c r="DL66" i="38"/>
  <c r="DR66" i="38"/>
  <c r="DQ66" i="38"/>
  <c r="DJ66" i="38"/>
  <c r="DM66" i="38"/>
  <c r="CA66" i="38"/>
  <c r="DI66" i="38"/>
  <c r="DN66" i="38"/>
  <c r="EC63" i="38"/>
  <c r="DX63" i="38"/>
  <c r="DU63" i="38"/>
  <c r="ED63" i="38"/>
  <c r="DY63" i="38"/>
  <c r="DV63" i="38"/>
  <c r="EE63" i="38"/>
  <c r="DZ63" i="38"/>
  <c r="DW63" i="38"/>
  <c r="EF63" i="38"/>
  <c r="EA63" i="38"/>
  <c r="EI63" i="38"/>
  <c r="DP63" i="38"/>
  <c r="DQ63" i="38"/>
  <c r="DR63" i="38"/>
  <c r="DL63" i="38"/>
  <c r="DH63" i="38"/>
  <c r="DT63" i="38"/>
  <c r="DM63" i="38"/>
  <c r="DI63" i="38"/>
  <c r="EH63" i="38"/>
  <c r="DK63" i="38"/>
  <c r="DG63" i="38"/>
  <c r="EG63" i="38"/>
  <c r="DO63" i="38"/>
  <c r="DN63" i="38"/>
  <c r="DJ63" i="38"/>
  <c r="CA63" i="38"/>
  <c r="EB63" i="38"/>
  <c r="DS63" i="38"/>
  <c r="EC36" i="38"/>
  <c r="EA36" i="38"/>
  <c r="ED36" i="38"/>
  <c r="EE36" i="38"/>
  <c r="EF36" i="38"/>
  <c r="EI36" i="38"/>
  <c r="DV36" i="38"/>
  <c r="DT36" i="38"/>
  <c r="DR36" i="38"/>
  <c r="DN36" i="38"/>
  <c r="DS36" i="38"/>
  <c r="DU36" i="38"/>
  <c r="DJ36" i="38"/>
  <c r="DW36" i="38"/>
  <c r="DQ36" i="38"/>
  <c r="DZ36" i="38"/>
  <c r="DK36" i="38"/>
  <c r="DG36" i="38"/>
  <c r="EH36" i="38"/>
  <c r="DX36" i="38"/>
  <c r="DP36" i="38"/>
  <c r="EB36" i="38"/>
  <c r="EG36" i="38"/>
  <c r="DM36" i="38"/>
  <c r="DY36" i="38"/>
  <c r="DH36" i="38"/>
  <c r="DI36" i="38"/>
  <c r="CA36" i="38"/>
  <c r="DL36" i="38"/>
  <c r="DO36" i="38"/>
  <c r="EC64" i="38"/>
  <c r="ED64" i="38"/>
  <c r="DX64" i="38"/>
  <c r="DU64" i="38"/>
  <c r="EE64" i="38"/>
  <c r="DY64" i="38"/>
  <c r="DV64" i="38"/>
  <c r="EF64" i="38"/>
  <c r="DZ64" i="38"/>
  <c r="DW64" i="38"/>
  <c r="DT64" i="38"/>
  <c r="EB64" i="38"/>
  <c r="DP64" i="38"/>
  <c r="EG64" i="38"/>
  <c r="EI64" i="38"/>
  <c r="DL64" i="38"/>
  <c r="DH64" i="38"/>
  <c r="EA64" i="38"/>
  <c r="DM64" i="38"/>
  <c r="DI64" i="38"/>
  <c r="DO64" i="38"/>
  <c r="DS64" i="38"/>
  <c r="EH64" i="38"/>
  <c r="DR64" i="38"/>
  <c r="DN64" i="38"/>
  <c r="DK64" i="38"/>
  <c r="DJ64" i="38"/>
  <c r="DQ64" i="38"/>
  <c r="DG64" i="38"/>
  <c r="CA64" i="38"/>
  <c r="EC67" i="38"/>
  <c r="ED67" i="38"/>
  <c r="EE67" i="38"/>
  <c r="EF67" i="38"/>
  <c r="DY67" i="38"/>
  <c r="DR67" i="38"/>
  <c r="EB67" i="38"/>
  <c r="EA67" i="38"/>
  <c r="DX67" i="38"/>
  <c r="DW67" i="38"/>
  <c r="DS67" i="38"/>
  <c r="EG67" i="38"/>
  <c r="DO67" i="38"/>
  <c r="EI67" i="38"/>
  <c r="DZ67" i="38"/>
  <c r="DP67" i="38"/>
  <c r="DV67" i="38"/>
  <c r="DQ67" i="38"/>
  <c r="DN67" i="38"/>
  <c r="DJ67" i="38"/>
  <c r="DU67" i="38"/>
  <c r="DK67" i="38"/>
  <c r="EH67" i="38"/>
  <c r="DT67" i="38"/>
  <c r="DM67" i="38"/>
  <c r="DI67" i="38"/>
  <c r="CA67" i="38"/>
  <c r="DL67" i="38"/>
  <c r="G12" i="59"/>
  <c r="F12" i="59" s="1"/>
  <c r="I12" i="59" s="1"/>
  <c r="E14" i="59"/>
  <c r="D15" i="59"/>
  <c r="H15" i="59" s="1"/>
  <c r="S298" i="35"/>
  <c r="G11" i="57"/>
  <c r="F11" i="57" s="1"/>
  <c r="I11" i="57" s="1"/>
  <c r="G12" i="57" s="1"/>
  <c r="D14" i="57"/>
  <c r="H13" i="57"/>
  <c r="E12" i="57"/>
  <c r="E13" i="57" s="1"/>
  <c r="H12" i="57"/>
  <c r="C299" i="35"/>
  <c r="F298" i="35"/>
  <c r="F412" i="35"/>
  <c r="AI60" i="38"/>
  <c r="C525" i="35"/>
  <c r="F524" i="35"/>
  <c r="AI30" i="38"/>
  <c r="C465" i="35"/>
  <c r="F464" i="35"/>
  <c r="AI41" i="38"/>
  <c r="C521" i="35"/>
  <c r="F520" i="35"/>
  <c r="C413" i="35"/>
  <c r="AC15" i="38"/>
  <c r="AV74" i="38"/>
  <c r="AG11" i="38"/>
  <c r="H13" i="46"/>
  <c r="F12" i="63" l="1"/>
  <c r="D17" i="63"/>
  <c r="H16" i="63"/>
  <c r="E16" i="63"/>
  <c r="CZ15" i="38"/>
  <c r="G13" i="59"/>
  <c r="F13" i="59" s="1"/>
  <c r="I13" i="59" s="1"/>
  <c r="E15" i="59"/>
  <c r="D16" i="59"/>
  <c r="H16" i="59" s="1"/>
  <c r="F12" i="57"/>
  <c r="I12" i="57" s="1"/>
  <c r="G13" i="57" s="1"/>
  <c r="F13" i="57" s="1"/>
  <c r="I13" i="57" s="1"/>
  <c r="E14" i="57"/>
  <c r="D15" i="57"/>
  <c r="H14" i="57"/>
  <c r="AG26" i="38"/>
  <c r="AA26" i="38"/>
  <c r="C227" i="35"/>
  <c r="F226" i="35"/>
  <c r="AG30" i="38"/>
  <c r="C449" i="35"/>
  <c r="F448" i="35"/>
  <c r="AG61" i="38"/>
  <c r="EJ61" i="38" s="1"/>
  <c r="C517" i="35"/>
  <c r="F516" i="35"/>
  <c r="AH43" i="38"/>
  <c r="AG43" i="38"/>
  <c r="C433" i="35"/>
  <c r="F432" i="35"/>
  <c r="AG9" i="38"/>
  <c r="C469" i="35"/>
  <c r="F468" i="35"/>
  <c r="AB51" i="38"/>
  <c r="AE51" i="38"/>
  <c r="C384" i="35"/>
  <c r="C380" i="35"/>
  <c r="C389" i="35"/>
  <c r="C497" i="35"/>
  <c r="C490" i="35"/>
  <c r="C453" i="35"/>
  <c r="C445" i="35"/>
  <c r="C437" i="35"/>
  <c r="C429" i="35"/>
  <c r="C425" i="35"/>
  <c r="C417" i="35"/>
  <c r="C244" i="35"/>
  <c r="AF51" i="38"/>
  <c r="C393" i="35"/>
  <c r="AG7" i="38"/>
  <c r="AK7" i="38"/>
  <c r="AJ7" i="38"/>
  <c r="AI7" i="38"/>
  <c r="AH7" i="38"/>
  <c r="AE7" i="38"/>
  <c r="AG60" i="38"/>
  <c r="EJ60" i="38" s="1"/>
  <c r="C513" i="35"/>
  <c r="F512" i="35"/>
  <c r="C509" i="35"/>
  <c r="F508" i="35"/>
  <c r="Z51" i="38"/>
  <c r="C473" i="35"/>
  <c r="AF35" i="38"/>
  <c r="F472" i="35"/>
  <c r="G29" i="41"/>
  <c r="D12" i="56"/>
  <c r="E11" i="56"/>
  <c r="I10" i="56"/>
  <c r="F6" i="56" s="1"/>
  <c r="H11" i="56" s="1"/>
  <c r="F6" i="50"/>
  <c r="EJ26" i="38" l="1"/>
  <c r="E17" i="63"/>
  <c r="D18" i="63"/>
  <c r="H17" i="63"/>
  <c r="I12" i="63"/>
  <c r="EC60" i="38"/>
  <c r="EA60" i="38"/>
  <c r="ED60" i="38"/>
  <c r="EE60" i="38"/>
  <c r="EF60" i="38"/>
  <c r="EB60" i="38"/>
  <c r="DZ60" i="38"/>
  <c r="DV60" i="38"/>
  <c r="DR60" i="38"/>
  <c r="EG60" i="38"/>
  <c r="DU60" i="38"/>
  <c r="DS60" i="38"/>
  <c r="EI60" i="38"/>
  <c r="DY60" i="38"/>
  <c r="DT60" i="38"/>
  <c r="DX60" i="38"/>
  <c r="DN60" i="38"/>
  <c r="DJ60" i="38"/>
  <c r="DF60" i="38"/>
  <c r="DW60" i="38"/>
  <c r="DO60" i="38"/>
  <c r="DK60" i="38"/>
  <c r="DG60" i="38"/>
  <c r="DP60" i="38"/>
  <c r="DM60" i="38"/>
  <c r="DH60" i="38"/>
  <c r="DD60" i="38"/>
  <c r="DL60" i="38"/>
  <c r="DI60" i="38"/>
  <c r="DQ60" i="38"/>
  <c r="DE60" i="38"/>
  <c r="CA60" i="38"/>
  <c r="EH60" i="38"/>
  <c r="EC61" i="38"/>
  <c r="DZ61" i="38"/>
  <c r="DW61" i="38"/>
  <c r="ED61" i="38"/>
  <c r="EA61" i="38"/>
  <c r="EE61" i="38"/>
  <c r="EF61" i="38"/>
  <c r="EI61" i="38"/>
  <c r="DQ61" i="38"/>
  <c r="DV61" i="38"/>
  <c r="DR61" i="38"/>
  <c r="DO61" i="38"/>
  <c r="EB61" i="38"/>
  <c r="DM61" i="38"/>
  <c r="DI61" i="38"/>
  <c r="DE61" i="38"/>
  <c r="EG61" i="38"/>
  <c r="DX61" i="38"/>
  <c r="EH61" i="38"/>
  <c r="DN61" i="38"/>
  <c r="DJ61" i="38"/>
  <c r="DF61" i="38"/>
  <c r="DS61" i="38"/>
  <c r="DY61" i="38"/>
  <c r="DU61" i="38"/>
  <c r="DP61" i="38"/>
  <c r="DL61" i="38"/>
  <c r="DH61" i="38"/>
  <c r="DK61" i="38"/>
  <c r="DD61" i="38"/>
  <c r="DG61" i="38"/>
  <c r="DT61" i="38"/>
  <c r="CA61" i="38"/>
  <c r="EC26" i="38"/>
  <c r="ED26" i="38"/>
  <c r="EE26" i="38"/>
  <c r="DT26" i="38"/>
  <c r="EF26" i="38"/>
  <c r="DX26" i="38"/>
  <c r="DU26" i="38"/>
  <c r="DS26" i="38"/>
  <c r="EB26" i="38"/>
  <c r="DO26" i="38"/>
  <c r="EG26" i="38"/>
  <c r="DY26" i="38"/>
  <c r="DW26" i="38"/>
  <c r="EI26" i="38"/>
  <c r="EA26" i="38"/>
  <c r="DQ26" i="38"/>
  <c r="DK26" i="38"/>
  <c r="DG26" i="38"/>
  <c r="DC26" i="38"/>
  <c r="CX26" i="38"/>
  <c r="DR26" i="38"/>
  <c r="EH26" i="38"/>
  <c r="DZ26" i="38"/>
  <c r="DN26" i="38"/>
  <c r="DL26" i="38"/>
  <c r="DH26" i="38"/>
  <c r="DD26" i="38"/>
  <c r="CY26" i="38"/>
  <c r="DJ26" i="38"/>
  <c r="DM26" i="38"/>
  <c r="DE26" i="38"/>
  <c r="CZ26" i="38"/>
  <c r="DI26" i="38"/>
  <c r="DF26" i="38"/>
  <c r="CA26" i="38"/>
  <c r="DP26" i="38"/>
  <c r="DV26" i="38"/>
  <c r="DA26" i="38"/>
  <c r="DB26" i="38"/>
  <c r="G14" i="59"/>
  <c r="F14" i="59" s="1"/>
  <c r="I14" i="59" s="1"/>
  <c r="D17" i="59"/>
  <c r="H17" i="59" s="1"/>
  <c r="E16" i="59"/>
  <c r="G14" i="57"/>
  <c r="F14" i="57" s="1"/>
  <c r="I14" i="57" s="1"/>
  <c r="H15" i="57"/>
  <c r="D16" i="57"/>
  <c r="E15" i="57"/>
  <c r="G11" i="56"/>
  <c r="E12" i="56"/>
  <c r="H12" i="56"/>
  <c r="D13" i="56"/>
  <c r="G13" i="63" l="1"/>
  <c r="H18" i="63"/>
  <c r="E18" i="63"/>
  <c r="D19" i="63"/>
  <c r="D18" i="59"/>
  <c r="H18" i="59" s="1"/>
  <c r="E17" i="59"/>
  <c r="G15" i="59"/>
  <c r="F15" i="59" s="1"/>
  <c r="I15" i="59" s="1"/>
  <c r="G15" i="57"/>
  <c r="F15" i="57" s="1"/>
  <c r="I15" i="57" s="1"/>
  <c r="G16" i="57" s="1"/>
  <c r="D17" i="57"/>
  <c r="E16" i="57"/>
  <c r="E13" i="56"/>
  <c r="D14" i="56"/>
  <c r="H13" i="56"/>
  <c r="F11" i="56"/>
  <c r="D20" i="63" l="1"/>
  <c r="E19" i="63"/>
  <c r="H19" i="63"/>
  <c r="F13" i="63"/>
  <c r="G16" i="59"/>
  <c r="F16" i="59" s="1"/>
  <c r="I16" i="59" s="1"/>
  <c r="E18" i="59"/>
  <c r="D19" i="59"/>
  <c r="H19" i="59" s="1"/>
  <c r="F16" i="57"/>
  <c r="I16" i="57" s="1"/>
  <c r="G17" i="57" s="1"/>
  <c r="D18" i="57"/>
  <c r="E17" i="57"/>
  <c r="H17" i="57"/>
  <c r="D15" i="56"/>
  <c r="D16" i="56" s="1"/>
  <c r="H14" i="56"/>
  <c r="E14" i="56"/>
  <c r="I11" i="56"/>
  <c r="G12" i="56" s="1"/>
  <c r="F12" i="56" s="1"/>
  <c r="I13" i="63" l="1"/>
  <c r="D21" i="63"/>
  <c r="H20" i="63"/>
  <c r="E20" i="63"/>
  <c r="G17" i="59"/>
  <c r="F17" i="59" s="1"/>
  <c r="I17" i="59" s="1"/>
  <c r="E19" i="59"/>
  <c r="D20" i="59"/>
  <c r="H20" i="59" s="1"/>
  <c r="F17" i="57"/>
  <c r="I17" i="57" s="1"/>
  <c r="G18" i="57" s="1"/>
  <c r="E18" i="57"/>
  <c r="D19" i="57"/>
  <c r="H18" i="57"/>
  <c r="D17" i="56"/>
  <c r="H16" i="56"/>
  <c r="E15" i="56"/>
  <c r="E16" i="56" s="1"/>
  <c r="H15" i="56"/>
  <c r="E74" i="38"/>
  <c r="F74" i="38"/>
  <c r="G74" i="38"/>
  <c r="H74" i="38"/>
  <c r="I74" i="38"/>
  <c r="K74" i="38"/>
  <c r="N74" i="38"/>
  <c r="O74" i="38"/>
  <c r="R74" i="38"/>
  <c r="AE57" i="38"/>
  <c r="CB2" i="38"/>
  <c r="CC2" i="38"/>
  <c r="CD2" i="38"/>
  <c r="CE2" i="38"/>
  <c r="CF2" i="38"/>
  <c r="CG2" i="38"/>
  <c r="CH2" i="38"/>
  <c r="CI2" i="38"/>
  <c r="CJ2" i="38"/>
  <c r="CA3" i="38"/>
  <c r="BZ54" i="38"/>
  <c r="CA54" i="38" s="1"/>
  <c r="CK2" i="38"/>
  <c r="CL2" i="38"/>
  <c r="CN2" i="38"/>
  <c r="C501" i="35"/>
  <c r="AE59" i="38"/>
  <c r="EJ59" i="38" s="1"/>
  <c r="C482" i="35"/>
  <c r="C505" i="35"/>
  <c r="F504" i="35"/>
  <c r="C368" i="35"/>
  <c r="F367" i="35"/>
  <c r="F500" i="35"/>
  <c r="F489" i="35"/>
  <c r="F481" i="35"/>
  <c r="F477" i="35"/>
  <c r="F460" i="35"/>
  <c r="F456" i="35"/>
  <c r="F452" i="35"/>
  <c r="F444" i="35"/>
  <c r="F440" i="35"/>
  <c r="F436" i="35"/>
  <c r="F428" i="35"/>
  <c r="F424" i="35"/>
  <c r="F420" i="35"/>
  <c r="F416" i="35"/>
  <c r="F404" i="35"/>
  <c r="F392" i="35"/>
  <c r="F388" i="35"/>
  <c r="F383" i="35"/>
  <c r="F379" i="35"/>
  <c r="F370" i="35"/>
  <c r="F334" i="35"/>
  <c r="F255" i="35"/>
  <c r="F243" i="35"/>
  <c r="AE2" i="38"/>
  <c r="D13" i="51"/>
  <c r="M12" i="51"/>
  <c r="D12" i="51"/>
  <c r="Q11" i="51"/>
  <c r="N11" i="51"/>
  <c r="E11" i="51"/>
  <c r="R10" i="51"/>
  <c r="I10" i="51"/>
  <c r="O6" i="51"/>
  <c r="L30" i="38"/>
  <c r="C19" i="40"/>
  <c r="D19" i="40"/>
  <c r="E19" i="40"/>
  <c r="H35" i="41"/>
  <c r="AC22" i="38"/>
  <c r="EJ22" i="38" s="1"/>
  <c r="Z7" i="38"/>
  <c r="EJ7" i="38" s="1"/>
  <c r="H29" i="45"/>
  <c r="G29" i="45"/>
  <c r="F29" i="45"/>
  <c r="E14" i="39"/>
  <c r="D14" i="39"/>
  <c r="C14" i="39"/>
  <c r="F13" i="39"/>
  <c r="D9" i="39"/>
  <c r="C9" i="39" s="1"/>
  <c r="C8" i="39"/>
  <c r="AE55" i="38"/>
  <c r="H12" i="50"/>
  <c r="H13" i="50"/>
  <c r="H14" i="50"/>
  <c r="H15" i="50"/>
  <c r="H16" i="50"/>
  <c r="H17" i="50"/>
  <c r="H18" i="50"/>
  <c r="H19" i="50"/>
  <c r="H20" i="50"/>
  <c r="D12" i="50"/>
  <c r="D13" i="50" s="1"/>
  <c r="D14" i="50" s="1"/>
  <c r="G11" i="50"/>
  <c r="E11" i="50"/>
  <c r="I10" i="50"/>
  <c r="AD35" i="38"/>
  <c r="AE4" i="38"/>
  <c r="EJ4" i="38" s="1"/>
  <c r="C311" i="35"/>
  <c r="F310" i="35"/>
  <c r="AE13" i="38"/>
  <c r="C478" i="35"/>
  <c r="AE34" i="38"/>
  <c r="AD34" i="38"/>
  <c r="AC34" i="38"/>
  <c r="AJ15" i="38"/>
  <c r="AI15" i="38"/>
  <c r="C461" i="35"/>
  <c r="AD48" i="38"/>
  <c r="O317" i="35"/>
  <c r="C327" i="35"/>
  <c r="F326" i="35"/>
  <c r="AD58" i="38"/>
  <c r="EJ58" i="38" s="1"/>
  <c r="C457" i="35"/>
  <c r="AD25" i="38"/>
  <c r="AE11" i="38"/>
  <c r="AD11" i="38"/>
  <c r="C196" i="35"/>
  <c r="F195" i="35"/>
  <c r="AD9" i="38"/>
  <c r="EJ9" i="38" s="1"/>
  <c r="C371" i="35"/>
  <c r="F374" i="35"/>
  <c r="C375" i="35"/>
  <c r="AE15" i="38"/>
  <c r="AD15" i="38"/>
  <c r="EJ11" i="38" l="1"/>
  <c r="EJ15" i="38"/>
  <c r="E21" i="63"/>
  <c r="D22" i="63"/>
  <c r="H21" i="63"/>
  <c r="G14" i="63"/>
  <c r="EC58" i="38"/>
  <c r="ED58" i="38"/>
  <c r="EE58" i="38"/>
  <c r="EF58" i="38"/>
  <c r="DX58" i="38"/>
  <c r="DU58" i="38"/>
  <c r="DS58" i="38"/>
  <c r="EB58" i="38"/>
  <c r="DO58" i="38"/>
  <c r="EG58" i="38"/>
  <c r="DY58" i="38"/>
  <c r="DT58" i="38"/>
  <c r="EI58" i="38"/>
  <c r="EA58" i="38"/>
  <c r="DW58" i="38"/>
  <c r="DK58" i="38"/>
  <c r="DG58" i="38"/>
  <c r="DC58" i="38"/>
  <c r="DR58" i="38"/>
  <c r="DQ58" i="38"/>
  <c r="EH58" i="38"/>
  <c r="DL58" i="38"/>
  <c r="DH58" i="38"/>
  <c r="DD58" i="38"/>
  <c r="DZ58" i="38"/>
  <c r="DV58" i="38"/>
  <c r="DP58" i="38"/>
  <c r="DM58" i="38"/>
  <c r="DN58" i="38"/>
  <c r="DI58" i="38"/>
  <c r="DE58" i="38"/>
  <c r="DJ58" i="38"/>
  <c r="DF58" i="38"/>
  <c r="CA58" i="38"/>
  <c r="DB58" i="38"/>
  <c r="DA58" i="38"/>
  <c r="EC15" i="38"/>
  <c r="DW15" i="38"/>
  <c r="DN15" i="38"/>
  <c r="DE15" i="38"/>
  <c r="DO15" i="38"/>
  <c r="CA15" i="38"/>
  <c r="EG15" i="38"/>
  <c r="DL15" i="38"/>
  <c r="EH15" i="38"/>
  <c r="DR15" i="38"/>
  <c r="DX15" i="38"/>
  <c r="EF15" i="38"/>
  <c r="EI15" i="38"/>
  <c r="DB15" i="38"/>
  <c r="ED15" i="38"/>
  <c r="DK15" i="38"/>
  <c r="EE15" i="38"/>
  <c r="DI15" i="38"/>
  <c r="DU15" i="38"/>
  <c r="EA15" i="38"/>
  <c r="DS15" i="38"/>
  <c r="DA15" i="38"/>
  <c r="DC15" i="38"/>
  <c r="DM15" i="38"/>
  <c r="DY15" i="38"/>
  <c r="DP15" i="38"/>
  <c r="DH15" i="38"/>
  <c r="DG15" i="38"/>
  <c r="DF15" i="38"/>
  <c r="DJ15" i="38"/>
  <c r="DT15" i="38"/>
  <c r="DV15" i="38"/>
  <c r="DQ15" i="38"/>
  <c r="DD15" i="38"/>
  <c r="EB15" i="38"/>
  <c r="DZ15" i="38"/>
  <c r="EC11" i="38"/>
  <c r="ED11" i="38"/>
  <c r="EE11" i="38"/>
  <c r="EF11" i="38"/>
  <c r="EG11" i="38"/>
  <c r="DW11" i="38"/>
  <c r="DR11" i="38"/>
  <c r="DN11" i="38"/>
  <c r="DS11" i="38"/>
  <c r="EB11" i="38"/>
  <c r="DX11" i="38"/>
  <c r="DO11" i="38"/>
  <c r="EI11" i="38"/>
  <c r="DZ11" i="38"/>
  <c r="DV11" i="38"/>
  <c r="DP11" i="38"/>
  <c r="EA11" i="38"/>
  <c r="DQ11" i="38"/>
  <c r="DJ11" i="38"/>
  <c r="DF11" i="38"/>
  <c r="DB11" i="38"/>
  <c r="DY11" i="38"/>
  <c r="DT11" i="38"/>
  <c r="DU11" i="38"/>
  <c r="DK11" i="38"/>
  <c r="DG11" i="38"/>
  <c r="DC11" i="38"/>
  <c r="EH11" i="38"/>
  <c r="DM11" i="38"/>
  <c r="DI11" i="38"/>
  <c r="DH11" i="38"/>
  <c r="DL11" i="38"/>
  <c r="CA11" i="38"/>
  <c r="DA11" i="38"/>
  <c r="DD11" i="38"/>
  <c r="DE11" i="38"/>
  <c r="EC59" i="38"/>
  <c r="ED59" i="38"/>
  <c r="EE59" i="38"/>
  <c r="EF59" i="38"/>
  <c r="EI59" i="38"/>
  <c r="DZ59" i="38"/>
  <c r="DV59" i="38"/>
  <c r="DR59" i="38"/>
  <c r="DU59" i="38"/>
  <c r="DS59" i="38"/>
  <c r="DO59" i="38"/>
  <c r="DX59" i="38"/>
  <c r="DP59" i="38"/>
  <c r="DN59" i="38"/>
  <c r="DJ59" i="38"/>
  <c r="DF59" i="38"/>
  <c r="DB59" i="38"/>
  <c r="DW59" i="38"/>
  <c r="EA59" i="38"/>
  <c r="DK59" i="38"/>
  <c r="DG59" i="38"/>
  <c r="DC59" i="38"/>
  <c r="DQ59" i="38"/>
  <c r="EH59" i="38"/>
  <c r="DT59" i="38"/>
  <c r="DM59" i="38"/>
  <c r="DI59" i="38"/>
  <c r="DH59" i="38"/>
  <c r="DD59" i="38"/>
  <c r="DL59" i="38"/>
  <c r="EB59" i="38"/>
  <c r="DY59" i="38"/>
  <c r="DE59" i="38"/>
  <c r="CA59" i="38"/>
  <c r="EG59" i="38"/>
  <c r="CK30" i="38"/>
  <c r="CM30" i="38"/>
  <c r="CO30" i="38"/>
  <c r="CJ30" i="38"/>
  <c r="CL30" i="38"/>
  <c r="CN30" i="38"/>
  <c r="CI30" i="38"/>
  <c r="EC4" i="38"/>
  <c r="EA4" i="38"/>
  <c r="ED4" i="38"/>
  <c r="EE4" i="38"/>
  <c r="EF4" i="38"/>
  <c r="EG4" i="38"/>
  <c r="EI4" i="38"/>
  <c r="DR4" i="38"/>
  <c r="DN4" i="38"/>
  <c r="DY4" i="38"/>
  <c r="DW4" i="38"/>
  <c r="DS4" i="38"/>
  <c r="DZ4" i="38"/>
  <c r="DV4" i="38"/>
  <c r="DO4" i="38"/>
  <c r="DJ4" i="38"/>
  <c r="DF4" i="38"/>
  <c r="DB4" i="38"/>
  <c r="DQ4" i="38"/>
  <c r="DK4" i="38"/>
  <c r="DG4" i="38"/>
  <c r="DC4" i="38"/>
  <c r="EH4" i="38"/>
  <c r="DU4" i="38"/>
  <c r="DL4" i="38"/>
  <c r="DX4" i="38"/>
  <c r="DE4" i="38"/>
  <c r="DD4" i="38"/>
  <c r="DM4" i="38"/>
  <c r="DP4" i="38"/>
  <c r="EB4" i="38"/>
  <c r="DT4" i="38"/>
  <c r="DH4" i="38"/>
  <c r="CA4" i="38"/>
  <c r="DI4" i="38"/>
  <c r="EC7" i="38"/>
  <c r="DX7" i="38"/>
  <c r="DU7" i="38"/>
  <c r="ED7" i="38"/>
  <c r="DY7" i="38"/>
  <c r="DV7" i="38"/>
  <c r="EE7" i="38"/>
  <c r="DZ7" i="38"/>
  <c r="DW7" i="38"/>
  <c r="EF7" i="38"/>
  <c r="EA7" i="38"/>
  <c r="EG7" i="38"/>
  <c r="DP7" i="38"/>
  <c r="EB7" i="38"/>
  <c r="DT7" i="38"/>
  <c r="EH7" i="38"/>
  <c r="DQ7" i="38"/>
  <c r="DR7" i="38"/>
  <c r="DN7" i="38"/>
  <c r="DL7" i="38"/>
  <c r="DH7" i="38"/>
  <c r="DD7" i="38"/>
  <c r="CY7" i="38"/>
  <c r="DM7" i="38"/>
  <c r="DI7" i="38"/>
  <c r="DE7" i="38"/>
  <c r="CZ7" i="38"/>
  <c r="DS7" i="38"/>
  <c r="DO7" i="38"/>
  <c r="DA7" i="38"/>
  <c r="DK7" i="38"/>
  <c r="DG7" i="38"/>
  <c r="DF7" i="38"/>
  <c r="DC7" i="38"/>
  <c r="CA7" i="38"/>
  <c r="DJ7" i="38"/>
  <c r="CW7" i="38"/>
  <c r="EI7" i="38"/>
  <c r="DB7" i="38"/>
  <c r="CX7" i="38"/>
  <c r="EC9" i="38"/>
  <c r="ED9" i="38"/>
  <c r="DT9" i="38"/>
  <c r="EE9" i="38"/>
  <c r="DX9" i="38"/>
  <c r="DU9" i="38"/>
  <c r="EF9" i="38"/>
  <c r="DY9" i="38"/>
  <c r="DV9" i="38"/>
  <c r="EG9" i="38"/>
  <c r="DO9" i="38"/>
  <c r="EA9" i="38"/>
  <c r="DZ9" i="38"/>
  <c r="DP9" i="38"/>
  <c r="EB9" i="38"/>
  <c r="DQ9" i="38"/>
  <c r="EH9" i="38"/>
  <c r="DN9" i="38"/>
  <c r="DK9" i="38"/>
  <c r="DG9" i="38"/>
  <c r="DC9" i="38"/>
  <c r="EI9" i="38"/>
  <c r="DL9" i="38"/>
  <c r="DH9" i="38"/>
  <c r="DD9" i="38"/>
  <c r="DJ9" i="38"/>
  <c r="DF9" i="38"/>
  <c r="DS9" i="38"/>
  <c r="DR9" i="38"/>
  <c r="DI9" i="38"/>
  <c r="CA9" i="38"/>
  <c r="DW9" i="38"/>
  <c r="DE9" i="38"/>
  <c r="DB9" i="38"/>
  <c r="DA9" i="38"/>
  <c r="DM9" i="38"/>
  <c r="EC22" i="38"/>
  <c r="DY22" i="38"/>
  <c r="DV22" i="38"/>
  <c r="ED22" i="38"/>
  <c r="DZ22" i="38"/>
  <c r="DW22" i="38"/>
  <c r="EE22" i="38"/>
  <c r="EA22" i="38"/>
  <c r="EF22" i="38"/>
  <c r="EG22" i="38"/>
  <c r="DU22" i="38"/>
  <c r="DQ22" i="38"/>
  <c r="EB22" i="38"/>
  <c r="EI22" i="38"/>
  <c r="DS22" i="38"/>
  <c r="DT22" i="38"/>
  <c r="DM22" i="38"/>
  <c r="DI22" i="38"/>
  <c r="DE22" i="38"/>
  <c r="CZ22" i="38"/>
  <c r="DP22" i="38"/>
  <c r="DA22" i="38"/>
  <c r="DO22" i="38"/>
  <c r="DJ22" i="38"/>
  <c r="DF22" i="38"/>
  <c r="DB22" i="38"/>
  <c r="DR22" i="38"/>
  <c r="DX22" i="38"/>
  <c r="DH22" i="38"/>
  <c r="DL22" i="38"/>
  <c r="DC22" i="38"/>
  <c r="EH22" i="38"/>
  <c r="DK22" i="38"/>
  <c r="DD22" i="38"/>
  <c r="DN22" i="38"/>
  <c r="DG22" i="38"/>
  <c r="CA22" i="38"/>
  <c r="G18" i="59"/>
  <c r="F18" i="59" s="1"/>
  <c r="I18" i="59" s="1"/>
  <c r="D21" i="59"/>
  <c r="H21" i="59" s="1"/>
  <c r="E20" i="59"/>
  <c r="F18" i="57"/>
  <c r="I18" i="57" s="1"/>
  <c r="G19" i="57" s="1"/>
  <c r="H19" i="57"/>
  <c r="D20" i="57"/>
  <c r="E19" i="57"/>
  <c r="D18" i="56"/>
  <c r="E17" i="56"/>
  <c r="H17" i="56"/>
  <c r="L74" i="38"/>
  <c r="CE74" i="38"/>
  <c r="CB74" i="38"/>
  <c r="CD74" i="38"/>
  <c r="CC74" i="38"/>
  <c r="CF74" i="38"/>
  <c r="F6" i="51"/>
  <c r="G11" i="51"/>
  <c r="D14" i="51"/>
  <c r="H13" i="51"/>
  <c r="M13" i="51"/>
  <c r="Q12" i="51"/>
  <c r="N12" i="51"/>
  <c r="P11" i="51"/>
  <c r="E12" i="51"/>
  <c r="E13" i="51" s="1"/>
  <c r="D15" i="50"/>
  <c r="H11" i="50"/>
  <c r="E12" i="50"/>
  <c r="E13" i="50" s="1"/>
  <c r="E14" i="50" s="1"/>
  <c r="C248" i="35"/>
  <c r="F247" i="35"/>
  <c r="C256" i="35"/>
  <c r="AC21" i="38"/>
  <c r="AC28" i="38"/>
  <c r="C276" i="35"/>
  <c r="C280" i="35"/>
  <c r="F279" i="35"/>
  <c r="D12" i="48"/>
  <c r="E11" i="48"/>
  <c r="I10" i="48"/>
  <c r="F6" i="48" s="1"/>
  <c r="F14" i="63" l="1"/>
  <c r="H22" i="63"/>
  <c r="E22" i="63"/>
  <c r="D23" i="63"/>
  <c r="G19" i="59"/>
  <c r="F19" i="59" s="1"/>
  <c r="I19" i="59" s="1"/>
  <c r="D22" i="59"/>
  <c r="H22" i="59" s="1"/>
  <c r="E21" i="59"/>
  <c r="F19" i="57"/>
  <c r="I19" i="57" s="1"/>
  <c r="G20" i="57" s="1"/>
  <c r="D21" i="57"/>
  <c r="H20" i="57"/>
  <c r="E20" i="57"/>
  <c r="D19" i="56"/>
  <c r="E18" i="56"/>
  <c r="H18" i="56"/>
  <c r="I12" i="56"/>
  <c r="H11" i="51"/>
  <c r="H12" i="51"/>
  <c r="E14" i="51"/>
  <c r="H14" i="51"/>
  <c r="D15" i="51"/>
  <c r="N13" i="51"/>
  <c r="Q13" i="51"/>
  <c r="M14" i="51"/>
  <c r="O11" i="51"/>
  <c r="F11" i="50"/>
  <c r="E15" i="50"/>
  <c r="D16" i="50"/>
  <c r="E12" i="48"/>
  <c r="G11" i="48"/>
  <c r="H12" i="48"/>
  <c r="H11" i="48"/>
  <c r="F11" i="48" s="1"/>
  <c r="I11" i="48" s="1"/>
  <c r="D13" i="48"/>
  <c r="AR74" i="38"/>
  <c r="AS74" i="38"/>
  <c r="AT74" i="38"/>
  <c r="AU74" i="38"/>
  <c r="AI74" i="38"/>
  <c r="AJ74" i="38"/>
  <c r="AK74" i="38"/>
  <c r="AL74" i="38"/>
  <c r="AN74" i="38"/>
  <c r="AO74" i="38"/>
  <c r="AP74" i="38"/>
  <c r="AQ74" i="38"/>
  <c r="AH74" i="38"/>
  <c r="AF43" i="38"/>
  <c r="AE43" i="38"/>
  <c r="AD43" i="38"/>
  <c r="AC43" i="38"/>
  <c r="F275" i="35"/>
  <c r="D24" i="63" l="1"/>
  <c r="H23" i="63"/>
  <c r="E23" i="63"/>
  <c r="I14" i="63"/>
  <c r="G20" i="59"/>
  <c r="F20" i="59" s="1"/>
  <c r="I20" i="59" s="1"/>
  <c r="E22" i="59"/>
  <c r="D23" i="59"/>
  <c r="H23" i="59" s="1"/>
  <c r="F20" i="57"/>
  <c r="I20" i="57" s="1"/>
  <c r="D22" i="57"/>
  <c r="I21" i="57"/>
  <c r="H21" i="57"/>
  <c r="G21" i="57"/>
  <c r="F21" i="57"/>
  <c r="E21" i="57"/>
  <c r="D20" i="56"/>
  <c r="H19" i="56"/>
  <c r="E19" i="56"/>
  <c r="G13" i="56"/>
  <c r="F13" i="56" s="1"/>
  <c r="F11" i="51"/>
  <c r="R11" i="51"/>
  <c r="D16" i="51"/>
  <c r="H15" i="51"/>
  <c r="E15" i="51"/>
  <c r="M15" i="51"/>
  <c r="Q14" i="51"/>
  <c r="N14" i="51"/>
  <c r="E16" i="50"/>
  <c r="D17" i="50"/>
  <c r="I11" i="50"/>
  <c r="G12" i="50" s="1"/>
  <c r="F12" i="50" s="1"/>
  <c r="E13" i="48"/>
  <c r="D14" i="48"/>
  <c r="H13" i="48"/>
  <c r="G12" i="48"/>
  <c r="F12" i="48" s="1"/>
  <c r="I12" i="48" s="1"/>
  <c r="C421" i="35"/>
  <c r="C409" i="35"/>
  <c r="C405" i="35"/>
  <c r="C401" i="35"/>
  <c r="C397" i="35"/>
  <c r="C347" i="35"/>
  <c r="C351" i="35"/>
  <c r="C355" i="35"/>
  <c r="C363" i="35"/>
  <c r="F362" i="35"/>
  <c r="F396" i="35"/>
  <c r="F400" i="35"/>
  <c r="F408" i="35"/>
  <c r="C441" i="35"/>
  <c r="G15" i="63" l="1"/>
  <c r="F15" i="63" s="1"/>
  <c r="I15" i="63" s="1"/>
  <c r="D25" i="63"/>
  <c r="H24" i="63"/>
  <c r="E24" i="63"/>
  <c r="G21" i="59"/>
  <c r="F21" i="59" s="1"/>
  <c r="I21" i="59" s="1"/>
  <c r="E23" i="59"/>
  <c r="D24" i="59"/>
  <c r="H24" i="59" s="1"/>
  <c r="F22" i="57"/>
  <c r="E22" i="57"/>
  <c r="G22" i="57"/>
  <c r="H22" i="57"/>
  <c r="D23" i="57"/>
  <c r="I22" i="57"/>
  <c r="D21" i="56"/>
  <c r="E20" i="56"/>
  <c r="H20" i="56"/>
  <c r="E16" i="51"/>
  <c r="D17" i="51"/>
  <c r="H16" i="51"/>
  <c r="P12" i="51"/>
  <c r="N15" i="51"/>
  <c r="M16" i="51"/>
  <c r="Q15" i="51"/>
  <c r="I11" i="51"/>
  <c r="D18" i="50"/>
  <c r="E17" i="50"/>
  <c r="G13" i="48"/>
  <c r="F13" i="48" s="1"/>
  <c r="I13" i="48" s="1"/>
  <c r="H14" i="48"/>
  <c r="E14" i="48"/>
  <c r="D15" i="48"/>
  <c r="D12" i="46"/>
  <c r="E12" i="46" s="1"/>
  <c r="H11" i="46"/>
  <c r="E11" i="46"/>
  <c r="I10" i="46"/>
  <c r="G11" i="46" s="1"/>
  <c r="E25" i="63" l="1"/>
  <c r="D26" i="63"/>
  <c r="H25" i="63"/>
  <c r="G16" i="63"/>
  <c r="F16" i="63" s="1"/>
  <c r="I16" i="63" s="1"/>
  <c r="G22" i="59"/>
  <c r="F22" i="59" s="1"/>
  <c r="I22" i="59" s="1"/>
  <c r="D25" i="59"/>
  <c r="H25" i="59" s="1"/>
  <c r="E24" i="59"/>
  <c r="H23" i="57"/>
  <c r="G23" i="57"/>
  <c r="F23" i="57"/>
  <c r="E23" i="57"/>
  <c r="I23" i="57"/>
  <c r="D24" i="57"/>
  <c r="D22" i="56"/>
  <c r="E21" i="56"/>
  <c r="H21" i="56"/>
  <c r="I13" i="56"/>
  <c r="D18" i="51"/>
  <c r="H17" i="51"/>
  <c r="E17" i="51"/>
  <c r="O12" i="51"/>
  <c r="M17" i="51"/>
  <c r="Q16" i="51"/>
  <c r="N16" i="51"/>
  <c r="G12" i="51"/>
  <c r="E18" i="50"/>
  <c r="D19" i="50"/>
  <c r="G14" i="48"/>
  <c r="F14" i="48" s="1"/>
  <c r="I14" i="48" s="1"/>
  <c r="D16" i="48"/>
  <c r="E15" i="48"/>
  <c r="H15" i="48"/>
  <c r="D13" i="46"/>
  <c r="E13" i="46" s="1"/>
  <c r="F11" i="46"/>
  <c r="H12" i="46"/>
  <c r="G17" i="63" l="1"/>
  <c r="F17" i="63" s="1"/>
  <c r="I17" i="63" s="1"/>
  <c r="H26" i="63"/>
  <c r="E26" i="63"/>
  <c r="D27" i="63"/>
  <c r="G23" i="59"/>
  <c r="F23" i="59" s="1"/>
  <c r="I23" i="59" s="1"/>
  <c r="D26" i="59"/>
  <c r="H26" i="59" s="1"/>
  <c r="E25" i="59"/>
  <c r="D25" i="57"/>
  <c r="I24" i="57"/>
  <c r="H24" i="57"/>
  <c r="G24" i="57"/>
  <c r="F24" i="57"/>
  <c r="E24" i="57"/>
  <c r="D23" i="56"/>
  <c r="H22" i="56"/>
  <c r="E22" i="56"/>
  <c r="G14" i="56"/>
  <c r="F14" i="56" s="1"/>
  <c r="R12" i="51"/>
  <c r="F12" i="51"/>
  <c r="N17" i="51"/>
  <c r="Q17" i="51"/>
  <c r="M18" i="51"/>
  <c r="E18" i="51"/>
  <c r="H18" i="51"/>
  <c r="D19" i="51"/>
  <c r="E19" i="50"/>
  <c r="D20" i="50"/>
  <c r="D21" i="50" s="1"/>
  <c r="I12" i="50"/>
  <c r="G13" i="50" s="1"/>
  <c r="G15" i="48"/>
  <c r="F15" i="48" s="1"/>
  <c r="I15" i="48" s="1"/>
  <c r="E16" i="48"/>
  <c r="H16" i="48"/>
  <c r="D17" i="48"/>
  <c r="D14" i="46"/>
  <c r="I11" i="46"/>
  <c r="E14" i="46"/>
  <c r="D15" i="46"/>
  <c r="H14" i="46"/>
  <c r="G18" i="63" l="1"/>
  <c r="F18" i="63" s="1"/>
  <c r="I18" i="63" s="1"/>
  <c r="D28" i="63"/>
  <c r="H27" i="63"/>
  <c r="E27" i="63"/>
  <c r="G24" i="59"/>
  <c r="F24" i="59" s="1"/>
  <c r="I24" i="59" s="1"/>
  <c r="E26" i="59"/>
  <c r="D27" i="59"/>
  <c r="H27" i="59" s="1"/>
  <c r="D26" i="57"/>
  <c r="I25" i="57"/>
  <c r="H25" i="57"/>
  <c r="G25" i="57"/>
  <c r="F25" i="57"/>
  <c r="E25" i="57"/>
  <c r="D24" i="56"/>
  <c r="E23" i="56"/>
  <c r="H23" i="56"/>
  <c r="D20" i="51"/>
  <c r="H19" i="51"/>
  <c r="E19" i="51"/>
  <c r="I12" i="51"/>
  <c r="P13" i="51"/>
  <c r="M19" i="51"/>
  <c r="Q18" i="51"/>
  <c r="N18" i="51"/>
  <c r="H21" i="50"/>
  <c r="E20" i="50"/>
  <c r="E21" i="50" s="1"/>
  <c r="F13" i="50"/>
  <c r="G16" i="48"/>
  <c r="F16" i="48" s="1"/>
  <c r="I16" i="48" s="1"/>
  <c r="E17" i="48"/>
  <c r="D18" i="48"/>
  <c r="H17" i="48"/>
  <c r="D16" i="46"/>
  <c r="E15" i="46"/>
  <c r="G12" i="46"/>
  <c r="G19" i="63" l="1"/>
  <c r="F19" i="63" s="1"/>
  <c r="I19" i="63" s="1"/>
  <c r="D29" i="63"/>
  <c r="H28" i="63"/>
  <c r="E28" i="63"/>
  <c r="G25" i="59"/>
  <c r="F25" i="59" s="1"/>
  <c r="I25" i="59" s="1"/>
  <c r="E27" i="59"/>
  <c r="D28" i="59"/>
  <c r="H28" i="59" s="1"/>
  <c r="F26" i="57"/>
  <c r="E26" i="57"/>
  <c r="G26" i="57"/>
  <c r="D27" i="57"/>
  <c r="H26" i="57"/>
  <c r="I26" i="57"/>
  <c r="D25" i="56"/>
  <c r="E24" i="56"/>
  <c r="H24" i="56"/>
  <c r="I14" i="56"/>
  <c r="E20" i="51"/>
  <c r="D21" i="51"/>
  <c r="H20" i="51"/>
  <c r="H24" i="51" s="1"/>
  <c r="N19" i="51"/>
  <c r="Q19" i="51"/>
  <c r="M20" i="51"/>
  <c r="G13" i="51"/>
  <c r="O13" i="51"/>
  <c r="D22" i="50"/>
  <c r="G17" i="48"/>
  <c r="F17" i="48" s="1"/>
  <c r="I17" i="48" s="1"/>
  <c r="H18" i="48"/>
  <c r="E18" i="48"/>
  <c r="D19" i="48"/>
  <c r="F12" i="46"/>
  <c r="D17" i="46"/>
  <c r="E16" i="46"/>
  <c r="G20" i="63" l="1"/>
  <c r="F20" i="63" s="1"/>
  <c r="I20" i="63" s="1"/>
  <c r="E29" i="63"/>
  <c r="D30" i="63"/>
  <c r="H29" i="63"/>
  <c r="G26" i="59"/>
  <c r="F26" i="59" s="1"/>
  <c r="I26" i="59" s="1"/>
  <c r="D29" i="59"/>
  <c r="H29" i="59" s="1"/>
  <c r="E28" i="59"/>
  <c r="H27" i="57"/>
  <c r="G27" i="57"/>
  <c r="F27" i="57"/>
  <c r="E27" i="57"/>
  <c r="D28" i="57"/>
  <c r="I27" i="57"/>
  <c r="D26" i="56"/>
  <c r="E25" i="56"/>
  <c r="H25" i="56"/>
  <c r="G15" i="56"/>
  <c r="F15" i="56" s="1"/>
  <c r="F13" i="51"/>
  <c r="R13" i="51"/>
  <c r="I21" i="51"/>
  <c r="F21" i="51"/>
  <c r="D22" i="51"/>
  <c r="H21" i="51"/>
  <c r="G21" i="51"/>
  <c r="E21" i="51"/>
  <c r="M21" i="51"/>
  <c r="Q20" i="51"/>
  <c r="N20" i="51"/>
  <c r="I13" i="50"/>
  <c r="G14" i="50" s="1"/>
  <c r="E22" i="50"/>
  <c r="G22" i="50"/>
  <c r="D23" i="50"/>
  <c r="I22" i="50"/>
  <c r="H22" i="50"/>
  <c r="H23" i="50" s="1"/>
  <c r="F22" i="50"/>
  <c r="G18" i="48"/>
  <c r="F18" i="48" s="1"/>
  <c r="I18" i="48" s="1"/>
  <c r="G19" i="48" s="1"/>
  <c r="D20" i="48"/>
  <c r="H19" i="48"/>
  <c r="E19" i="48"/>
  <c r="E17" i="46"/>
  <c r="D18" i="46"/>
  <c r="I12" i="46"/>
  <c r="G21" i="63" l="1"/>
  <c r="F21" i="63" s="1"/>
  <c r="I21" i="63" s="1"/>
  <c r="H30" i="63"/>
  <c r="E30" i="63"/>
  <c r="D31" i="63"/>
  <c r="G27" i="59"/>
  <c r="F27" i="59" s="1"/>
  <c r="I27" i="59" s="1"/>
  <c r="D30" i="59"/>
  <c r="H30" i="59" s="1"/>
  <c r="E29" i="59"/>
  <c r="D29" i="57"/>
  <c r="I28" i="57"/>
  <c r="H28" i="57"/>
  <c r="G28" i="57"/>
  <c r="F28" i="57"/>
  <c r="E28" i="57"/>
  <c r="D27" i="56"/>
  <c r="E26" i="56"/>
  <c r="H26" i="56"/>
  <c r="I15" i="56"/>
  <c r="D23" i="51"/>
  <c r="G22" i="51"/>
  <c r="F22" i="51"/>
  <c r="E22" i="51"/>
  <c r="D24" i="51"/>
  <c r="I22" i="51"/>
  <c r="N21" i="51"/>
  <c r="Q21" i="51"/>
  <c r="M22" i="51"/>
  <c r="P14" i="51"/>
  <c r="I13" i="51"/>
  <c r="E23" i="50"/>
  <c r="D24" i="50"/>
  <c r="F14" i="50"/>
  <c r="F19" i="48"/>
  <c r="I19" i="48" s="1"/>
  <c r="G20" i="48" s="1"/>
  <c r="E20" i="48"/>
  <c r="H20" i="48"/>
  <c r="D21" i="48"/>
  <c r="D19" i="46"/>
  <c r="E18" i="46"/>
  <c r="G13" i="46"/>
  <c r="G22" i="63" l="1"/>
  <c r="F22" i="63" s="1"/>
  <c r="I22" i="63" s="1"/>
  <c r="D32" i="63"/>
  <c r="H31" i="63"/>
  <c r="E31" i="63"/>
  <c r="G28" i="59"/>
  <c r="F28" i="59" s="1"/>
  <c r="I28" i="59" s="1"/>
  <c r="E30" i="59"/>
  <c r="D31" i="59"/>
  <c r="H31" i="59" s="1"/>
  <c r="D30" i="57"/>
  <c r="I29" i="57"/>
  <c r="E29" i="57"/>
  <c r="H29" i="57"/>
  <c r="F29" i="57"/>
  <c r="G29" i="57"/>
  <c r="G16" i="56"/>
  <c r="F16" i="56" s="1"/>
  <c r="I16" i="56" s="1"/>
  <c r="D28" i="56"/>
  <c r="H27" i="56"/>
  <c r="E27" i="56"/>
  <c r="G14" i="51"/>
  <c r="E24" i="51"/>
  <c r="D25" i="51"/>
  <c r="O14" i="51"/>
  <c r="Q22" i="51"/>
  <c r="Q24" i="51" s="1"/>
  <c r="M23" i="51"/>
  <c r="N22" i="51"/>
  <c r="G23" i="51"/>
  <c r="I23" i="51"/>
  <c r="F23" i="51"/>
  <c r="E23" i="51"/>
  <c r="D25" i="50"/>
  <c r="I24" i="50"/>
  <c r="H24" i="50"/>
  <c r="G24" i="50"/>
  <c r="F24" i="50"/>
  <c r="E24" i="50"/>
  <c r="F20" i="48"/>
  <c r="I20" i="48" s="1"/>
  <c r="G21" i="48" s="1"/>
  <c r="E21" i="48"/>
  <c r="D22" i="48"/>
  <c r="H21" i="48"/>
  <c r="F13" i="46"/>
  <c r="I13" i="46" s="1"/>
  <c r="E19" i="46"/>
  <c r="D20" i="46"/>
  <c r="G23" i="63" l="1"/>
  <c r="F23" i="63" s="1"/>
  <c r="I23" i="63" s="1"/>
  <c r="D33" i="63"/>
  <c r="H32" i="63"/>
  <c r="E32" i="63"/>
  <c r="G29" i="59"/>
  <c r="F29" i="59" s="1"/>
  <c r="I29" i="59" s="1"/>
  <c r="E31" i="59"/>
  <c r="D32" i="59"/>
  <c r="H32" i="59" s="1"/>
  <c r="F30" i="57"/>
  <c r="E30" i="57"/>
  <c r="H30" i="57"/>
  <c r="D31" i="57"/>
  <c r="I30" i="57"/>
  <c r="G30" i="57"/>
  <c r="G17" i="56"/>
  <c r="F17" i="56" s="1"/>
  <c r="I17" i="56" s="1"/>
  <c r="D29" i="56"/>
  <c r="E28" i="56"/>
  <c r="H28" i="56"/>
  <c r="D26" i="51"/>
  <c r="H25" i="51"/>
  <c r="G25" i="51"/>
  <c r="F25" i="51"/>
  <c r="E25" i="51"/>
  <c r="I25" i="51"/>
  <c r="R14" i="51"/>
  <c r="F14" i="51"/>
  <c r="P23" i="51"/>
  <c r="M24" i="51"/>
  <c r="O23" i="51"/>
  <c r="N23" i="51"/>
  <c r="R23" i="51"/>
  <c r="I14" i="50"/>
  <c r="G15" i="50" s="1"/>
  <c r="F25" i="50"/>
  <c r="E25" i="50"/>
  <c r="D26" i="50"/>
  <c r="I25" i="50"/>
  <c r="H25" i="50"/>
  <c r="G25" i="50"/>
  <c r="F21" i="48"/>
  <c r="I21" i="48" s="1"/>
  <c r="G22" i="48" s="1"/>
  <c r="F22" i="48" s="1"/>
  <c r="I22" i="48" s="1"/>
  <c r="H22" i="48"/>
  <c r="D23" i="48"/>
  <c r="E22" i="48"/>
  <c r="E20" i="46"/>
  <c r="D21" i="46"/>
  <c r="G24" i="63" l="1"/>
  <c r="F24" i="63" s="1"/>
  <c r="I24" i="63" s="1"/>
  <c r="E33" i="63"/>
  <c r="D34" i="63"/>
  <c r="H33" i="63"/>
  <c r="G30" i="59"/>
  <c r="F30" i="59" s="1"/>
  <c r="I30" i="59" s="1"/>
  <c r="D33" i="59"/>
  <c r="H33" i="59" s="1"/>
  <c r="E32" i="59"/>
  <c r="H31" i="57"/>
  <c r="G31" i="57"/>
  <c r="F31" i="57"/>
  <c r="I31" i="57"/>
  <c r="E31" i="57"/>
  <c r="D32" i="57"/>
  <c r="G18" i="56"/>
  <c r="F18" i="56" s="1"/>
  <c r="I18" i="56" s="1"/>
  <c r="D30" i="56"/>
  <c r="E29" i="56"/>
  <c r="H29" i="56"/>
  <c r="N24" i="51"/>
  <c r="M25" i="51"/>
  <c r="P15" i="51"/>
  <c r="O15" i="51" s="1"/>
  <c r="I14" i="51"/>
  <c r="I26" i="51"/>
  <c r="G26" i="51"/>
  <c r="D27" i="51"/>
  <c r="H26" i="51"/>
  <c r="F26" i="51"/>
  <c r="E26" i="51"/>
  <c r="F26" i="50"/>
  <c r="E26" i="50"/>
  <c r="H26" i="50"/>
  <c r="D27" i="50"/>
  <c r="I26" i="50"/>
  <c r="G26" i="50"/>
  <c r="G23" i="48"/>
  <c r="D24" i="48"/>
  <c r="H23" i="48"/>
  <c r="E23" i="48"/>
  <c r="G14" i="46"/>
  <c r="D22" i="46"/>
  <c r="E21" i="46"/>
  <c r="G25" i="63" l="1"/>
  <c r="F25" i="63" s="1"/>
  <c r="I25" i="63" s="1"/>
  <c r="H34" i="63"/>
  <c r="E34" i="63"/>
  <c r="D35" i="63"/>
  <c r="G31" i="59"/>
  <c r="F31" i="59" s="1"/>
  <c r="I31" i="59" s="1"/>
  <c r="D34" i="59"/>
  <c r="H34" i="59" s="1"/>
  <c r="E33" i="59"/>
  <c r="D33" i="57"/>
  <c r="I32" i="57"/>
  <c r="H32" i="57"/>
  <c r="G32" i="57"/>
  <c r="F32" i="57"/>
  <c r="E32" i="57"/>
  <c r="G19" i="56"/>
  <c r="F19" i="56" s="1"/>
  <c r="I19" i="56" s="1"/>
  <c r="D31" i="56"/>
  <c r="H30" i="56"/>
  <c r="E30" i="56"/>
  <c r="R15" i="51"/>
  <c r="R25" i="51"/>
  <c r="M26" i="51"/>
  <c r="Q25" i="51"/>
  <c r="P25" i="51"/>
  <c r="N25" i="51"/>
  <c r="O25" i="51"/>
  <c r="G15" i="51"/>
  <c r="F15" i="51" s="1"/>
  <c r="I15" i="51" s="1"/>
  <c r="D28" i="51"/>
  <c r="H27" i="51"/>
  <c r="G27" i="51"/>
  <c r="F27" i="51"/>
  <c r="E27" i="51"/>
  <c r="I27" i="51"/>
  <c r="F15" i="50"/>
  <c r="I15" i="50" s="1"/>
  <c r="G16" i="50" s="1"/>
  <c r="H27" i="50"/>
  <c r="G27" i="50"/>
  <c r="F27" i="50"/>
  <c r="D28" i="50"/>
  <c r="E27" i="50"/>
  <c r="I27" i="50"/>
  <c r="F23" i="48"/>
  <c r="I23" i="48" s="1"/>
  <c r="G24" i="48" s="1"/>
  <c r="E24" i="48"/>
  <c r="D25" i="48"/>
  <c r="H24" i="48"/>
  <c r="F14" i="46"/>
  <c r="I14" i="46" s="1"/>
  <c r="E22" i="46"/>
  <c r="G22" i="46"/>
  <c r="D23" i="46"/>
  <c r="I22" i="46"/>
  <c r="F22" i="46"/>
  <c r="G26" i="63" l="1"/>
  <c r="F26" i="63" s="1"/>
  <c r="I26" i="63" s="1"/>
  <c r="D36" i="63"/>
  <c r="H35" i="63"/>
  <c r="E35" i="63"/>
  <c r="G32" i="59"/>
  <c r="F32" i="59" s="1"/>
  <c r="I32" i="59" s="1"/>
  <c r="E34" i="59"/>
  <c r="D35" i="59"/>
  <c r="H35" i="59" s="1"/>
  <c r="E33" i="57"/>
  <c r="D34" i="57"/>
  <c r="I33" i="57"/>
  <c r="F33" i="57"/>
  <c r="H33" i="57"/>
  <c r="G33" i="57"/>
  <c r="G20" i="56"/>
  <c r="F20" i="56" s="1"/>
  <c r="I20" i="56" s="1"/>
  <c r="D32" i="56"/>
  <c r="E31" i="56"/>
  <c r="H31" i="56"/>
  <c r="G16" i="51"/>
  <c r="F16" i="51" s="1"/>
  <c r="I16" i="51" s="1"/>
  <c r="O26" i="51"/>
  <c r="N26" i="51"/>
  <c r="R26" i="51"/>
  <c r="M27" i="51"/>
  <c r="Q26" i="51"/>
  <c r="P26" i="51"/>
  <c r="I28" i="51"/>
  <c r="G28" i="51"/>
  <c r="D29" i="51"/>
  <c r="H28" i="51"/>
  <c r="F28" i="51"/>
  <c r="E28" i="51"/>
  <c r="P16" i="51"/>
  <c r="O16" i="51" s="1"/>
  <c r="R16" i="51" s="1"/>
  <c r="F16" i="50"/>
  <c r="I16" i="50" s="1"/>
  <c r="G17" i="50" s="1"/>
  <c r="D29" i="50"/>
  <c r="I28" i="50"/>
  <c r="H28" i="50"/>
  <c r="G28" i="50"/>
  <c r="F28" i="50"/>
  <c r="E28" i="50"/>
  <c r="F24" i="48"/>
  <c r="I24" i="48" s="1"/>
  <c r="G25" i="48" s="1"/>
  <c r="E25" i="48"/>
  <c r="D26" i="48"/>
  <c r="H25" i="48"/>
  <c r="H23" i="46"/>
  <c r="I23" i="46"/>
  <c r="G23" i="46"/>
  <c r="F23" i="46"/>
  <c r="E23" i="46"/>
  <c r="D24" i="46"/>
  <c r="G27" i="63" l="1"/>
  <c r="F27" i="63" s="1"/>
  <c r="I27" i="63" s="1"/>
  <c r="D37" i="63"/>
  <c r="H36" i="63"/>
  <c r="E36" i="63"/>
  <c r="G33" i="59"/>
  <c r="F33" i="59" s="1"/>
  <c r="I33" i="59" s="1"/>
  <c r="E35" i="59"/>
  <c r="D36" i="59"/>
  <c r="H36" i="59" s="1"/>
  <c r="F34" i="57"/>
  <c r="E34" i="57"/>
  <c r="G34" i="57"/>
  <c r="D35" i="57"/>
  <c r="H34" i="57"/>
  <c r="I34" i="57"/>
  <c r="G21" i="56"/>
  <c r="F21" i="56" s="1"/>
  <c r="I21" i="56" s="1"/>
  <c r="E32" i="56"/>
  <c r="H32" i="56"/>
  <c r="D33" i="56"/>
  <c r="P17" i="51"/>
  <c r="O17" i="51" s="1"/>
  <c r="R17" i="51" s="1"/>
  <c r="G17" i="51"/>
  <c r="F17" i="51" s="1"/>
  <c r="I17" i="51" s="1"/>
  <c r="H29" i="51"/>
  <c r="G29" i="51"/>
  <c r="F29" i="51"/>
  <c r="E29" i="51"/>
  <c r="D30" i="51"/>
  <c r="I29" i="51"/>
  <c r="R27" i="51"/>
  <c r="M28" i="51"/>
  <c r="Q27" i="51"/>
  <c r="N27" i="51"/>
  <c r="P27" i="51"/>
  <c r="O27" i="51"/>
  <c r="F17" i="50"/>
  <c r="I17" i="50" s="1"/>
  <c r="G18" i="50" s="1"/>
  <c r="F29" i="50"/>
  <c r="D30" i="50"/>
  <c r="I29" i="50"/>
  <c r="H29" i="50"/>
  <c r="G29" i="50"/>
  <c r="E29" i="50"/>
  <c r="F25" i="48"/>
  <c r="I25" i="48" s="1"/>
  <c r="G26" i="48" s="1"/>
  <c r="H26" i="48"/>
  <c r="E26" i="48"/>
  <c r="D27" i="48"/>
  <c r="D25" i="46"/>
  <c r="I24" i="46"/>
  <c r="H24" i="46"/>
  <c r="G24" i="46"/>
  <c r="F24" i="46"/>
  <c r="E24" i="46"/>
  <c r="G15" i="46"/>
  <c r="F15" i="46" s="1"/>
  <c r="I15" i="46" s="1"/>
  <c r="I16" i="46" s="1"/>
  <c r="G28" i="63" l="1"/>
  <c r="F28" i="63" s="1"/>
  <c r="I28" i="63" s="1"/>
  <c r="E37" i="63"/>
  <c r="D38" i="63"/>
  <c r="H37" i="63"/>
  <c r="G34" i="59"/>
  <c r="F34" i="59" s="1"/>
  <c r="I34" i="59" s="1"/>
  <c r="D37" i="59"/>
  <c r="H37" i="59" s="1"/>
  <c r="E36" i="59"/>
  <c r="H35" i="57"/>
  <c r="G35" i="57"/>
  <c r="F35" i="57"/>
  <c r="E35" i="57"/>
  <c r="D36" i="57"/>
  <c r="I35" i="57"/>
  <c r="G22" i="56"/>
  <c r="F22" i="56" s="1"/>
  <c r="I22" i="56" s="1"/>
  <c r="D34" i="56"/>
  <c r="E33" i="56"/>
  <c r="H33" i="56"/>
  <c r="G18" i="51"/>
  <c r="F18" i="51" s="1"/>
  <c r="I18" i="51"/>
  <c r="P18" i="51"/>
  <c r="O18" i="51" s="1"/>
  <c r="R18" i="51" s="1"/>
  <c r="O28" i="51"/>
  <c r="N28" i="51"/>
  <c r="R28" i="51"/>
  <c r="M29" i="51"/>
  <c r="M30" i="51" s="1"/>
  <c r="M31" i="51" s="1"/>
  <c r="M32" i="51" s="1"/>
  <c r="M33" i="51" s="1"/>
  <c r="M34" i="51" s="1"/>
  <c r="M35" i="51" s="1"/>
  <c r="M36" i="51" s="1"/>
  <c r="M37" i="51" s="1"/>
  <c r="M38" i="51" s="1"/>
  <c r="M39" i="51" s="1"/>
  <c r="M40" i="51" s="1"/>
  <c r="M41" i="51" s="1"/>
  <c r="M42" i="51" s="1"/>
  <c r="Q28" i="51"/>
  <c r="P28" i="51"/>
  <c r="I30" i="51"/>
  <c r="H30" i="51"/>
  <c r="G30" i="51"/>
  <c r="F30" i="51"/>
  <c r="E30" i="51"/>
  <c r="D31" i="51"/>
  <c r="F18" i="50"/>
  <c r="I18" i="50" s="1"/>
  <c r="G19" i="50" s="1"/>
  <c r="F30" i="50"/>
  <c r="E30" i="50"/>
  <c r="G30" i="50"/>
  <c r="D31" i="50"/>
  <c r="H30" i="50"/>
  <c r="I30" i="50"/>
  <c r="F26" i="48"/>
  <c r="I26" i="48" s="1"/>
  <c r="G27" i="48"/>
  <c r="D28" i="48"/>
  <c r="H27" i="48"/>
  <c r="E27" i="48"/>
  <c r="F25" i="46"/>
  <c r="D26" i="46"/>
  <c r="I25" i="46"/>
  <c r="H25" i="46"/>
  <c r="G25" i="46"/>
  <c r="E25" i="46"/>
  <c r="G29" i="63" l="1"/>
  <c r="F29" i="63" s="1"/>
  <c r="I29" i="63" s="1"/>
  <c r="H38" i="63"/>
  <c r="E38" i="63"/>
  <c r="D39" i="63"/>
  <c r="G35" i="59"/>
  <c r="F35" i="59" s="1"/>
  <c r="I35" i="59" s="1"/>
  <c r="D38" i="59"/>
  <c r="E37" i="59"/>
  <c r="D37" i="57"/>
  <c r="I36" i="57"/>
  <c r="H36" i="57"/>
  <c r="G36" i="57"/>
  <c r="F36" i="57"/>
  <c r="E36" i="57"/>
  <c r="G23" i="56"/>
  <c r="F23" i="56" s="1"/>
  <c r="I23" i="56" s="1"/>
  <c r="D35" i="56"/>
  <c r="E34" i="56"/>
  <c r="H34" i="56"/>
  <c r="P19" i="51"/>
  <c r="O19" i="51" s="1"/>
  <c r="R19" i="51" s="1"/>
  <c r="I31" i="51"/>
  <c r="H31" i="51"/>
  <c r="E31" i="51"/>
  <c r="G31" i="51"/>
  <c r="F31" i="51"/>
  <c r="D32" i="51"/>
  <c r="G19" i="51"/>
  <c r="F19" i="51" s="1"/>
  <c r="I19" i="51" s="1"/>
  <c r="F19" i="50"/>
  <c r="I19" i="50" s="1"/>
  <c r="H31" i="50"/>
  <c r="I31" i="50"/>
  <c r="G31" i="50"/>
  <c r="F31" i="50"/>
  <c r="D32" i="50"/>
  <c r="E31" i="50"/>
  <c r="F27" i="48"/>
  <c r="I27" i="48" s="1"/>
  <c r="E28" i="48"/>
  <c r="H28" i="48"/>
  <c r="D29" i="48"/>
  <c r="G28" i="48"/>
  <c r="F28" i="48" s="1"/>
  <c r="I28" i="48" s="1"/>
  <c r="F26" i="46"/>
  <c r="G26" i="46"/>
  <c r="E26" i="46"/>
  <c r="H26" i="46"/>
  <c r="D27" i="46"/>
  <c r="I26" i="46"/>
  <c r="G16" i="46"/>
  <c r="G30" i="63" l="1"/>
  <c r="F30" i="63" s="1"/>
  <c r="I30" i="63" s="1"/>
  <c r="H39" i="63"/>
  <c r="E39" i="63"/>
  <c r="D39" i="59"/>
  <c r="H38" i="59"/>
  <c r="E38" i="59"/>
  <c r="E39" i="59" s="1"/>
  <c r="G36" i="59"/>
  <c r="F36" i="59" s="1"/>
  <c r="I36" i="59" s="1"/>
  <c r="D38" i="57"/>
  <c r="D39" i="57" s="1"/>
  <c r="D40" i="57" s="1"/>
  <c r="I37" i="57"/>
  <c r="H37" i="57"/>
  <c r="G37" i="57"/>
  <c r="F37" i="57"/>
  <c r="E37" i="57"/>
  <c r="G24" i="56"/>
  <c r="F24" i="56" s="1"/>
  <c r="I24" i="56" s="1"/>
  <c r="D36" i="56"/>
  <c r="G35" i="56"/>
  <c r="F35" i="56"/>
  <c r="H35" i="56"/>
  <c r="I35" i="56"/>
  <c r="E35" i="56"/>
  <c r="G20" i="51"/>
  <c r="P20" i="51"/>
  <c r="O20" i="51" s="1"/>
  <c r="R20" i="51" s="1"/>
  <c r="D33" i="51"/>
  <c r="I32" i="51"/>
  <c r="H32" i="51"/>
  <c r="F32" i="51"/>
  <c r="G32" i="51"/>
  <c r="E32" i="51"/>
  <c r="G20" i="50"/>
  <c r="F20" i="50" s="1"/>
  <c r="I20" i="50" s="1"/>
  <c r="D33" i="50"/>
  <c r="I32" i="50"/>
  <c r="H32" i="50"/>
  <c r="G32" i="50"/>
  <c r="F32" i="50"/>
  <c r="E32" i="50"/>
  <c r="G29" i="48"/>
  <c r="D30" i="48"/>
  <c r="E29" i="48"/>
  <c r="H29" i="48"/>
  <c r="F29" i="48" s="1"/>
  <c r="I29" i="48" s="1"/>
  <c r="H27" i="46"/>
  <c r="G27" i="46"/>
  <c r="F27" i="46"/>
  <c r="E27" i="46"/>
  <c r="D28" i="46"/>
  <c r="I27" i="46"/>
  <c r="G17" i="46"/>
  <c r="F17" i="46" s="1"/>
  <c r="I17" i="46" s="1"/>
  <c r="G31" i="63" l="1"/>
  <c r="F31" i="63" s="1"/>
  <c r="I31" i="63" s="1"/>
  <c r="H41" i="63"/>
  <c r="E40" i="63"/>
  <c r="D40" i="59"/>
  <c r="H40" i="59" s="1"/>
  <c r="H41" i="59" s="1"/>
  <c r="H39" i="59"/>
  <c r="G37" i="59"/>
  <c r="F37" i="59" s="1"/>
  <c r="I37" i="59" s="1"/>
  <c r="G38" i="59" s="1"/>
  <c r="F38" i="59" s="1"/>
  <c r="I38" i="59" s="1"/>
  <c r="G39" i="59" s="1"/>
  <c r="F39" i="59" s="1"/>
  <c r="I39" i="59" s="1"/>
  <c r="G40" i="59" s="1"/>
  <c r="F40" i="59" s="1"/>
  <c r="I40" i="59" s="1"/>
  <c r="G25" i="56"/>
  <c r="F25" i="56" s="1"/>
  <c r="I25" i="56" s="1"/>
  <c r="D37" i="56"/>
  <c r="E36" i="56"/>
  <c r="F36" i="56"/>
  <c r="I36" i="56"/>
  <c r="G36" i="56"/>
  <c r="H36" i="56"/>
  <c r="P21" i="51"/>
  <c r="O21" i="51" s="1"/>
  <c r="R21" i="51" s="1"/>
  <c r="D34" i="51"/>
  <c r="G33" i="51"/>
  <c r="I33" i="51"/>
  <c r="H33" i="51"/>
  <c r="F33" i="51"/>
  <c r="E33" i="51"/>
  <c r="F20" i="51"/>
  <c r="G24" i="51"/>
  <c r="F33" i="50"/>
  <c r="D34" i="50"/>
  <c r="I33" i="50"/>
  <c r="H33" i="50"/>
  <c r="E33" i="50"/>
  <c r="G33" i="50"/>
  <c r="E30" i="48"/>
  <c r="H30" i="48"/>
  <c r="G30" i="48"/>
  <c r="F30" i="48" s="1"/>
  <c r="I30" i="48" s="1"/>
  <c r="D31" i="48"/>
  <c r="G18" i="46"/>
  <c r="F18" i="46" s="1"/>
  <c r="I18" i="46" s="1"/>
  <c r="D29" i="46"/>
  <c r="I28" i="46"/>
  <c r="H28" i="46"/>
  <c r="G28" i="46"/>
  <c r="F28" i="46"/>
  <c r="E28" i="46"/>
  <c r="G32" i="63" l="1"/>
  <c r="F32" i="63" s="1"/>
  <c r="I32" i="63" s="1"/>
  <c r="E40" i="59"/>
  <c r="I26" i="56"/>
  <c r="G26" i="56"/>
  <c r="F26" i="56" s="1"/>
  <c r="D38" i="56"/>
  <c r="D39" i="56" s="1"/>
  <c r="D40" i="56" s="1"/>
  <c r="E37" i="56"/>
  <c r="F37" i="56"/>
  <c r="H37" i="56"/>
  <c r="I37" i="56"/>
  <c r="G37" i="56"/>
  <c r="P22" i="51"/>
  <c r="E34" i="51"/>
  <c r="H34" i="51"/>
  <c r="D35" i="51"/>
  <c r="I34" i="51"/>
  <c r="G34" i="51"/>
  <c r="F34" i="51"/>
  <c r="F24" i="51"/>
  <c r="I20" i="51"/>
  <c r="G21" i="50"/>
  <c r="F34" i="50"/>
  <c r="E34" i="50"/>
  <c r="H34" i="50"/>
  <c r="D35" i="50"/>
  <c r="I34" i="50"/>
  <c r="G34" i="50"/>
  <c r="D32" i="48"/>
  <c r="E31" i="48"/>
  <c r="H31" i="48"/>
  <c r="G31" i="48"/>
  <c r="G19" i="46"/>
  <c r="F19" i="46" s="1"/>
  <c r="I19" i="46" s="1"/>
  <c r="F29" i="46"/>
  <c r="E29" i="46"/>
  <c r="D30" i="46"/>
  <c r="I29" i="46"/>
  <c r="H29" i="46"/>
  <c r="G29" i="46"/>
  <c r="G33" i="63" l="1"/>
  <c r="F33" i="63" s="1"/>
  <c r="I33" i="63" s="1"/>
  <c r="G27" i="56"/>
  <c r="F27" i="56" s="1"/>
  <c r="I27" i="56"/>
  <c r="F35" i="51"/>
  <c r="E35" i="51"/>
  <c r="D36" i="51"/>
  <c r="I35" i="51"/>
  <c r="H35" i="51"/>
  <c r="G35" i="51"/>
  <c r="O22" i="51"/>
  <c r="P24" i="51"/>
  <c r="F21" i="50"/>
  <c r="G23" i="50"/>
  <c r="I35" i="50"/>
  <c r="G35" i="50"/>
  <c r="F35" i="50"/>
  <c r="E35" i="50"/>
  <c r="D36" i="50"/>
  <c r="F31" i="48"/>
  <c r="I31" i="48" s="1"/>
  <c r="E32" i="48"/>
  <c r="H32" i="48"/>
  <c r="D33" i="48"/>
  <c r="G32" i="48"/>
  <c r="F30" i="46"/>
  <c r="H30" i="46"/>
  <c r="E30" i="46"/>
  <c r="G30" i="46"/>
  <c r="D31" i="46"/>
  <c r="I30" i="46"/>
  <c r="G20" i="46"/>
  <c r="G34" i="63" l="1"/>
  <c r="F34" i="63" s="1"/>
  <c r="I34" i="63"/>
  <c r="G28" i="56"/>
  <c r="F28" i="56" s="1"/>
  <c r="I28" i="56" s="1"/>
  <c r="O24" i="51"/>
  <c r="R22" i="51"/>
  <c r="G36" i="51"/>
  <c r="F36" i="51"/>
  <c r="E36" i="51"/>
  <c r="D37" i="51"/>
  <c r="I36" i="51"/>
  <c r="F23" i="50"/>
  <c r="I21" i="50"/>
  <c r="D37" i="50"/>
  <c r="I36" i="50"/>
  <c r="E36" i="50"/>
  <c r="H36" i="50"/>
  <c r="G36" i="50"/>
  <c r="F36" i="50"/>
  <c r="F32" i="48"/>
  <c r="I32" i="48" s="1"/>
  <c r="G33" i="48"/>
  <c r="D34" i="48"/>
  <c r="E33" i="48"/>
  <c r="H33" i="48"/>
  <c r="F20" i="46"/>
  <c r="H31" i="46"/>
  <c r="G31" i="46"/>
  <c r="F31" i="46"/>
  <c r="E31" i="46"/>
  <c r="D32" i="46"/>
  <c r="I31" i="46"/>
  <c r="G35" i="63" l="1"/>
  <c r="F35" i="63" s="1"/>
  <c r="I35" i="63" s="1"/>
  <c r="G29" i="56"/>
  <c r="F29" i="56" s="1"/>
  <c r="I29" i="56" s="1"/>
  <c r="I37" i="51"/>
  <c r="H37" i="51"/>
  <c r="G37" i="51"/>
  <c r="F37" i="51"/>
  <c r="E37" i="51"/>
  <c r="D38" i="51"/>
  <c r="E37" i="50"/>
  <c r="G37" i="50"/>
  <c r="D38" i="50"/>
  <c r="I37" i="50"/>
  <c r="H37" i="50"/>
  <c r="F37" i="50"/>
  <c r="F33" i="48"/>
  <c r="I33" i="48" s="1"/>
  <c r="E34" i="48"/>
  <c r="H34" i="48"/>
  <c r="G34" i="48"/>
  <c r="D33" i="46"/>
  <c r="I32" i="46"/>
  <c r="H32" i="46"/>
  <c r="G32" i="46"/>
  <c r="F32" i="46"/>
  <c r="E32" i="46"/>
  <c r="I20" i="46"/>
  <c r="G36" i="63" l="1"/>
  <c r="F36" i="63" s="1"/>
  <c r="I36" i="63"/>
  <c r="G30" i="56"/>
  <c r="F30" i="56" s="1"/>
  <c r="I30" i="56" s="1"/>
  <c r="I38" i="51"/>
  <c r="H38" i="51"/>
  <c r="G38" i="51"/>
  <c r="E38" i="51"/>
  <c r="F38" i="51"/>
  <c r="D39" i="51"/>
  <c r="G38" i="50"/>
  <c r="F38" i="50"/>
  <c r="E38" i="50"/>
  <c r="I38" i="50"/>
  <c r="H38" i="50"/>
  <c r="D39" i="50"/>
  <c r="F34" i="48"/>
  <c r="I34" i="48" s="1"/>
  <c r="F33" i="46"/>
  <c r="E33" i="46"/>
  <c r="D34" i="46"/>
  <c r="I33" i="46"/>
  <c r="H33" i="46"/>
  <c r="G33" i="46"/>
  <c r="G37" i="63" l="1"/>
  <c r="F37" i="63" s="1"/>
  <c r="I37" i="63" s="1"/>
  <c r="G31" i="56"/>
  <c r="F31" i="56" s="1"/>
  <c r="I31" i="56" s="1"/>
  <c r="D40" i="51"/>
  <c r="I39" i="51"/>
  <c r="F39" i="51"/>
  <c r="H39" i="51"/>
  <c r="G39" i="51"/>
  <c r="E39" i="51"/>
  <c r="I39" i="50"/>
  <c r="H39" i="50"/>
  <c r="D40" i="50"/>
  <c r="G39" i="50"/>
  <c r="F39" i="50"/>
  <c r="E39" i="50"/>
  <c r="F34" i="46"/>
  <c r="E34" i="46"/>
  <c r="G34" i="46"/>
  <c r="D35" i="46"/>
  <c r="I34" i="46"/>
  <c r="H34" i="46"/>
  <c r="G38" i="63" l="1"/>
  <c r="F38" i="63" s="1"/>
  <c r="I38" i="63" s="1"/>
  <c r="G32" i="56"/>
  <c r="F32" i="56" s="1"/>
  <c r="I32" i="56" s="1"/>
  <c r="D41" i="51"/>
  <c r="I40" i="51"/>
  <c r="G40" i="51"/>
  <c r="H40" i="51"/>
  <c r="F40" i="51"/>
  <c r="E40" i="51"/>
  <c r="E40" i="50"/>
  <c r="D41" i="50"/>
  <c r="I40" i="50"/>
  <c r="H40" i="50"/>
  <c r="G40" i="50"/>
  <c r="F40" i="50"/>
  <c r="I35" i="46"/>
  <c r="G35" i="46"/>
  <c r="F35" i="46"/>
  <c r="E35" i="46"/>
  <c r="D36" i="46"/>
  <c r="G39" i="63" l="1"/>
  <c r="F39" i="63" s="1"/>
  <c r="I39" i="63" s="1"/>
  <c r="G33" i="56"/>
  <c r="F33" i="56" s="1"/>
  <c r="I33" i="56" s="1"/>
  <c r="E41" i="51"/>
  <c r="D42" i="51"/>
  <c r="H41" i="51"/>
  <c r="I41" i="51"/>
  <c r="G41" i="51"/>
  <c r="F41" i="51"/>
  <c r="E41" i="50"/>
  <c r="F41" i="50"/>
  <c r="G41" i="50"/>
  <c r="D42" i="50"/>
  <c r="I41" i="50"/>
  <c r="H41" i="50"/>
  <c r="E36" i="46"/>
  <c r="D37" i="46"/>
  <c r="I36" i="46"/>
  <c r="H36" i="46"/>
  <c r="G36" i="46"/>
  <c r="F36" i="46"/>
  <c r="G40" i="63" l="1"/>
  <c r="G34" i="56"/>
  <c r="F34" i="56" s="1"/>
  <c r="I34" i="56" s="1"/>
  <c r="F42" i="51"/>
  <c r="E42" i="51"/>
  <c r="D43" i="51"/>
  <c r="I42" i="51"/>
  <c r="H42" i="51"/>
  <c r="G42" i="51"/>
  <c r="G42" i="50"/>
  <c r="I42" i="50"/>
  <c r="F42" i="50"/>
  <c r="E42" i="50"/>
  <c r="H42" i="50"/>
  <c r="D43" i="50"/>
  <c r="E37" i="46"/>
  <c r="F37" i="46"/>
  <c r="D38" i="46"/>
  <c r="I37" i="46"/>
  <c r="H37" i="46"/>
  <c r="G37" i="46"/>
  <c r="G41" i="63" l="1"/>
  <c r="F40" i="63"/>
  <c r="G43" i="51"/>
  <c r="F43" i="51"/>
  <c r="E43" i="51"/>
  <c r="D44" i="51"/>
  <c r="I43" i="51"/>
  <c r="H43" i="51"/>
  <c r="I43" i="50"/>
  <c r="H43" i="50"/>
  <c r="G43" i="50"/>
  <c r="D44" i="50"/>
  <c r="F43" i="50"/>
  <c r="E43" i="50"/>
  <c r="G38" i="46"/>
  <c r="I38" i="46"/>
  <c r="F38" i="46"/>
  <c r="H38" i="46"/>
  <c r="E38" i="46"/>
  <c r="D39" i="46"/>
  <c r="F41" i="63" l="1"/>
  <c r="I40" i="63"/>
  <c r="I44" i="51"/>
  <c r="H44" i="51"/>
  <c r="G44" i="51"/>
  <c r="F44" i="51"/>
  <c r="E44" i="51"/>
  <c r="D45" i="51"/>
  <c r="D45" i="50"/>
  <c r="I44" i="50"/>
  <c r="H44" i="50"/>
  <c r="G44" i="50"/>
  <c r="F44" i="50"/>
  <c r="E44" i="50"/>
  <c r="I39" i="46"/>
  <c r="H39" i="46"/>
  <c r="G39" i="46"/>
  <c r="F39" i="46"/>
  <c r="E39" i="46"/>
  <c r="D40" i="46"/>
  <c r="D46" i="51" l="1"/>
  <c r="F45" i="51"/>
  <c r="I45" i="51"/>
  <c r="H45" i="51"/>
  <c r="G45" i="51"/>
  <c r="E45" i="51"/>
  <c r="E45" i="50"/>
  <c r="F45" i="50"/>
  <c r="D46" i="50"/>
  <c r="I45" i="50"/>
  <c r="G45" i="50"/>
  <c r="H45" i="50"/>
  <c r="D41" i="46"/>
  <c r="I40" i="46"/>
  <c r="H40" i="46"/>
  <c r="G40" i="46"/>
  <c r="F40" i="46"/>
  <c r="E40" i="46"/>
  <c r="E46" i="51" l="1"/>
  <c r="H46" i="51"/>
  <c r="D47" i="51"/>
  <c r="I46" i="51"/>
  <c r="G46" i="51"/>
  <c r="F46" i="51"/>
  <c r="G46" i="50"/>
  <c r="H46" i="50"/>
  <c r="F46" i="50"/>
  <c r="E46" i="50"/>
  <c r="I46" i="50"/>
  <c r="D47" i="50"/>
  <c r="E41" i="46"/>
  <c r="F41" i="46"/>
  <c r="D42" i="46"/>
  <c r="I41" i="46"/>
  <c r="H41" i="46"/>
  <c r="G41" i="46"/>
  <c r="G47" i="51" l="1"/>
  <c r="F47" i="51"/>
  <c r="E47" i="51"/>
  <c r="D48" i="51"/>
  <c r="I47" i="51"/>
  <c r="H47" i="51"/>
  <c r="I47" i="50"/>
  <c r="H47" i="50"/>
  <c r="G47" i="50"/>
  <c r="F47" i="50"/>
  <c r="E47" i="50"/>
  <c r="D48" i="50"/>
  <c r="G42" i="46"/>
  <c r="F42" i="46"/>
  <c r="E42" i="46"/>
  <c r="I42" i="46"/>
  <c r="D43" i="46"/>
  <c r="H42" i="46"/>
  <c r="I48" i="51" l="1"/>
  <c r="H48" i="51"/>
  <c r="G48" i="51"/>
  <c r="F48" i="51"/>
  <c r="E48" i="51"/>
  <c r="D49" i="51"/>
  <c r="E48" i="50"/>
  <c r="D49" i="50"/>
  <c r="I48" i="50"/>
  <c r="H48" i="50"/>
  <c r="G48" i="50"/>
  <c r="F48" i="50"/>
  <c r="I43" i="46"/>
  <c r="D44" i="46"/>
  <c r="H43" i="46"/>
  <c r="G43" i="46"/>
  <c r="F43" i="46"/>
  <c r="E43" i="46"/>
  <c r="D50" i="51" l="1"/>
  <c r="I49" i="51"/>
  <c r="F49" i="51"/>
  <c r="H49" i="51"/>
  <c r="G49" i="51"/>
  <c r="E49" i="51"/>
  <c r="E49" i="50"/>
  <c r="F49" i="50"/>
  <c r="G49" i="50"/>
  <c r="D50" i="50"/>
  <c r="I49" i="50"/>
  <c r="H49" i="50"/>
  <c r="D45" i="46"/>
  <c r="I44" i="46"/>
  <c r="H44" i="46"/>
  <c r="E44" i="46"/>
  <c r="G44" i="46"/>
  <c r="F44" i="46"/>
  <c r="E50" i="51" l="1"/>
  <c r="H50" i="51"/>
  <c r="D51" i="51"/>
  <c r="I50" i="51"/>
  <c r="G50" i="51"/>
  <c r="F50" i="51"/>
  <c r="G50" i="50"/>
  <c r="I50" i="50"/>
  <c r="F50" i="50"/>
  <c r="E50" i="50"/>
  <c r="H50" i="50"/>
  <c r="D51" i="50"/>
  <c r="E45" i="46"/>
  <c r="F45" i="46"/>
  <c r="D46" i="46"/>
  <c r="I45" i="46"/>
  <c r="H45" i="46"/>
  <c r="G45" i="46"/>
  <c r="G51" i="51" l="1"/>
  <c r="F51" i="51"/>
  <c r="E51" i="51"/>
  <c r="D52" i="51"/>
  <c r="I51" i="51"/>
  <c r="H51" i="51"/>
  <c r="I51" i="50"/>
  <c r="H51" i="50"/>
  <c r="D52" i="50"/>
  <c r="G51" i="50"/>
  <c r="F51" i="50"/>
  <c r="E51" i="50"/>
  <c r="G46" i="46"/>
  <c r="F46" i="46"/>
  <c r="E46" i="46"/>
  <c r="D47" i="46"/>
  <c r="I46" i="46"/>
  <c r="H46" i="46"/>
  <c r="I52" i="51" l="1"/>
  <c r="H52" i="51"/>
  <c r="G52" i="51"/>
  <c r="F52" i="51"/>
  <c r="E52" i="51"/>
  <c r="D53" i="51"/>
  <c r="D53" i="50"/>
  <c r="I52" i="50"/>
  <c r="H52" i="50"/>
  <c r="G52" i="50"/>
  <c r="F52" i="50"/>
  <c r="E52" i="50"/>
  <c r="I47" i="46"/>
  <c r="H47" i="46"/>
  <c r="G47" i="46"/>
  <c r="D48" i="46"/>
  <c r="F47" i="46"/>
  <c r="E47" i="46"/>
  <c r="D54" i="51" l="1"/>
  <c r="I53" i="51"/>
  <c r="F53" i="51"/>
  <c r="H53" i="51"/>
  <c r="G53" i="51"/>
  <c r="E53" i="51"/>
  <c r="E53" i="50"/>
  <c r="F53" i="50"/>
  <c r="D54" i="50"/>
  <c r="G53" i="50"/>
  <c r="I53" i="50"/>
  <c r="H53" i="50"/>
  <c r="E48" i="46"/>
  <c r="D49" i="46"/>
  <c r="I48" i="46"/>
  <c r="H48" i="46"/>
  <c r="G48" i="46"/>
  <c r="F48" i="46"/>
  <c r="E54" i="51" l="1"/>
  <c r="H54" i="51"/>
  <c r="D55" i="51"/>
  <c r="I54" i="51"/>
  <c r="G54" i="51"/>
  <c r="F54" i="51"/>
  <c r="G54" i="50"/>
  <c r="F54" i="50"/>
  <c r="E54" i="50"/>
  <c r="I54" i="50"/>
  <c r="H54" i="50"/>
  <c r="D55" i="50"/>
  <c r="E49" i="46"/>
  <c r="D50" i="46"/>
  <c r="F49" i="46"/>
  <c r="I49" i="46"/>
  <c r="H49" i="46"/>
  <c r="G49" i="46"/>
  <c r="G55" i="51" l="1"/>
  <c r="F55" i="51"/>
  <c r="E55" i="51"/>
  <c r="D56" i="51"/>
  <c r="I55" i="51"/>
  <c r="H55" i="51"/>
  <c r="I55" i="50"/>
  <c r="H55" i="50"/>
  <c r="G55" i="50"/>
  <c r="F55" i="50"/>
  <c r="D56" i="50"/>
  <c r="E55" i="50"/>
  <c r="G50" i="46"/>
  <c r="H50" i="46"/>
  <c r="F50" i="46"/>
  <c r="E50" i="46"/>
  <c r="D51" i="46"/>
  <c r="I50" i="46"/>
  <c r="I56" i="51" l="1"/>
  <c r="H56" i="51"/>
  <c r="G56" i="51"/>
  <c r="F56" i="51"/>
  <c r="E56" i="51"/>
  <c r="D57" i="51"/>
  <c r="D57" i="50"/>
  <c r="I56" i="50"/>
  <c r="E56" i="50"/>
  <c r="H56" i="50"/>
  <c r="G56" i="50"/>
  <c r="F56" i="50"/>
  <c r="I51" i="46"/>
  <c r="H51" i="46"/>
  <c r="G51" i="46"/>
  <c r="F51" i="46"/>
  <c r="E51" i="46"/>
  <c r="D52" i="46"/>
  <c r="D58" i="51" l="1"/>
  <c r="F57" i="51"/>
  <c r="I57" i="51"/>
  <c r="H57" i="51"/>
  <c r="G57" i="51"/>
  <c r="E57" i="51"/>
  <c r="E57" i="50"/>
  <c r="G57" i="50"/>
  <c r="F57" i="50"/>
  <c r="D58" i="50"/>
  <c r="I57" i="50"/>
  <c r="H57" i="50"/>
  <c r="D53" i="46"/>
  <c r="E52" i="46"/>
  <c r="I52" i="46"/>
  <c r="H52" i="46"/>
  <c r="G52" i="46"/>
  <c r="F52" i="46"/>
  <c r="E58" i="51" l="1"/>
  <c r="H58" i="51"/>
  <c r="D59" i="51"/>
  <c r="I58" i="51"/>
  <c r="G58" i="51"/>
  <c r="F58" i="51"/>
  <c r="G58" i="50"/>
  <c r="I58" i="50"/>
  <c r="F58" i="50"/>
  <c r="H58" i="50"/>
  <c r="E58" i="50"/>
  <c r="D59" i="50"/>
  <c r="E53" i="46"/>
  <c r="F53" i="46"/>
  <c r="D54" i="46"/>
  <c r="I53" i="46"/>
  <c r="H53" i="46"/>
  <c r="G53" i="46"/>
  <c r="G59" i="51" l="1"/>
  <c r="F59" i="51"/>
  <c r="E59" i="51"/>
  <c r="D60" i="51"/>
  <c r="I59" i="51"/>
  <c r="H59" i="51"/>
  <c r="I59" i="50"/>
  <c r="H59" i="50"/>
  <c r="G59" i="50"/>
  <c r="F59" i="50"/>
  <c r="E59" i="50"/>
  <c r="D60" i="50"/>
  <c r="G54" i="46"/>
  <c r="F54" i="46"/>
  <c r="E54" i="46"/>
  <c r="D55" i="46"/>
  <c r="I54" i="46"/>
  <c r="H54" i="46"/>
  <c r="I60" i="51" l="1"/>
  <c r="H60" i="51"/>
  <c r="G60" i="51"/>
  <c r="F60" i="51"/>
  <c r="E60" i="51"/>
  <c r="D61" i="51"/>
  <c r="D61" i="50"/>
  <c r="I60" i="50"/>
  <c r="E60" i="50"/>
  <c r="H60" i="50"/>
  <c r="G60" i="50"/>
  <c r="F60" i="50"/>
  <c r="I55" i="46"/>
  <c r="H55" i="46"/>
  <c r="G55" i="46"/>
  <c r="D56" i="46"/>
  <c r="F55" i="46"/>
  <c r="E55" i="46"/>
  <c r="D62" i="51" l="1"/>
  <c r="I61" i="51"/>
  <c r="F61" i="51"/>
  <c r="H61" i="51"/>
  <c r="G61" i="51"/>
  <c r="E61" i="51"/>
  <c r="E61" i="50"/>
  <c r="F61" i="50"/>
  <c r="D62" i="50"/>
  <c r="I61" i="50"/>
  <c r="H61" i="50"/>
  <c r="G61" i="50"/>
  <c r="D57" i="46"/>
  <c r="I56" i="46"/>
  <c r="H56" i="46"/>
  <c r="G56" i="46"/>
  <c r="F56" i="46"/>
  <c r="E56" i="46"/>
  <c r="E62" i="51" l="1"/>
  <c r="D63" i="51"/>
  <c r="H62" i="51"/>
  <c r="I62" i="51"/>
  <c r="G62" i="51"/>
  <c r="F62" i="51"/>
  <c r="G62" i="50"/>
  <c r="H62" i="50"/>
  <c r="F62" i="50"/>
  <c r="E62" i="50"/>
  <c r="I62" i="50"/>
  <c r="D63" i="50"/>
  <c r="E57" i="46"/>
  <c r="D58" i="46"/>
  <c r="F57" i="46"/>
  <c r="I57" i="46"/>
  <c r="H57" i="46"/>
  <c r="G57" i="46"/>
  <c r="G63" i="51" l="1"/>
  <c r="F63" i="51"/>
  <c r="E63" i="51"/>
  <c r="D64" i="51"/>
  <c r="I63" i="51"/>
  <c r="H63" i="51"/>
  <c r="I63" i="50"/>
  <c r="D64" i="50"/>
  <c r="H63" i="50"/>
  <c r="G63" i="50"/>
  <c r="F63" i="50"/>
  <c r="E63" i="50"/>
  <c r="G58" i="46"/>
  <c r="H58" i="46"/>
  <c r="F58" i="46"/>
  <c r="E58" i="46"/>
  <c r="D59" i="46"/>
  <c r="I58" i="46"/>
  <c r="I64" i="51" l="1"/>
  <c r="H64" i="51"/>
  <c r="G64" i="51"/>
  <c r="F64" i="51"/>
  <c r="E64" i="51"/>
  <c r="D65" i="51"/>
  <c r="D65" i="50"/>
  <c r="E64" i="50"/>
  <c r="I64" i="50"/>
  <c r="H64" i="50"/>
  <c r="G64" i="50"/>
  <c r="F64" i="50"/>
  <c r="I59" i="46"/>
  <c r="D60" i="46"/>
  <c r="H59" i="46"/>
  <c r="G59" i="46"/>
  <c r="F59" i="46"/>
  <c r="E59" i="46"/>
  <c r="D66" i="51" l="1"/>
  <c r="I65" i="51"/>
  <c r="H65" i="51"/>
  <c r="F65" i="51"/>
  <c r="G65" i="51"/>
  <c r="E65" i="51"/>
  <c r="E65" i="50"/>
  <c r="G65" i="50"/>
  <c r="F65" i="50"/>
  <c r="D66" i="50"/>
  <c r="I65" i="50"/>
  <c r="H65" i="50"/>
  <c r="D61" i="46"/>
  <c r="I60" i="46"/>
  <c r="H60" i="46"/>
  <c r="G60" i="46"/>
  <c r="F60" i="46"/>
  <c r="E60" i="46"/>
  <c r="E66" i="51" l="1"/>
  <c r="D67" i="51"/>
  <c r="H66" i="51"/>
  <c r="I66" i="51"/>
  <c r="G66" i="51"/>
  <c r="F66" i="51"/>
  <c r="G66" i="50"/>
  <c r="H66" i="50"/>
  <c r="F66" i="50"/>
  <c r="E66" i="50"/>
  <c r="I66" i="50"/>
  <c r="D67" i="50"/>
  <c r="E61" i="46"/>
  <c r="F61" i="46"/>
  <c r="D62" i="46"/>
  <c r="I61" i="46"/>
  <c r="H61" i="46"/>
  <c r="G61" i="46"/>
  <c r="G67" i="51" l="1"/>
  <c r="F67" i="51"/>
  <c r="E67" i="51"/>
  <c r="I67" i="51"/>
  <c r="H67" i="51"/>
  <c r="D68" i="51"/>
  <c r="I67" i="50"/>
  <c r="H67" i="50"/>
  <c r="D68" i="50"/>
  <c r="G67" i="50"/>
  <c r="F67" i="50"/>
  <c r="E67" i="50"/>
  <c r="G62" i="46"/>
  <c r="H62" i="46"/>
  <c r="F62" i="46"/>
  <c r="E62" i="46"/>
  <c r="D63" i="46"/>
  <c r="I62" i="46"/>
  <c r="I68" i="51" l="1"/>
  <c r="H68" i="51"/>
  <c r="G68" i="51"/>
  <c r="F68" i="51"/>
  <c r="E68" i="51"/>
  <c r="D69" i="51"/>
  <c r="D69" i="50"/>
  <c r="I68" i="50"/>
  <c r="H68" i="50"/>
  <c r="E68" i="50"/>
  <c r="G68" i="50"/>
  <c r="F68" i="50"/>
  <c r="I63" i="46"/>
  <c r="H63" i="46"/>
  <c r="D64" i="46"/>
  <c r="G63" i="46"/>
  <c r="F63" i="46"/>
  <c r="E63" i="46"/>
  <c r="D70" i="51" l="1"/>
  <c r="F69" i="51"/>
  <c r="I69" i="51"/>
  <c r="H69" i="51"/>
  <c r="G69" i="51"/>
  <c r="E69" i="51"/>
  <c r="E69" i="50"/>
  <c r="D70" i="50"/>
  <c r="I69" i="50"/>
  <c r="G69" i="50"/>
  <c r="F69" i="50"/>
  <c r="H69" i="50"/>
  <c r="D65" i="46"/>
  <c r="I64" i="46"/>
  <c r="H64" i="46"/>
  <c r="G64" i="46"/>
  <c r="F64" i="46"/>
  <c r="E64" i="46"/>
  <c r="E70" i="51" l="1"/>
  <c r="H70" i="51"/>
  <c r="D71" i="51"/>
  <c r="I70" i="51"/>
  <c r="G70" i="51"/>
  <c r="F70" i="51"/>
  <c r="G70" i="50"/>
  <c r="H70" i="50"/>
  <c r="F70" i="50"/>
  <c r="E70" i="50"/>
  <c r="D71" i="50"/>
  <c r="I70" i="50"/>
  <c r="E65" i="46"/>
  <c r="D66" i="46"/>
  <c r="I65" i="46"/>
  <c r="H65" i="46"/>
  <c r="G65" i="46"/>
  <c r="F65" i="46"/>
  <c r="G71" i="51" l="1"/>
  <c r="F71" i="51"/>
  <c r="E71" i="51"/>
  <c r="D72" i="51"/>
  <c r="I71" i="51"/>
  <c r="H71" i="51"/>
  <c r="I71" i="50"/>
  <c r="H71" i="50"/>
  <c r="G71" i="50"/>
  <c r="F71" i="50"/>
  <c r="E71" i="50"/>
  <c r="G66" i="46"/>
  <c r="F66" i="46"/>
  <c r="E66" i="46"/>
  <c r="H66" i="46"/>
  <c r="D67" i="46"/>
  <c r="I66" i="46"/>
  <c r="I72" i="51" l="1"/>
  <c r="H72" i="51"/>
  <c r="G72" i="51"/>
  <c r="F72" i="51"/>
  <c r="E72" i="51"/>
  <c r="I67" i="46"/>
  <c r="H67" i="46"/>
  <c r="G67" i="46"/>
  <c r="D68" i="46"/>
  <c r="F67" i="46"/>
  <c r="E67" i="46"/>
  <c r="D69" i="46" l="1"/>
  <c r="I68" i="46"/>
  <c r="H68" i="46"/>
  <c r="G68" i="46"/>
  <c r="F68" i="46"/>
  <c r="E68" i="46"/>
  <c r="E69" i="46" l="1"/>
  <c r="F69" i="46"/>
  <c r="D70" i="46"/>
  <c r="I69" i="46"/>
  <c r="H69" i="46"/>
  <c r="G69" i="46"/>
  <c r="G70" i="46" l="1"/>
  <c r="F70" i="46"/>
  <c r="E70" i="46"/>
  <c r="D71" i="46"/>
  <c r="I70" i="46"/>
  <c r="H70" i="46"/>
  <c r="I71" i="46" l="1"/>
  <c r="H71" i="46"/>
  <c r="G71" i="46"/>
  <c r="F71" i="46"/>
  <c r="E71" i="46"/>
  <c r="AE10" i="38"/>
  <c r="AD10" i="38"/>
  <c r="AC10" i="38"/>
  <c r="AB13" i="38"/>
  <c r="AB28" i="38"/>
  <c r="AB43" i="38"/>
  <c r="EJ43" i="38" s="1"/>
  <c r="AB52" i="38"/>
  <c r="EC43" i="38" l="1"/>
  <c r="ED43" i="38"/>
  <c r="EE43" i="38"/>
  <c r="EF43" i="38"/>
  <c r="DW43" i="38"/>
  <c r="DR43" i="38"/>
  <c r="DN43" i="38"/>
  <c r="EB43" i="38"/>
  <c r="EA43" i="38"/>
  <c r="DS43" i="38"/>
  <c r="EG43" i="38"/>
  <c r="DX43" i="38"/>
  <c r="DO43" i="38"/>
  <c r="EI43" i="38"/>
  <c r="DZ43" i="38"/>
  <c r="DV43" i="38"/>
  <c r="DT43" i="38"/>
  <c r="DP43" i="38"/>
  <c r="DJ43" i="38"/>
  <c r="DF43" i="38"/>
  <c r="DB43" i="38"/>
  <c r="DK43" i="38"/>
  <c r="DG43" i="38"/>
  <c r="DC43" i="38"/>
  <c r="DY43" i="38"/>
  <c r="DM43" i="38"/>
  <c r="DI43" i="38"/>
  <c r="DU43" i="38"/>
  <c r="DL43" i="38"/>
  <c r="CY43" i="38"/>
  <c r="DQ43" i="38"/>
  <c r="DA43" i="38"/>
  <c r="CA43" i="38"/>
  <c r="EH43" i="38"/>
  <c r="DE43" i="38"/>
  <c r="DH43" i="38"/>
  <c r="DD43" i="38"/>
  <c r="CZ43" i="38"/>
  <c r="AE48" i="38"/>
  <c r="AA48" i="38"/>
  <c r="AC48" i="38"/>
  <c r="AB48" i="38"/>
  <c r="C319" i="35" l="1"/>
  <c r="F318" i="35"/>
  <c r="AB25" i="38"/>
  <c r="C264" i="35"/>
  <c r="AA10" i="38"/>
  <c r="AF74" i="38"/>
  <c r="AE74" i="38"/>
  <c r="AD51" i="38"/>
  <c r="AC51" i="38"/>
  <c r="Z34" i="38"/>
  <c r="AA34" i="38"/>
  <c r="AB34" i="38"/>
  <c r="AA2" i="38"/>
  <c r="F150" i="35"/>
  <c r="C151" i="35"/>
  <c r="F346" i="35"/>
  <c r="AD55" i="38"/>
  <c r="AC55" i="38"/>
  <c r="AB55" i="38"/>
  <c r="AA55" i="38"/>
  <c r="Z57" i="38"/>
  <c r="EJ57" i="38" s="1"/>
  <c r="Z55" i="38"/>
  <c r="EJ55" i="38" s="1"/>
  <c r="F354" i="35"/>
  <c r="F350" i="35"/>
  <c r="C343" i="35"/>
  <c r="F342" i="35"/>
  <c r="F338" i="35"/>
  <c r="C339" i="35"/>
  <c r="C335" i="35"/>
  <c r="D12" i="45"/>
  <c r="H12" i="45" s="1"/>
  <c r="G11" i="45"/>
  <c r="E11" i="45"/>
  <c r="I10" i="45"/>
  <c r="F6" i="45" s="1"/>
  <c r="H11" i="45" s="1"/>
  <c r="F11" i="45" s="1"/>
  <c r="I11" i="45" s="1"/>
  <c r="EC55" i="38" l="1"/>
  <c r="DX55" i="38"/>
  <c r="DU55" i="38"/>
  <c r="ED55" i="38"/>
  <c r="DY55" i="38"/>
  <c r="DV55" i="38"/>
  <c r="EE55" i="38"/>
  <c r="DZ55" i="38"/>
  <c r="DW55" i="38"/>
  <c r="EF55" i="38"/>
  <c r="EA55" i="38"/>
  <c r="DP55" i="38"/>
  <c r="EB55" i="38"/>
  <c r="EG55" i="38"/>
  <c r="DQ55" i="38"/>
  <c r="EI55" i="38"/>
  <c r="DR55" i="38"/>
  <c r="DS55" i="38"/>
  <c r="DL55" i="38"/>
  <c r="DH55" i="38"/>
  <c r="DD55" i="38"/>
  <c r="CY55" i="38"/>
  <c r="DO55" i="38"/>
  <c r="DM55" i="38"/>
  <c r="DI55" i="38"/>
  <c r="DE55" i="38"/>
  <c r="CZ55" i="38"/>
  <c r="DA55" i="38"/>
  <c r="DK55" i="38"/>
  <c r="DG55" i="38"/>
  <c r="DN55" i="38"/>
  <c r="DF55" i="38"/>
  <c r="DC55" i="38"/>
  <c r="DJ55" i="38"/>
  <c r="EH55" i="38"/>
  <c r="DT55" i="38"/>
  <c r="DB55" i="38"/>
  <c r="CW55" i="38"/>
  <c r="CA55" i="38"/>
  <c r="CX55" i="38"/>
  <c r="EC57" i="38"/>
  <c r="ED57" i="38"/>
  <c r="EE57" i="38"/>
  <c r="DX57" i="38"/>
  <c r="DU57" i="38"/>
  <c r="EF57" i="38"/>
  <c r="DY57" i="38"/>
  <c r="DV57" i="38"/>
  <c r="EI57" i="38"/>
  <c r="DO57" i="38"/>
  <c r="DT57" i="38"/>
  <c r="DP57" i="38"/>
  <c r="DQ57" i="38"/>
  <c r="EB57" i="38"/>
  <c r="DW57" i="38"/>
  <c r="DK57" i="38"/>
  <c r="DG57" i="38"/>
  <c r="DC57" i="38"/>
  <c r="EG57" i="38"/>
  <c r="EA57" i="38"/>
  <c r="DR57" i="38"/>
  <c r="EH57" i="38"/>
  <c r="DS57" i="38"/>
  <c r="DL57" i="38"/>
  <c r="DH57" i="38"/>
  <c r="DD57" i="38"/>
  <c r="CY57" i="38"/>
  <c r="DN57" i="38"/>
  <c r="DJ57" i="38"/>
  <c r="DI57" i="38"/>
  <c r="DE57" i="38"/>
  <c r="CZ57" i="38"/>
  <c r="CA57" i="38"/>
  <c r="DF57" i="38"/>
  <c r="DM57" i="38"/>
  <c r="DB57" i="38"/>
  <c r="CX57" i="38"/>
  <c r="CW57" i="38"/>
  <c r="DZ57" i="38"/>
  <c r="DA57" i="38"/>
  <c r="AC74" i="38"/>
  <c r="AD74" i="38"/>
  <c r="C359" i="35"/>
  <c r="F358" i="35"/>
  <c r="D13" i="45"/>
  <c r="D14" i="45" s="1"/>
  <c r="G12" i="45"/>
  <c r="F12" i="45" s="1"/>
  <c r="I12" i="45" s="1"/>
  <c r="E12" i="45"/>
  <c r="E13" i="45" s="1"/>
  <c r="H13" i="45" l="1"/>
  <c r="G13" i="45"/>
  <c r="F13" i="45" s="1"/>
  <c r="I13" i="45" s="1"/>
  <c r="G14" i="45" s="1"/>
  <c r="F14" i="45" s="1"/>
  <c r="D15" i="45"/>
  <c r="H14" i="45"/>
  <c r="E14" i="45"/>
  <c r="I14" i="45" l="1"/>
  <c r="D16" i="45"/>
  <c r="E15" i="45"/>
  <c r="H15" i="45"/>
  <c r="G15" i="45" l="1"/>
  <c r="F15" i="45" s="1"/>
  <c r="I15" i="45" s="1"/>
  <c r="H16" i="45"/>
  <c r="E16" i="45"/>
  <c r="D17" i="45"/>
  <c r="G16" i="45" l="1"/>
  <c r="F16" i="45" s="1"/>
  <c r="I16" i="45" s="1"/>
  <c r="G17" i="45" s="1"/>
  <c r="F17" i="45" s="1"/>
  <c r="D18" i="45"/>
  <c r="H17" i="45"/>
  <c r="E17" i="45"/>
  <c r="I17" i="45" l="1"/>
  <c r="G18" i="45" s="1"/>
  <c r="F18" i="45" s="1"/>
  <c r="I18" i="45" s="1"/>
  <c r="D19" i="45"/>
  <c r="H18" i="45"/>
  <c r="E18" i="45"/>
  <c r="E19" i="45" l="1"/>
  <c r="D20" i="45"/>
  <c r="H19" i="45"/>
  <c r="G19" i="45"/>
  <c r="F19" i="45" s="1"/>
  <c r="I19" i="45" s="1"/>
  <c r="H20" i="45" l="1"/>
  <c r="F20" i="45" s="1"/>
  <c r="I20" i="45" s="1"/>
  <c r="G20" i="45"/>
  <c r="E20" i="45"/>
  <c r="D21" i="45"/>
  <c r="D22" i="45" l="1"/>
  <c r="H21" i="45"/>
  <c r="F21" i="45" s="1"/>
  <c r="I21" i="45" s="1"/>
  <c r="G21" i="45"/>
  <c r="E21" i="45"/>
  <c r="D23" i="45" l="1"/>
  <c r="H22" i="45"/>
  <c r="G22" i="45"/>
  <c r="F22" i="45"/>
  <c r="I22" i="45" s="1"/>
  <c r="E22" i="45"/>
  <c r="E23" i="45" l="1"/>
  <c r="D24" i="45"/>
  <c r="G23" i="45"/>
  <c r="H23" i="45"/>
  <c r="F23" i="45" s="1"/>
  <c r="I23" i="45" s="1"/>
  <c r="H24" i="45" l="1"/>
  <c r="F24" i="45" s="1"/>
  <c r="I24" i="45" s="1"/>
  <c r="G24" i="45"/>
  <c r="E24" i="45"/>
  <c r="D25" i="45"/>
  <c r="D26" i="45" l="1"/>
  <c r="H25" i="45"/>
  <c r="G25" i="45"/>
  <c r="F25" i="45" s="1"/>
  <c r="I25" i="45" s="1"/>
  <c r="E25" i="45"/>
  <c r="D27" i="45" l="1"/>
  <c r="H26" i="45"/>
  <c r="G26" i="45"/>
  <c r="F26" i="45" s="1"/>
  <c r="I26" i="45" s="1"/>
  <c r="E26" i="45"/>
  <c r="E27" i="45" l="1"/>
  <c r="D28" i="45"/>
  <c r="H27" i="45"/>
  <c r="F27" i="45" s="1"/>
  <c r="I27" i="45" s="1"/>
  <c r="G27" i="45"/>
  <c r="H28" i="45" l="1"/>
  <c r="G28" i="45"/>
  <c r="F28" i="45" s="1"/>
  <c r="I28" i="45" s="1"/>
  <c r="E28" i="45"/>
  <c r="D29" i="45"/>
  <c r="D30" i="45" l="1"/>
  <c r="I29" i="45"/>
  <c r="E29" i="45"/>
  <c r="D31" i="45" l="1"/>
  <c r="I30" i="45"/>
  <c r="H30" i="45"/>
  <c r="G30" i="45"/>
  <c r="F30" i="45"/>
  <c r="E30" i="45"/>
  <c r="F31" i="45" l="1"/>
  <c r="E31" i="45"/>
  <c r="D32" i="45"/>
  <c r="I31" i="45"/>
  <c r="H31" i="45"/>
  <c r="G31" i="45"/>
  <c r="H32" i="45" l="1"/>
  <c r="G32" i="45"/>
  <c r="F32" i="45"/>
  <c r="E32" i="45"/>
  <c r="D33" i="45"/>
  <c r="I32" i="45"/>
  <c r="D34" i="45" l="1"/>
  <c r="I33" i="45"/>
  <c r="H33" i="45"/>
  <c r="G33" i="45"/>
  <c r="F33" i="45"/>
  <c r="E33" i="45"/>
  <c r="D35" i="45" l="1"/>
  <c r="H34" i="45"/>
  <c r="I34" i="45"/>
  <c r="E34" i="45"/>
  <c r="G34" i="45"/>
  <c r="F34" i="45"/>
  <c r="F35" i="45" l="1"/>
  <c r="E35" i="45"/>
  <c r="D36" i="45"/>
  <c r="I35" i="45"/>
  <c r="H35" i="45"/>
  <c r="G35" i="45"/>
  <c r="H36" i="45" l="1"/>
  <c r="G36" i="45"/>
  <c r="F36" i="45"/>
  <c r="E36" i="45"/>
  <c r="D37" i="45"/>
  <c r="I36" i="45"/>
  <c r="D38" i="45" l="1"/>
  <c r="I37" i="45"/>
  <c r="H37" i="45"/>
  <c r="F37" i="45"/>
  <c r="G37" i="45"/>
  <c r="E37" i="45"/>
  <c r="D39" i="45" l="1"/>
  <c r="I38" i="45"/>
  <c r="H38" i="45"/>
  <c r="F38" i="45"/>
  <c r="E38" i="45"/>
  <c r="G38" i="45"/>
  <c r="F39" i="45" l="1"/>
  <c r="E39" i="45"/>
  <c r="D40" i="45"/>
  <c r="I39" i="45"/>
  <c r="G39" i="45"/>
  <c r="H39" i="45"/>
  <c r="H40" i="45" l="1"/>
  <c r="G40" i="45"/>
  <c r="F40" i="45"/>
  <c r="E40" i="45"/>
  <c r="D41" i="45"/>
  <c r="I40" i="45"/>
  <c r="D42" i="45" l="1"/>
  <c r="I41" i="45"/>
  <c r="H41" i="45"/>
  <c r="G41" i="45"/>
  <c r="F41" i="45"/>
  <c r="E41" i="45"/>
  <c r="D43" i="45" l="1"/>
  <c r="H42" i="45"/>
  <c r="I42" i="45"/>
  <c r="F42" i="45"/>
  <c r="E42" i="45"/>
  <c r="G42" i="45"/>
  <c r="F43" i="45" l="1"/>
  <c r="E43" i="45"/>
  <c r="D44" i="45"/>
  <c r="I43" i="45"/>
  <c r="H43" i="45"/>
  <c r="G43" i="45"/>
  <c r="H44" i="45" l="1"/>
  <c r="G44" i="45"/>
  <c r="F44" i="45"/>
  <c r="E44" i="45"/>
  <c r="I44" i="45"/>
  <c r="D45" i="45"/>
  <c r="D46" i="45" l="1"/>
  <c r="I45" i="45"/>
  <c r="H45" i="45"/>
  <c r="F45" i="45"/>
  <c r="G45" i="45"/>
  <c r="E45" i="45"/>
  <c r="D47" i="45" l="1"/>
  <c r="I46" i="45"/>
  <c r="H46" i="45"/>
  <c r="F46" i="45"/>
  <c r="G46" i="45"/>
  <c r="E46" i="45"/>
  <c r="F47" i="45" l="1"/>
  <c r="E47" i="45"/>
  <c r="D48" i="45"/>
  <c r="I47" i="45"/>
  <c r="H47" i="45"/>
  <c r="G47" i="45"/>
  <c r="H48" i="45" l="1"/>
  <c r="G48" i="45"/>
  <c r="F48" i="45"/>
  <c r="E48" i="45"/>
  <c r="D49" i="45"/>
  <c r="I48" i="45"/>
  <c r="D50" i="45" l="1"/>
  <c r="I49" i="45"/>
  <c r="H49" i="45"/>
  <c r="G49" i="45"/>
  <c r="F49" i="45"/>
  <c r="E49" i="45"/>
  <c r="D51" i="45" l="1"/>
  <c r="H50" i="45"/>
  <c r="I50" i="45"/>
  <c r="G50" i="45"/>
  <c r="E50" i="45"/>
  <c r="F50" i="45"/>
  <c r="F51" i="45" l="1"/>
  <c r="E51" i="45"/>
  <c r="D52" i="45"/>
  <c r="H51" i="45"/>
  <c r="G51" i="45"/>
  <c r="I51" i="45"/>
  <c r="H52" i="45" l="1"/>
  <c r="G52" i="45"/>
  <c r="F52" i="45"/>
  <c r="E52" i="45"/>
  <c r="I52" i="45"/>
  <c r="D53" i="45"/>
  <c r="D54" i="45" l="1"/>
  <c r="I53" i="45"/>
  <c r="H53" i="45"/>
  <c r="F53" i="45"/>
  <c r="G53" i="45"/>
  <c r="E53" i="45"/>
  <c r="D55" i="45" l="1"/>
  <c r="I54" i="45"/>
  <c r="H54" i="45"/>
  <c r="G54" i="45"/>
  <c r="F54" i="45"/>
  <c r="E54" i="45"/>
  <c r="F55" i="45" l="1"/>
  <c r="E55" i="45"/>
  <c r="D56" i="45"/>
  <c r="G55" i="45"/>
  <c r="I55" i="45"/>
  <c r="H55" i="45"/>
  <c r="H56" i="45" l="1"/>
  <c r="G56" i="45"/>
  <c r="F56" i="45"/>
  <c r="E56" i="45"/>
  <c r="D57" i="45"/>
  <c r="I56" i="45"/>
  <c r="D58" i="45" l="1"/>
  <c r="I57" i="45"/>
  <c r="H57" i="45"/>
  <c r="G57" i="45"/>
  <c r="F57" i="45"/>
  <c r="E57" i="45"/>
  <c r="D59" i="45" l="1"/>
  <c r="H58" i="45"/>
  <c r="I58" i="45"/>
  <c r="G58" i="45"/>
  <c r="F58" i="45"/>
  <c r="E58" i="45"/>
  <c r="F59" i="45" l="1"/>
  <c r="E59" i="45"/>
  <c r="D60" i="45"/>
  <c r="I59" i="45"/>
  <c r="H59" i="45"/>
  <c r="G59" i="45"/>
  <c r="H60" i="45" l="1"/>
  <c r="G60" i="45"/>
  <c r="F60" i="45"/>
  <c r="E60" i="45"/>
  <c r="I60" i="45"/>
  <c r="D61" i="45"/>
  <c r="D62" i="45" l="1"/>
  <c r="I61" i="45"/>
  <c r="H61" i="45"/>
  <c r="G61" i="45"/>
  <c r="F61" i="45"/>
  <c r="E61" i="45"/>
  <c r="F314" i="35"/>
  <c r="C315" i="35"/>
  <c r="F294" i="35"/>
  <c r="C295" i="35"/>
  <c r="F290" i="35"/>
  <c r="C291" i="35"/>
  <c r="F283" i="35"/>
  <c r="C284" i="35"/>
  <c r="F271" i="35"/>
  <c r="C272" i="35"/>
  <c r="F267" i="35"/>
  <c r="C268" i="35"/>
  <c r="F263" i="35"/>
  <c r="F259" i="35"/>
  <c r="C260" i="35"/>
  <c r="F251" i="35"/>
  <c r="C252" i="35"/>
  <c r="F239" i="35"/>
  <c r="C240" i="35"/>
  <c r="F235" i="35"/>
  <c r="C236" i="35"/>
  <c r="F231" i="35"/>
  <c r="F221" i="35"/>
  <c r="C232" i="35"/>
  <c r="C222" i="35"/>
  <c r="F214" i="35"/>
  <c r="C215" i="35"/>
  <c r="F207" i="35"/>
  <c r="C208" i="35"/>
  <c r="F200" i="35"/>
  <c r="C201" i="35"/>
  <c r="F158" i="35"/>
  <c r="C159" i="35"/>
  <c r="Z48" i="38"/>
  <c r="EJ48" i="38" s="1"/>
  <c r="Z19" i="38"/>
  <c r="EC48" i="38" l="1"/>
  <c r="ED48" i="38"/>
  <c r="DX48" i="38"/>
  <c r="DU48" i="38"/>
  <c r="EE48" i="38"/>
  <c r="DY48" i="38"/>
  <c r="DV48" i="38"/>
  <c r="EF48" i="38"/>
  <c r="DZ48" i="38"/>
  <c r="DW48" i="38"/>
  <c r="EI48" i="38"/>
  <c r="DT48" i="38"/>
  <c r="DP48" i="38"/>
  <c r="EB48" i="38"/>
  <c r="EG48" i="38"/>
  <c r="DL48" i="38"/>
  <c r="DH48" i="38"/>
  <c r="DD48" i="38"/>
  <c r="CY48" i="38"/>
  <c r="EH48" i="38"/>
  <c r="DM48" i="38"/>
  <c r="DI48" i="38"/>
  <c r="DE48" i="38"/>
  <c r="CZ48" i="38"/>
  <c r="EA48" i="38"/>
  <c r="DO48" i="38"/>
  <c r="DQ48" i="38"/>
  <c r="DA48" i="38"/>
  <c r="DS48" i="38"/>
  <c r="DF48" i="38"/>
  <c r="DC48" i="38"/>
  <c r="DN48" i="38"/>
  <c r="DB48" i="38"/>
  <c r="DK48" i="38"/>
  <c r="CX48" i="38"/>
  <c r="CA48" i="38"/>
  <c r="DR48" i="38"/>
  <c r="CW48" i="38"/>
  <c r="DJ48" i="38"/>
  <c r="DG48" i="38"/>
  <c r="D63" i="45"/>
  <c r="I62" i="45"/>
  <c r="H62" i="45"/>
  <c r="F62" i="45"/>
  <c r="E62" i="45"/>
  <c r="G62" i="45"/>
  <c r="Z25" i="38"/>
  <c r="F63" i="45" l="1"/>
  <c r="E63" i="45"/>
  <c r="D64" i="45"/>
  <c r="I63" i="45"/>
  <c r="G63" i="45"/>
  <c r="H63" i="45"/>
  <c r="F286" i="35"/>
  <c r="C287" i="35"/>
  <c r="Z53" i="38"/>
  <c r="EJ53" i="38" s="1"/>
  <c r="Y28" i="38"/>
  <c r="Y38" i="38"/>
  <c r="U38" i="38"/>
  <c r="Y52" i="38"/>
  <c r="EJ52" i="38" s="1"/>
  <c r="D12" i="43"/>
  <c r="D13" i="43" s="1"/>
  <c r="E11" i="43"/>
  <c r="I10" i="43"/>
  <c r="F6" i="43" s="1"/>
  <c r="H11" i="43" s="1"/>
  <c r="D12" i="42"/>
  <c r="D13" i="42" s="1"/>
  <c r="G11" i="42"/>
  <c r="E11" i="42"/>
  <c r="I10" i="42"/>
  <c r="F6" i="42" s="1"/>
  <c r="H11" i="42" s="1"/>
  <c r="F11" i="42" s="1"/>
  <c r="I11" i="42" s="1"/>
  <c r="EC52" i="38" l="1"/>
  <c r="EA52" i="38"/>
  <c r="ED52" i="38"/>
  <c r="EE52" i="38"/>
  <c r="EF52" i="38"/>
  <c r="EI52" i="38"/>
  <c r="DX52" i="38"/>
  <c r="DW52" i="38"/>
  <c r="DR52" i="38"/>
  <c r="DS52" i="38"/>
  <c r="DZ52" i="38"/>
  <c r="DT52" i="38"/>
  <c r="EB52" i="38"/>
  <c r="DP52" i="38"/>
  <c r="DA52" i="38"/>
  <c r="EG52" i="38"/>
  <c r="DY52" i="38"/>
  <c r="DN52" i="38"/>
  <c r="DJ52" i="38"/>
  <c r="DF52" i="38"/>
  <c r="DB52" i="38"/>
  <c r="EH52" i="38"/>
  <c r="DU52" i="38"/>
  <c r="DV52" i="38"/>
  <c r="DK52" i="38"/>
  <c r="DG52" i="38"/>
  <c r="DC52" i="38"/>
  <c r="DL52" i="38"/>
  <c r="DQ52" i="38"/>
  <c r="CV52" i="38"/>
  <c r="DM52" i="38"/>
  <c r="DD52" i="38"/>
  <c r="DI52" i="38"/>
  <c r="CY52" i="38"/>
  <c r="DO52" i="38"/>
  <c r="DH52" i="38"/>
  <c r="CW52" i="38"/>
  <c r="CA52" i="38"/>
  <c r="CZ52" i="38"/>
  <c r="CX52" i="38"/>
  <c r="DE52" i="38"/>
  <c r="EC53" i="38"/>
  <c r="DZ53" i="38"/>
  <c r="DW53" i="38"/>
  <c r="ED53" i="38"/>
  <c r="EA53" i="38"/>
  <c r="EE53" i="38"/>
  <c r="EF53" i="38"/>
  <c r="DQ53" i="38"/>
  <c r="EB53" i="38"/>
  <c r="DX53" i="38"/>
  <c r="EG53" i="38"/>
  <c r="DR53" i="38"/>
  <c r="EI53" i="38"/>
  <c r="DV53" i="38"/>
  <c r="DO53" i="38"/>
  <c r="DM53" i="38"/>
  <c r="DI53" i="38"/>
  <c r="DE53" i="38"/>
  <c r="CZ53" i="38"/>
  <c r="DP53" i="38"/>
  <c r="DA53" i="38"/>
  <c r="DY53" i="38"/>
  <c r="DT53" i="38"/>
  <c r="DN53" i="38"/>
  <c r="DJ53" i="38"/>
  <c r="DF53" i="38"/>
  <c r="DB53" i="38"/>
  <c r="EH53" i="38"/>
  <c r="DU53" i="38"/>
  <c r="DS53" i="38"/>
  <c r="DL53" i="38"/>
  <c r="DH53" i="38"/>
  <c r="DK53" i="38"/>
  <c r="DG53" i="38"/>
  <c r="CY53" i="38"/>
  <c r="CX53" i="38"/>
  <c r="CW53" i="38"/>
  <c r="DC53" i="38"/>
  <c r="CA53" i="38"/>
  <c r="DD53" i="38"/>
  <c r="H64" i="45"/>
  <c r="G64" i="45"/>
  <c r="F64" i="45"/>
  <c r="E64" i="45"/>
  <c r="D65" i="45"/>
  <c r="I64" i="45"/>
  <c r="G11" i="43"/>
  <c r="F11" i="43" s="1"/>
  <c r="I11" i="43" s="1"/>
  <c r="G12" i="43" s="1"/>
  <c r="D14" i="43"/>
  <c r="H13" i="43"/>
  <c r="E12" i="43"/>
  <c r="E13" i="43" s="1"/>
  <c r="H12" i="43"/>
  <c r="D14" i="42"/>
  <c r="H13" i="42"/>
  <c r="E12" i="42"/>
  <c r="E13" i="42" s="1"/>
  <c r="G12" i="42"/>
  <c r="H12" i="42"/>
  <c r="D66" i="45" l="1"/>
  <c r="I65" i="45"/>
  <c r="H65" i="45"/>
  <c r="G65" i="45"/>
  <c r="F65" i="45"/>
  <c r="E65" i="45"/>
  <c r="F12" i="42"/>
  <c r="I12" i="42" s="1"/>
  <c r="G13" i="42" s="1"/>
  <c r="F13" i="42" s="1"/>
  <c r="I13" i="42" s="1"/>
  <c r="F12" i="43"/>
  <c r="I12" i="43" s="1"/>
  <c r="G13" i="43" s="1"/>
  <c r="F13" i="43" s="1"/>
  <c r="I13" i="43" s="1"/>
  <c r="D15" i="43"/>
  <c r="H14" i="43"/>
  <c r="E14" i="43"/>
  <c r="E14" i="42"/>
  <c r="H14" i="42"/>
  <c r="D15" i="42"/>
  <c r="D67" i="45" l="1"/>
  <c r="I66" i="45"/>
  <c r="H66" i="45"/>
  <c r="E66" i="45"/>
  <c r="G66" i="45"/>
  <c r="F66" i="45"/>
  <c r="G14" i="43"/>
  <c r="F14" i="43" s="1"/>
  <c r="I14" i="43" s="1"/>
  <c r="H15" i="43"/>
  <c r="D16" i="43"/>
  <c r="E15" i="43"/>
  <c r="G14" i="42"/>
  <c r="F14" i="42" s="1"/>
  <c r="I14" i="42" s="1"/>
  <c r="H15" i="42"/>
  <c r="E15" i="42"/>
  <c r="D16" i="42"/>
  <c r="F67" i="45" l="1"/>
  <c r="E67" i="45"/>
  <c r="D68" i="45"/>
  <c r="G67" i="45"/>
  <c r="I67" i="45"/>
  <c r="H67" i="45"/>
  <c r="G15" i="43"/>
  <c r="F15" i="43" s="1"/>
  <c r="I15" i="43" s="1"/>
  <c r="D17" i="43"/>
  <c r="H16" i="43"/>
  <c r="E16" i="43"/>
  <c r="G15" i="42"/>
  <c r="F15" i="42" s="1"/>
  <c r="I15" i="42" s="1"/>
  <c r="D17" i="42"/>
  <c r="H16" i="42"/>
  <c r="E16" i="42"/>
  <c r="H68" i="45" l="1"/>
  <c r="G68" i="45"/>
  <c r="F68" i="45"/>
  <c r="E68" i="45"/>
  <c r="D69" i="45"/>
  <c r="I68" i="45"/>
  <c r="D18" i="43"/>
  <c r="H17" i="43"/>
  <c r="E17" i="43"/>
  <c r="G16" i="43"/>
  <c r="F16" i="43" s="1"/>
  <c r="I16" i="43" s="1"/>
  <c r="G16" i="42"/>
  <c r="F16" i="42" s="1"/>
  <c r="I16" i="42" s="1"/>
  <c r="E17" i="42"/>
  <c r="D18" i="42"/>
  <c r="H17" i="42"/>
  <c r="D70" i="45" l="1"/>
  <c r="I69" i="45"/>
  <c r="H69" i="45"/>
  <c r="F69" i="45"/>
  <c r="G69" i="45"/>
  <c r="E69" i="45"/>
  <c r="G17" i="43"/>
  <c r="F17" i="43" s="1"/>
  <c r="I17" i="43" s="1"/>
  <c r="D19" i="43"/>
  <c r="H18" i="43"/>
  <c r="E18" i="43"/>
  <c r="G17" i="42"/>
  <c r="F17" i="42" s="1"/>
  <c r="I17" i="42" s="1"/>
  <c r="H18" i="42"/>
  <c r="E18" i="42"/>
  <c r="D19" i="42"/>
  <c r="D71" i="45" l="1"/>
  <c r="I70" i="45"/>
  <c r="H70" i="45"/>
  <c r="G70" i="45"/>
  <c r="F70" i="45"/>
  <c r="E70" i="45"/>
  <c r="G18" i="43"/>
  <c r="F18" i="43" s="1"/>
  <c r="I18" i="43" s="1"/>
  <c r="H19" i="43"/>
  <c r="D20" i="43"/>
  <c r="E19" i="43"/>
  <c r="G18" i="42"/>
  <c r="F18" i="42" s="1"/>
  <c r="I18" i="42" s="1"/>
  <c r="H19" i="42"/>
  <c r="D20" i="42"/>
  <c r="E19" i="42"/>
  <c r="I71" i="45" l="1"/>
  <c r="G71" i="45"/>
  <c r="F71" i="45"/>
  <c r="E71" i="45"/>
  <c r="H71" i="45"/>
  <c r="G19" i="43"/>
  <c r="F19" i="43" s="1"/>
  <c r="I19" i="43" s="1"/>
  <c r="D21" i="43"/>
  <c r="H20" i="43"/>
  <c r="E20" i="43"/>
  <c r="G19" i="42"/>
  <c r="F19" i="42" s="1"/>
  <c r="I19" i="42" s="1"/>
  <c r="D21" i="42"/>
  <c r="H20" i="42"/>
  <c r="E20" i="42"/>
  <c r="G20" i="43" l="1"/>
  <c r="F20" i="43" s="1"/>
  <c r="I20" i="43" s="1"/>
  <c r="D22" i="43"/>
  <c r="H21" i="43"/>
  <c r="E21" i="43"/>
  <c r="G20" i="42"/>
  <c r="F20" i="42" s="1"/>
  <c r="I20" i="42" s="1"/>
  <c r="E21" i="42"/>
  <c r="D22" i="42"/>
  <c r="H21" i="42"/>
  <c r="G21" i="43" l="1"/>
  <c r="F21" i="43" s="1"/>
  <c r="I21" i="43" s="1"/>
  <c r="D23" i="43"/>
  <c r="H22" i="43"/>
  <c r="E22" i="43"/>
  <c r="G21" i="42"/>
  <c r="F21" i="42" s="1"/>
  <c r="I21" i="42" s="1"/>
  <c r="E22" i="42"/>
  <c r="D23" i="42"/>
  <c r="H22" i="42"/>
  <c r="G22" i="43" l="1"/>
  <c r="F22" i="43" s="1"/>
  <c r="I22" i="43" s="1"/>
  <c r="H23" i="43"/>
  <c r="F23" i="43"/>
  <c r="D24" i="43"/>
  <c r="I23" i="43"/>
  <c r="G23" i="43"/>
  <c r="E23" i="43"/>
  <c r="G22" i="42"/>
  <c r="F22" i="42" s="1"/>
  <c r="I22" i="42" s="1"/>
  <c r="I23" i="42"/>
  <c r="D24" i="42"/>
  <c r="E23" i="42"/>
  <c r="D25" i="43" l="1"/>
  <c r="H24" i="43"/>
  <c r="F24" i="43"/>
  <c r="E24" i="43"/>
  <c r="I24" i="43"/>
  <c r="G24" i="43"/>
  <c r="D25" i="42"/>
  <c r="I24" i="42"/>
  <c r="G24" i="42"/>
  <c r="F24" i="42"/>
  <c r="E24" i="42"/>
  <c r="D26" i="43" l="1"/>
  <c r="H25" i="43"/>
  <c r="F25" i="43"/>
  <c r="G25" i="43"/>
  <c r="I25" i="43"/>
  <c r="E25" i="43"/>
  <c r="E25" i="42"/>
  <c r="D26" i="42"/>
  <c r="I25" i="42"/>
  <c r="H25" i="42"/>
  <c r="G25" i="42"/>
  <c r="F25" i="42"/>
  <c r="F26" i="43" l="1"/>
  <c r="D27" i="43"/>
  <c r="I26" i="43"/>
  <c r="H26" i="43"/>
  <c r="G26" i="43"/>
  <c r="E26" i="43"/>
  <c r="G26" i="42"/>
  <c r="F26" i="42"/>
  <c r="E26" i="42"/>
  <c r="H26" i="42"/>
  <c r="D27" i="42"/>
  <c r="I26" i="42"/>
  <c r="H27" i="43" l="1"/>
  <c r="F27" i="43"/>
  <c r="D28" i="43"/>
  <c r="I27" i="43"/>
  <c r="G27" i="43"/>
  <c r="E27" i="43"/>
  <c r="I27" i="42"/>
  <c r="H27" i="42"/>
  <c r="G27" i="42"/>
  <c r="F27" i="42"/>
  <c r="E27" i="42"/>
  <c r="D28" i="42"/>
  <c r="D29" i="43" l="1"/>
  <c r="H28" i="43"/>
  <c r="F28" i="43"/>
  <c r="E28" i="43"/>
  <c r="I28" i="43"/>
  <c r="G28" i="43"/>
  <c r="D29" i="42"/>
  <c r="I28" i="42"/>
  <c r="H28" i="42"/>
  <c r="G28" i="42"/>
  <c r="F28" i="42"/>
  <c r="E28" i="42"/>
  <c r="E29" i="43" l="1"/>
  <c r="D30" i="43"/>
  <c r="H29" i="43"/>
  <c r="G29" i="43"/>
  <c r="F29" i="43"/>
  <c r="I29" i="43"/>
  <c r="E29" i="42"/>
  <c r="F29" i="42"/>
  <c r="D30" i="42"/>
  <c r="I29" i="42"/>
  <c r="H29" i="42"/>
  <c r="G29" i="42"/>
  <c r="F30" i="43" l="1"/>
  <c r="D31" i="43"/>
  <c r="H30" i="43"/>
  <c r="I30" i="43"/>
  <c r="G30" i="43"/>
  <c r="E30" i="43"/>
  <c r="G30" i="42"/>
  <c r="F30" i="42"/>
  <c r="E30" i="42"/>
  <c r="H30" i="42"/>
  <c r="D31" i="42"/>
  <c r="I30" i="42"/>
  <c r="H31" i="43" l="1"/>
  <c r="F31" i="43"/>
  <c r="I31" i="43"/>
  <c r="D32" i="43"/>
  <c r="G31" i="43"/>
  <c r="E31" i="43"/>
  <c r="I31" i="42"/>
  <c r="H31" i="42"/>
  <c r="G31" i="42"/>
  <c r="F31" i="42"/>
  <c r="E31" i="42"/>
  <c r="D32" i="42"/>
  <c r="D33" i="43" l="1"/>
  <c r="H32" i="43"/>
  <c r="F32" i="43"/>
  <c r="E32" i="43"/>
  <c r="I32" i="43"/>
  <c r="G32" i="43"/>
  <c r="D33" i="42"/>
  <c r="I32" i="42"/>
  <c r="H32" i="42"/>
  <c r="G32" i="42"/>
  <c r="F32" i="42"/>
  <c r="E32" i="42"/>
  <c r="D34" i="43" l="1"/>
  <c r="H33" i="43"/>
  <c r="G33" i="43"/>
  <c r="F33" i="43"/>
  <c r="E33" i="43"/>
  <c r="I33" i="43"/>
  <c r="E33" i="42"/>
  <c r="D34" i="42"/>
  <c r="I33" i="42"/>
  <c r="H33" i="42"/>
  <c r="G33" i="42"/>
  <c r="F33" i="42"/>
  <c r="G34" i="43" l="1"/>
  <c r="F34" i="43"/>
  <c r="D35" i="43"/>
  <c r="I34" i="43"/>
  <c r="H34" i="43"/>
  <c r="E34" i="43"/>
  <c r="G34" i="42"/>
  <c r="F34" i="42"/>
  <c r="E34" i="42"/>
  <c r="D35" i="42"/>
  <c r="I34" i="42"/>
  <c r="H34" i="42"/>
  <c r="H35" i="43" l="1"/>
  <c r="F35" i="43"/>
  <c r="D36" i="43"/>
  <c r="I35" i="43"/>
  <c r="G35" i="43"/>
  <c r="E35" i="43"/>
  <c r="I35" i="42"/>
  <c r="H35" i="42"/>
  <c r="G35" i="42"/>
  <c r="F35" i="42"/>
  <c r="E35" i="42"/>
  <c r="D36" i="42"/>
  <c r="D37" i="43" l="1"/>
  <c r="H36" i="43"/>
  <c r="F36" i="43"/>
  <c r="E36" i="43"/>
  <c r="I36" i="43"/>
  <c r="G36" i="43"/>
  <c r="D37" i="42"/>
  <c r="I36" i="42"/>
  <c r="H36" i="42"/>
  <c r="G36" i="42"/>
  <c r="F36" i="42"/>
  <c r="E36" i="42"/>
  <c r="E37" i="43" l="1"/>
  <c r="D38" i="43"/>
  <c r="H37" i="43"/>
  <c r="G37" i="43"/>
  <c r="F37" i="43"/>
  <c r="I37" i="43"/>
  <c r="E37" i="42"/>
  <c r="F37" i="42"/>
  <c r="D38" i="42"/>
  <c r="I37" i="42"/>
  <c r="H37" i="42"/>
  <c r="G37" i="42"/>
  <c r="G38" i="43" l="1"/>
  <c r="F38" i="43"/>
  <c r="D39" i="43"/>
  <c r="I38" i="43"/>
  <c r="H38" i="43"/>
  <c r="E38" i="43"/>
  <c r="G38" i="42"/>
  <c r="F38" i="42"/>
  <c r="E38" i="42"/>
  <c r="D39" i="42"/>
  <c r="I38" i="42"/>
  <c r="H38" i="42"/>
  <c r="H39" i="43" l="1"/>
  <c r="F39" i="43"/>
  <c r="D40" i="43"/>
  <c r="I39" i="43"/>
  <c r="E39" i="43"/>
  <c r="G39" i="43"/>
  <c r="I39" i="42"/>
  <c r="H39" i="42"/>
  <c r="G39" i="42"/>
  <c r="F39" i="42"/>
  <c r="E39" i="42"/>
  <c r="D40" i="42"/>
  <c r="D41" i="43" l="1"/>
  <c r="H40" i="43"/>
  <c r="F40" i="43"/>
  <c r="E40" i="43"/>
  <c r="I40" i="43"/>
  <c r="G40" i="43"/>
  <c r="D41" i="42"/>
  <c r="I40" i="42"/>
  <c r="H40" i="42"/>
  <c r="G40" i="42"/>
  <c r="F40" i="42"/>
  <c r="E40" i="42"/>
  <c r="E41" i="43" l="1"/>
  <c r="D42" i="43"/>
  <c r="H41" i="43"/>
  <c r="G41" i="43"/>
  <c r="F41" i="43"/>
  <c r="I41" i="43"/>
  <c r="E41" i="42"/>
  <c r="D42" i="42"/>
  <c r="I41" i="42"/>
  <c r="H41" i="42"/>
  <c r="G41" i="42"/>
  <c r="F41" i="42"/>
  <c r="G42" i="43" l="1"/>
  <c r="F42" i="43"/>
  <c r="D43" i="43"/>
  <c r="I42" i="43"/>
  <c r="H42" i="43"/>
  <c r="E42" i="43"/>
  <c r="G42" i="42"/>
  <c r="F42" i="42"/>
  <c r="E42" i="42"/>
  <c r="D43" i="42"/>
  <c r="I42" i="42"/>
  <c r="H42" i="42"/>
  <c r="I43" i="43" l="1"/>
  <c r="H43" i="43"/>
  <c r="F43" i="43"/>
  <c r="D44" i="43"/>
  <c r="G43" i="43"/>
  <c r="E43" i="43"/>
  <c r="I43" i="42"/>
  <c r="H43" i="42"/>
  <c r="G43" i="42"/>
  <c r="F43" i="42"/>
  <c r="E43" i="42"/>
  <c r="D44" i="42"/>
  <c r="D45" i="43" l="1"/>
  <c r="H44" i="43"/>
  <c r="F44" i="43"/>
  <c r="E44" i="43"/>
  <c r="G44" i="43"/>
  <c r="I44" i="43"/>
  <c r="D45" i="42"/>
  <c r="I44" i="42"/>
  <c r="H44" i="42"/>
  <c r="G44" i="42"/>
  <c r="F44" i="42"/>
  <c r="E44" i="42"/>
  <c r="E45" i="43" l="1"/>
  <c r="D46" i="43"/>
  <c r="H45" i="43"/>
  <c r="G45" i="43"/>
  <c r="F45" i="43"/>
  <c r="I45" i="43"/>
  <c r="E45" i="42"/>
  <c r="D46" i="42"/>
  <c r="F45" i="42"/>
  <c r="I45" i="42"/>
  <c r="H45" i="42"/>
  <c r="G45" i="42"/>
  <c r="G46" i="43" l="1"/>
  <c r="F46" i="43"/>
  <c r="D47" i="43"/>
  <c r="I46" i="43"/>
  <c r="H46" i="43"/>
  <c r="E46" i="43"/>
  <c r="G46" i="42"/>
  <c r="H46" i="42"/>
  <c r="F46" i="42"/>
  <c r="E46" i="42"/>
  <c r="D47" i="42"/>
  <c r="I46" i="42"/>
  <c r="I47" i="43" l="1"/>
  <c r="H47" i="43"/>
  <c r="F47" i="43"/>
  <c r="D48" i="43"/>
  <c r="G47" i="43"/>
  <c r="E47" i="43"/>
  <c r="I47" i="42"/>
  <c r="H47" i="42"/>
  <c r="G47" i="42"/>
  <c r="F47" i="42"/>
  <c r="E47" i="42"/>
  <c r="D48" i="42"/>
  <c r="D49" i="43" l="1"/>
  <c r="H48" i="43"/>
  <c r="F48" i="43"/>
  <c r="E48" i="43"/>
  <c r="I48" i="43"/>
  <c r="G48" i="43"/>
  <c r="D49" i="42"/>
  <c r="I48" i="42"/>
  <c r="H48" i="42"/>
  <c r="G48" i="42"/>
  <c r="F48" i="42"/>
  <c r="E48" i="42"/>
  <c r="E49" i="43" l="1"/>
  <c r="D50" i="43"/>
  <c r="H49" i="43"/>
  <c r="G49" i="43"/>
  <c r="F49" i="43"/>
  <c r="I49" i="43"/>
  <c r="E49" i="42"/>
  <c r="D50" i="42"/>
  <c r="I49" i="42"/>
  <c r="H49" i="42"/>
  <c r="G49" i="42"/>
  <c r="F49" i="42"/>
  <c r="G50" i="43" l="1"/>
  <c r="F50" i="43"/>
  <c r="D51" i="43"/>
  <c r="I50" i="43"/>
  <c r="H50" i="43"/>
  <c r="E50" i="43"/>
  <c r="G50" i="42"/>
  <c r="F50" i="42"/>
  <c r="E50" i="42"/>
  <c r="D51" i="42"/>
  <c r="I50" i="42"/>
  <c r="H50" i="42"/>
  <c r="I51" i="43" l="1"/>
  <c r="H51" i="43"/>
  <c r="F51" i="43"/>
  <c r="D52" i="43"/>
  <c r="G51" i="43"/>
  <c r="E51" i="43"/>
  <c r="I51" i="42"/>
  <c r="H51" i="42"/>
  <c r="G51" i="42"/>
  <c r="F51" i="42"/>
  <c r="E51" i="42"/>
  <c r="D52" i="42"/>
  <c r="D53" i="43" l="1"/>
  <c r="H52" i="43"/>
  <c r="F52" i="43"/>
  <c r="E52" i="43"/>
  <c r="I52" i="43"/>
  <c r="G52" i="43"/>
  <c r="D53" i="42"/>
  <c r="I52" i="42"/>
  <c r="H52" i="42"/>
  <c r="G52" i="42"/>
  <c r="F52" i="42"/>
  <c r="E52" i="42"/>
  <c r="E53" i="43" l="1"/>
  <c r="D54" i="43"/>
  <c r="H53" i="43"/>
  <c r="G53" i="43"/>
  <c r="F53" i="43"/>
  <c r="I53" i="43"/>
  <c r="E53" i="42"/>
  <c r="D54" i="42"/>
  <c r="I53" i="42"/>
  <c r="H53" i="42"/>
  <c r="G53" i="42"/>
  <c r="F53" i="42"/>
  <c r="G54" i="43" l="1"/>
  <c r="F54" i="43"/>
  <c r="D55" i="43"/>
  <c r="I54" i="43"/>
  <c r="H54" i="43"/>
  <c r="E54" i="43"/>
  <c r="G54" i="42"/>
  <c r="F54" i="42"/>
  <c r="E54" i="42"/>
  <c r="D55" i="42"/>
  <c r="I54" i="42"/>
  <c r="H54" i="42"/>
  <c r="I55" i="43" l="1"/>
  <c r="H55" i="43"/>
  <c r="F55" i="43"/>
  <c r="D56" i="43"/>
  <c r="E55" i="43"/>
  <c r="G55" i="43"/>
  <c r="I55" i="42"/>
  <c r="H55" i="42"/>
  <c r="G55" i="42"/>
  <c r="F55" i="42"/>
  <c r="E55" i="42"/>
  <c r="D56" i="42"/>
  <c r="D57" i="43" l="1"/>
  <c r="H56" i="43"/>
  <c r="F56" i="43"/>
  <c r="E56" i="43"/>
  <c r="I56" i="43"/>
  <c r="G56" i="43"/>
  <c r="D57" i="42"/>
  <c r="I56" i="42"/>
  <c r="H56" i="42"/>
  <c r="G56" i="42"/>
  <c r="F56" i="42"/>
  <c r="E56" i="42"/>
  <c r="E57" i="43" l="1"/>
  <c r="D58" i="43"/>
  <c r="H57" i="43"/>
  <c r="G57" i="43"/>
  <c r="F57" i="43"/>
  <c r="I57" i="43"/>
  <c r="E57" i="42"/>
  <c r="D58" i="42"/>
  <c r="I57" i="42"/>
  <c r="H57" i="42"/>
  <c r="G57" i="42"/>
  <c r="F57" i="42"/>
  <c r="G58" i="43" l="1"/>
  <c r="F58" i="43"/>
  <c r="D59" i="43"/>
  <c r="I58" i="43"/>
  <c r="H58" i="43"/>
  <c r="E58" i="43"/>
  <c r="G58" i="42"/>
  <c r="F58" i="42"/>
  <c r="E58" i="42"/>
  <c r="D59" i="42"/>
  <c r="I58" i="42"/>
  <c r="H58" i="42"/>
  <c r="I59" i="43" l="1"/>
  <c r="H59" i="43"/>
  <c r="F59" i="43"/>
  <c r="D60" i="43"/>
  <c r="G59" i="43"/>
  <c r="E59" i="43"/>
  <c r="I59" i="42"/>
  <c r="H59" i="42"/>
  <c r="G59" i="42"/>
  <c r="F59" i="42"/>
  <c r="E59" i="42"/>
  <c r="D60" i="42"/>
  <c r="D61" i="43" l="1"/>
  <c r="H60" i="43"/>
  <c r="F60" i="43"/>
  <c r="E60" i="43"/>
  <c r="G60" i="43"/>
  <c r="I60" i="43"/>
  <c r="D61" i="42"/>
  <c r="I60" i="42"/>
  <c r="H60" i="42"/>
  <c r="G60" i="42"/>
  <c r="F60" i="42"/>
  <c r="E60" i="42"/>
  <c r="E61" i="43" l="1"/>
  <c r="D62" i="43"/>
  <c r="H61" i="43"/>
  <c r="G61" i="43"/>
  <c r="F61" i="43"/>
  <c r="I61" i="43"/>
  <c r="E61" i="42"/>
  <c r="D62" i="42"/>
  <c r="I61" i="42"/>
  <c r="H61" i="42"/>
  <c r="G61" i="42"/>
  <c r="F61" i="42"/>
  <c r="G62" i="43" l="1"/>
  <c r="F62" i="43"/>
  <c r="D63" i="43"/>
  <c r="I62" i="43"/>
  <c r="H62" i="43"/>
  <c r="E62" i="43"/>
  <c r="G62" i="42"/>
  <c r="F62" i="42"/>
  <c r="E62" i="42"/>
  <c r="D63" i="42"/>
  <c r="I62" i="42"/>
  <c r="H62" i="42"/>
  <c r="I63" i="43" l="1"/>
  <c r="H63" i="43"/>
  <c r="F63" i="43"/>
  <c r="D64" i="43"/>
  <c r="G63" i="43"/>
  <c r="E63" i="43"/>
  <c r="I63" i="42"/>
  <c r="H63" i="42"/>
  <c r="G63" i="42"/>
  <c r="F63" i="42"/>
  <c r="E63" i="42"/>
  <c r="D64" i="42"/>
  <c r="D65" i="43" l="1"/>
  <c r="H64" i="43"/>
  <c r="F64" i="43"/>
  <c r="E64" i="43"/>
  <c r="I64" i="43"/>
  <c r="G64" i="43"/>
  <c r="D65" i="42"/>
  <c r="I64" i="42"/>
  <c r="H64" i="42"/>
  <c r="G64" i="42"/>
  <c r="F64" i="42"/>
  <c r="E64" i="42"/>
  <c r="E65" i="43" l="1"/>
  <c r="D66" i="43"/>
  <c r="H65" i="43"/>
  <c r="G65" i="43"/>
  <c r="F65" i="43"/>
  <c r="I65" i="43"/>
  <c r="E65" i="42"/>
  <c r="D66" i="42"/>
  <c r="I65" i="42"/>
  <c r="H65" i="42"/>
  <c r="F65" i="42"/>
  <c r="G65" i="42"/>
  <c r="G66" i="43" l="1"/>
  <c r="F66" i="43"/>
  <c r="D67" i="43"/>
  <c r="I66" i="43"/>
  <c r="H66" i="43"/>
  <c r="E66" i="43"/>
  <c r="G66" i="42"/>
  <c r="F66" i="42"/>
  <c r="E66" i="42"/>
  <c r="D67" i="42"/>
  <c r="I66" i="42"/>
  <c r="H66" i="42"/>
  <c r="I67" i="43" l="1"/>
  <c r="H67" i="43"/>
  <c r="F67" i="43"/>
  <c r="D68" i="43"/>
  <c r="G67" i="43"/>
  <c r="E67" i="43"/>
  <c r="I67" i="42"/>
  <c r="H67" i="42"/>
  <c r="G67" i="42"/>
  <c r="F67" i="42"/>
  <c r="E67" i="42"/>
  <c r="D68" i="42"/>
  <c r="D69" i="43" l="1"/>
  <c r="H68" i="43"/>
  <c r="F68" i="43"/>
  <c r="E68" i="43"/>
  <c r="I68" i="43"/>
  <c r="G68" i="43"/>
  <c r="D69" i="42"/>
  <c r="I68" i="42"/>
  <c r="H68" i="42"/>
  <c r="G68" i="42"/>
  <c r="F68" i="42"/>
  <c r="E68" i="42"/>
  <c r="E69" i="43" l="1"/>
  <c r="D70" i="43"/>
  <c r="H69" i="43"/>
  <c r="G69" i="43"/>
  <c r="F69" i="43"/>
  <c r="I69" i="43"/>
  <c r="E69" i="42"/>
  <c r="D70" i="42"/>
  <c r="I69" i="42"/>
  <c r="H69" i="42"/>
  <c r="G69" i="42"/>
  <c r="F69" i="42"/>
  <c r="G70" i="43" l="1"/>
  <c r="F70" i="43"/>
  <c r="D71" i="43"/>
  <c r="I70" i="43"/>
  <c r="H70" i="43"/>
  <c r="E70" i="43"/>
  <c r="G70" i="42"/>
  <c r="F70" i="42"/>
  <c r="E70" i="42"/>
  <c r="D71" i="42"/>
  <c r="I70" i="42"/>
  <c r="H70" i="42"/>
  <c r="I71" i="43" l="1"/>
  <c r="H71" i="43"/>
  <c r="F71" i="43"/>
  <c r="E71" i="43"/>
  <c r="G71" i="43"/>
  <c r="I71" i="42"/>
  <c r="H71" i="42"/>
  <c r="G71" i="42"/>
  <c r="F71" i="42"/>
  <c r="E71" i="42"/>
  <c r="X2" i="38" l="1"/>
  <c r="Y21" i="38"/>
  <c r="EJ21" i="38" s="1"/>
  <c r="X35" i="38"/>
  <c r="X34" i="38"/>
  <c r="EJ34" i="38" s="1"/>
  <c r="C218" i="35"/>
  <c r="D12" i="41"/>
  <c r="D13" i="41" s="1"/>
  <c r="E11" i="41"/>
  <c r="I10" i="41"/>
  <c r="X10" i="38"/>
  <c r="F217" i="35"/>
  <c r="X14" i="38"/>
  <c r="X28" i="38"/>
  <c r="EJ28" i="38" s="1"/>
  <c r="F210" i="35"/>
  <c r="C211" i="35"/>
  <c r="W18" i="38"/>
  <c r="EJ18" i="38" s="1"/>
  <c r="W20" i="38"/>
  <c r="EJ20" i="38" s="1"/>
  <c r="W19" i="38"/>
  <c r="EJ19" i="38" s="1"/>
  <c r="F203" i="35"/>
  <c r="C204" i="35"/>
  <c r="V13" i="38"/>
  <c r="F192" i="35"/>
  <c r="C197" i="35"/>
  <c r="V51" i="38"/>
  <c r="EJ51" i="38" s="1"/>
  <c r="F189" i="35"/>
  <c r="C190" i="35"/>
  <c r="AG74" i="38"/>
  <c r="I5" i="40"/>
  <c r="U35" i="38"/>
  <c r="EJ35" i="38" s="1"/>
  <c r="C187" i="35"/>
  <c r="F186" i="35"/>
  <c r="U40" i="38"/>
  <c r="EJ40" i="38" s="1"/>
  <c r="F183" i="35"/>
  <c r="C184" i="35"/>
  <c r="F161" i="35"/>
  <c r="F165" i="35"/>
  <c r="F168" i="35"/>
  <c r="F171" i="35"/>
  <c r="F174" i="35"/>
  <c r="F177" i="35"/>
  <c r="F180" i="35"/>
  <c r="U50" i="38"/>
  <c r="EJ50" i="38" s="1"/>
  <c r="U49" i="38"/>
  <c r="EJ49" i="38" s="1"/>
  <c r="C181" i="35"/>
  <c r="P38" i="38"/>
  <c r="EJ38" i="38" s="1"/>
  <c r="U30" i="38"/>
  <c r="C178" i="35"/>
  <c r="U14" i="38"/>
  <c r="C175" i="35"/>
  <c r="C172" i="35"/>
  <c r="U41" i="38"/>
  <c r="EJ41" i="38" s="1"/>
  <c r="C169" i="35"/>
  <c r="C166" i="35"/>
  <c r="DJ2" i="38" l="1"/>
  <c r="EJ2" i="38"/>
  <c r="EC40" i="38"/>
  <c r="DT40" i="38"/>
  <c r="ED40" i="38"/>
  <c r="DX40" i="38"/>
  <c r="DU40" i="38"/>
  <c r="EE40" i="38"/>
  <c r="DY40" i="38"/>
  <c r="DV40" i="38"/>
  <c r="EF40" i="38"/>
  <c r="DZ40" i="38"/>
  <c r="DW40" i="38"/>
  <c r="EI40" i="38"/>
  <c r="DP40" i="38"/>
  <c r="EB40" i="38"/>
  <c r="EA40" i="38"/>
  <c r="EG40" i="38"/>
  <c r="DO40" i="38"/>
  <c r="DL40" i="38"/>
  <c r="DH40" i="38"/>
  <c r="DD40" i="38"/>
  <c r="CY40" i="38"/>
  <c r="EH40" i="38"/>
  <c r="DM40" i="38"/>
  <c r="DI40" i="38"/>
  <c r="DE40" i="38"/>
  <c r="CZ40" i="38"/>
  <c r="DS40" i="38"/>
  <c r="DN40" i="38"/>
  <c r="DR40" i="38"/>
  <c r="DJ40" i="38"/>
  <c r="DB40" i="38"/>
  <c r="DA40" i="38"/>
  <c r="DQ40" i="38"/>
  <c r="DK40" i="38"/>
  <c r="DG40" i="38"/>
  <c r="CU40" i="38"/>
  <c r="CS40" i="38"/>
  <c r="CW40" i="38"/>
  <c r="CA40" i="38"/>
  <c r="DC40" i="38"/>
  <c r="CX40" i="38"/>
  <c r="CV40" i="38"/>
  <c r="CR40" i="38"/>
  <c r="DF40" i="38"/>
  <c r="CT40" i="38"/>
  <c r="EC18" i="38"/>
  <c r="ED18" i="38"/>
  <c r="EE18" i="38"/>
  <c r="DT18" i="38"/>
  <c r="EF18" i="38"/>
  <c r="DX18" i="38"/>
  <c r="DU18" i="38"/>
  <c r="EG18" i="38"/>
  <c r="EI18" i="38"/>
  <c r="DZ18" i="38"/>
  <c r="DS18" i="38"/>
  <c r="DV18" i="38"/>
  <c r="DO18" i="38"/>
  <c r="DY18" i="38"/>
  <c r="DW18" i="38"/>
  <c r="EB18" i="38"/>
  <c r="DK18" i="38"/>
  <c r="DG18" i="38"/>
  <c r="DC18" i="38"/>
  <c r="CX18" i="38"/>
  <c r="EH18" i="38"/>
  <c r="DL18" i="38"/>
  <c r="DH18" i="38"/>
  <c r="DD18" i="38"/>
  <c r="CY18" i="38"/>
  <c r="DN18" i="38"/>
  <c r="DF18" i="38"/>
  <c r="DA18" i="38"/>
  <c r="DE18" i="38"/>
  <c r="EA18" i="38"/>
  <c r="DP18" i="38"/>
  <c r="DM18" i="38"/>
  <c r="CU18" i="38"/>
  <c r="CW18" i="38"/>
  <c r="DR18" i="38"/>
  <c r="DJ18" i="38"/>
  <c r="DQ18" i="38"/>
  <c r="CV18" i="38"/>
  <c r="CT18" i="38"/>
  <c r="CA18" i="38"/>
  <c r="DB18" i="38"/>
  <c r="DI18" i="38"/>
  <c r="CZ18" i="38"/>
  <c r="EC35" i="38"/>
  <c r="ED35" i="38"/>
  <c r="EE35" i="38"/>
  <c r="EF35" i="38"/>
  <c r="DR35" i="38"/>
  <c r="DN35" i="38"/>
  <c r="EB35" i="38"/>
  <c r="DS35" i="38"/>
  <c r="EG35" i="38"/>
  <c r="DY35" i="38"/>
  <c r="DW35" i="38"/>
  <c r="DU35" i="38"/>
  <c r="DO35" i="38"/>
  <c r="EI35" i="38"/>
  <c r="DP35" i="38"/>
  <c r="DJ35" i="38"/>
  <c r="DF35" i="38"/>
  <c r="DB35" i="38"/>
  <c r="DQ35" i="38"/>
  <c r="DZ35" i="38"/>
  <c r="DT35" i="38"/>
  <c r="DK35" i="38"/>
  <c r="DG35" i="38"/>
  <c r="DC35" i="38"/>
  <c r="CX35" i="38"/>
  <c r="EH35" i="38"/>
  <c r="DV35" i="38"/>
  <c r="DM35" i="38"/>
  <c r="DI35" i="38"/>
  <c r="DX35" i="38"/>
  <c r="DE35" i="38"/>
  <c r="DD35" i="38"/>
  <c r="CZ35" i="38"/>
  <c r="CV35" i="38"/>
  <c r="DH35" i="38"/>
  <c r="CW35" i="38"/>
  <c r="CY35" i="38"/>
  <c r="CA35" i="38"/>
  <c r="EA35" i="38"/>
  <c r="DL35" i="38"/>
  <c r="DA35" i="38"/>
  <c r="CS35" i="38"/>
  <c r="CT35" i="38"/>
  <c r="CU35" i="38"/>
  <c r="CR35" i="38"/>
  <c r="EC34" i="38"/>
  <c r="ED34" i="38"/>
  <c r="EE34" i="38"/>
  <c r="DT34" i="38"/>
  <c r="EF34" i="38"/>
  <c r="DX34" i="38"/>
  <c r="DU34" i="38"/>
  <c r="EI34" i="38"/>
  <c r="DS34" i="38"/>
  <c r="DY34" i="38"/>
  <c r="DW34" i="38"/>
  <c r="DO34" i="38"/>
  <c r="EA34" i="38"/>
  <c r="EB34" i="38"/>
  <c r="DQ34" i="38"/>
  <c r="EG34" i="38"/>
  <c r="DZ34" i="38"/>
  <c r="DR34" i="38"/>
  <c r="DK34" i="38"/>
  <c r="DG34" i="38"/>
  <c r="DC34" i="38"/>
  <c r="CX34" i="38"/>
  <c r="EH34" i="38"/>
  <c r="DV34" i="38"/>
  <c r="DN34" i="38"/>
  <c r="DL34" i="38"/>
  <c r="DH34" i="38"/>
  <c r="DD34" i="38"/>
  <c r="CY34" i="38"/>
  <c r="DM34" i="38"/>
  <c r="DF34" i="38"/>
  <c r="DI34" i="38"/>
  <c r="DA34" i="38"/>
  <c r="CU34" i="38"/>
  <c r="CW34" i="38"/>
  <c r="DB34" i="38"/>
  <c r="CA34" i="38"/>
  <c r="CZ34" i="38"/>
  <c r="DJ34" i="38"/>
  <c r="DE34" i="38"/>
  <c r="CV34" i="38"/>
  <c r="DP34" i="38"/>
  <c r="EC51" i="38"/>
  <c r="ED51" i="38"/>
  <c r="EE51" i="38"/>
  <c r="EF51" i="38"/>
  <c r="DR51" i="38"/>
  <c r="EB51" i="38"/>
  <c r="EA51" i="38"/>
  <c r="DS51" i="38"/>
  <c r="EG51" i="38"/>
  <c r="DV51" i="38"/>
  <c r="DO51" i="38"/>
  <c r="EI51" i="38"/>
  <c r="DU51" i="38"/>
  <c r="DP51" i="38"/>
  <c r="DY51" i="38"/>
  <c r="DN51" i="38"/>
  <c r="DJ51" i="38"/>
  <c r="DF51" i="38"/>
  <c r="DB51" i="38"/>
  <c r="DT51" i="38"/>
  <c r="DK51" i="38"/>
  <c r="DG51" i="38"/>
  <c r="DC51" i="38"/>
  <c r="DZ51" i="38"/>
  <c r="DQ51" i="38"/>
  <c r="DM51" i="38"/>
  <c r="DI51" i="38"/>
  <c r="EH51" i="38"/>
  <c r="CV51" i="38"/>
  <c r="CX51" i="38"/>
  <c r="CW51" i="38"/>
  <c r="DD51" i="38"/>
  <c r="DA51" i="38"/>
  <c r="CA51" i="38"/>
  <c r="DH51" i="38"/>
  <c r="DW51" i="38"/>
  <c r="DE51" i="38"/>
  <c r="CT51" i="38"/>
  <c r="CY51" i="38"/>
  <c r="DX51" i="38"/>
  <c r="DL51" i="38"/>
  <c r="CZ51" i="38"/>
  <c r="CS51" i="38"/>
  <c r="CU51" i="38"/>
  <c r="EC28" i="38"/>
  <c r="EA28" i="38"/>
  <c r="ED28" i="38"/>
  <c r="EE28" i="38"/>
  <c r="EF28" i="38"/>
  <c r="EI28" i="38"/>
  <c r="DZ28" i="38"/>
  <c r="DV28" i="38"/>
  <c r="DT28" i="38"/>
  <c r="DR28" i="38"/>
  <c r="DN28" i="38"/>
  <c r="DS28" i="38"/>
  <c r="DY28" i="38"/>
  <c r="DW28" i="38"/>
  <c r="DU28" i="38"/>
  <c r="DX28" i="38"/>
  <c r="DA28" i="38"/>
  <c r="DJ28" i="38"/>
  <c r="DF28" i="38"/>
  <c r="DB28" i="38"/>
  <c r="DQ28" i="38"/>
  <c r="DK28" i="38"/>
  <c r="DG28" i="38"/>
  <c r="DC28" i="38"/>
  <c r="CX28" i="38"/>
  <c r="EH28" i="38"/>
  <c r="DP28" i="38"/>
  <c r="DO28" i="38"/>
  <c r="CV28" i="38"/>
  <c r="DM28" i="38"/>
  <c r="DE28" i="38"/>
  <c r="DD28" i="38"/>
  <c r="DH28" i="38"/>
  <c r="CA28" i="38"/>
  <c r="EB28" i="38"/>
  <c r="CY28" i="38"/>
  <c r="EG28" i="38"/>
  <c r="CW28" i="38"/>
  <c r="DI28" i="38"/>
  <c r="CU28" i="38"/>
  <c r="CZ28" i="38"/>
  <c r="DL28" i="38"/>
  <c r="EC20" i="38"/>
  <c r="EA20" i="38"/>
  <c r="ED20" i="38"/>
  <c r="EE20" i="38"/>
  <c r="EF20" i="38"/>
  <c r="EG20" i="38"/>
  <c r="DX20" i="38"/>
  <c r="DR20" i="38"/>
  <c r="DN20" i="38"/>
  <c r="DZ20" i="38"/>
  <c r="DS20" i="38"/>
  <c r="EB20" i="38"/>
  <c r="DT20" i="38"/>
  <c r="DP20" i="38"/>
  <c r="DA20" i="38"/>
  <c r="DV20" i="38"/>
  <c r="DJ20" i="38"/>
  <c r="DF20" i="38"/>
  <c r="DB20" i="38"/>
  <c r="DW20" i="38"/>
  <c r="DO20" i="38"/>
  <c r="DK20" i="38"/>
  <c r="DG20" i="38"/>
  <c r="DC20" i="38"/>
  <c r="CX20" i="38"/>
  <c r="DY20" i="38"/>
  <c r="DQ20" i="38"/>
  <c r="DI20" i="38"/>
  <c r="EH20" i="38"/>
  <c r="DL20" i="38"/>
  <c r="CV20" i="38"/>
  <c r="EI20" i="38"/>
  <c r="DM20" i="38"/>
  <c r="DE20" i="38"/>
  <c r="DD20" i="38"/>
  <c r="CZ20" i="38"/>
  <c r="CT20" i="38"/>
  <c r="CA20" i="38"/>
  <c r="CU20" i="38"/>
  <c r="DH20" i="38"/>
  <c r="CW20" i="38"/>
  <c r="DU20" i="38"/>
  <c r="CY20" i="38"/>
  <c r="EC21" i="38"/>
  <c r="DZ21" i="38"/>
  <c r="DW21" i="38"/>
  <c r="ED21" i="38"/>
  <c r="EA21" i="38"/>
  <c r="EE21" i="38"/>
  <c r="EF21" i="38"/>
  <c r="EG21" i="38"/>
  <c r="EH21" i="38"/>
  <c r="DQ21" i="38"/>
  <c r="EI21" i="38"/>
  <c r="DX21" i="38"/>
  <c r="DR21" i="38"/>
  <c r="DN21" i="38"/>
  <c r="DV21" i="38"/>
  <c r="DT21" i="38"/>
  <c r="DO21" i="38"/>
  <c r="DU21" i="38"/>
  <c r="DM21" i="38"/>
  <c r="DI21" i="38"/>
  <c r="DE21" i="38"/>
  <c r="CZ21" i="38"/>
  <c r="DP21" i="38"/>
  <c r="DA21" i="38"/>
  <c r="DJ21" i="38"/>
  <c r="DF21" i="38"/>
  <c r="DB21" i="38"/>
  <c r="DS21" i="38"/>
  <c r="EB21" i="38"/>
  <c r="DL21" i="38"/>
  <c r="DH21" i="38"/>
  <c r="CY21" i="38"/>
  <c r="CX21" i="38"/>
  <c r="DC21" i="38"/>
  <c r="DY21" i="38"/>
  <c r="CW21" i="38"/>
  <c r="DK21" i="38"/>
  <c r="DG21" i="38"/>
  <c r="CV21" i="38"/>
  <c r="CA21" i="38"/>
  <c r="DD21" i="38"/>
  <c r="EC38" i="38"/>
  <c r="DY38" i="38"/>
  <c r="DV38" i="38"/>
  <c r="ED38" i="38"/>
  <c r="DZ38" i="38"/>
  <c r="DW38" i="38"/>
  <c r="EE38" i="38"/>
  <c r="EA38" i="38"/>
  <c r="EF38" i="38"/>
  <c r="DX38" i="38"/>
  <c r="EB38" i="38"/>
  <c r="DQ38" i="38"/>
  <c r="EG38" i="38"/>
  <c r="DT38" i="38"/>
  <c r="EI38" i="38"/>
  <c r="DS38" i="38"/>
  <c r="DP38" i="38"/>
  <c r="DM38" i="38"/>
  <c r="DI38" i="38"/>
  <c r="DE38" i="38"/>
  <c r="CZ38" i="38"/>
  <c r="DA38" i="38"/>
  <c r="DU38" i="38"/>
  <c r="DR38" i="38"/>
  <c r="DJ38" i="38"/>
  <c r="DF38" i="38"/>
  <c r="DB38" i="38"/>
  <c r="DL38" i="38"/>
  <c r="DK38" i="38"/>
  <c r="DO38" i="38"/>
  <c r="EH38" i="38"/>
  <c r="CS38" i="38"/>
  <c r="DD38" i="38"/>
  <c r="CV38" i="38"/>
  <c r="CM38" i="38"/>
  <c r="CO38" i="38"/>
  <c r="CQ38" i="38"/>
  <c r="DH38" i="38"/>
  <c r="CX38" i="38"/>
  <c r="DC38" i="38"/>
  <c r="CY38" i="38"/>
  <c r="CA38" i="38"/>
  <c r="CP38" i="38"/>
  <c r="CN38" i="38"/>
  <c r="CR38" i="38"/>
  <c r="CW38" i="38"/>
  <c r="CT38" i="38"/>
  <c r="DN38" i="38"/>
  <c r="CU38" i="38"/>
  <c r="DG38" i="38"/>
  <c r="EC41" i="38"/>
  <c r="ED41" i="38"/>
  <c r="DT41" i="38"/>
  <c r="EE41" i="38"/>
  <c r="DX41" i="38"/>
  <c r="DU41" i="38"/>
  <c r="EF41" i="38"/>
  <c r="DY41" i="38"/>
  <c r="DV41" i="38"/>
  <c r="DO41" i="38"/>
  <c r="EB41" i="38"/>
  <c r="EG41" i="38"/>
  <c r="DZ41" i="38"/>
  <c r="DP41" i="38"/>
  <c r="EI41" i="38"/>
  <c r="DQ41" i="38"/>
  <c r="DK41" i="38"/>
  <c r="DG41" i="38"/>
  <c r="DC41" i="38"/>
  <c r="EA41" i="38"/>
  <c r="DL41" i="38"/>
  <c r="DH41" i="38"/>
  <c r="DD41" i="38"/>
  <c r="CY41" i="38"/>
  <c r="EH41" i="38"/>
  <c r="DR41" i="38"/>
  <c r="DJ41" i="38"/>
  <c r="DW41" i="38"/>
  <c r="DN41" i="38"/>
  <c r="DB41" i="38"/>
  <c r="DA41" i="38"/>
  <c r="CA41" i="38"/>
  <c r="DM41" i="38"/>
  <c r="CR41" i="38"/>
  <c r="DE41" i="38"/>
  <c r="CZ41" i="38"/>
  <c r="CS41" i="38"/>
  <c r="CV41" i="38"/>
  <c r="CU41" i="38"/>
  <c r="DI41" i="38"/>
  <c r="CW41" i="38"/>
  <c r="DF41" i="38"/>
  <c r="CT41" i="38"/>
  <c r="CX41" i="38"/>
  <c r="DS41" i="38"/>
  <c r="EC49" i="38"/>
  <c r="ED49" i="38"/>
  <c r="DT49" i="38"/>
  <c r="EE49" i="38"/>
  <c r="DX49" i="38"/>
  <c r="DU49" i="38"/>
  <c r="EF49" i="38"/>
  <c r="DY49" i="38"/>
  <c r="DV49" i="38"/>
  <c r="DO49" i="38"/>
  <c r="EB49" i="38"/>
  <c r="DZ49" i="38"/>
  <c r="EG49" i="38"/>
  <c r="DP49" i="38"/>
  <c r="EI49" i="38"/>
  <c r="DQ49" i="38"/>
  <c r="DK49" i="38"/>
  <c r="DG49" i="38"/>
  <c r="DC49" i="38"/>
  <c r="DL49" i="38"/>
  <c r="DH49" i="38"/>
  <c r="DD49" i="38"/>
  <c r="CY49" i="38"/>
  <c r="EH49" i="38"/>
  <c r="DW49" i="38"/>
  <c r="DN49" i="38"/>
  <c r="DJ49" i="38"/>
  <c r="DB49" i="38"/>
  <c r="DM49" i="38"/>
  <c r="DA49" i="38"/>
  <c r="CA49" i="38"/>
  <c r="EA49" i="38"/>
  <c r="DS49" i="38"/>
  <c r="DE49" i="38"/>
  <c r="CZ49" i="38"/>
  <c r="DI49" i="38"/>
  <c r="CS49" i="38"/>
  <c r="CR49" i="38"/>
  <c r="CV49" i="38"/>
  <c r="CW49" i="38"/>
  <c r="CT49" i="38"/>
  <c r="DF49" i="38"/>
  <c r="CX49" i="38"/>
  <c r="DR49" i="38"/>
  <c r="CU49" i="38"/>
  <c r="EC50" i="38"/>
  <c r="ED50" i="38"/>
  <c r="EE50" i="38"/>
  <c r="EF50" i="38"/>
  <c r="DX50" i="38"/>
  <c r="DU50" i="38"/>
  <c r="EI50" i="38"/>
  <c r="EA50" i="38"/>
  <c r="DS50" i="38"/>
  <c r="DV50" i="38"/>
  <c r="DO50" i="38"/>
  <c r="DZ50" i="38"/>
  <c r="DT50" i="38"/>
  <c r="DY50" i="38"/>
  <c r="DK50" i="38"/>
  <c r="DG50" i="38"/>
  <c r="DC50" i="38"/>
  <c r="DL50" i="38"/>
  <c r="DH50" i="38"/>
  <c r="DD50" i="38"/>
  <c r="CY50" i="38"/>
  <c r="EH50" i="38"/>
  <c r="DR50" i="38"/>
  <c r="DJ50" i="38"/>
  <c r="DQ50" i="38"/>
  <c r="CX50" i="38"/>
  <c r="DB50" i="38"/>
  <c r="CR50" i="38"/>
  <c r="DM50" i="38"/>
  <c r="CU50" i="38"/>
  <c r="CW50" i="38"/>
  <c r="DP50" i="38"/>
  <c r="DE50" i="38"/>
  <c r="CZ50" i="38"/>
  <c r="EB50" i="38"/>
  <c r="DA50" i="38"/>
  <c r="CA50" i="38"/>
  <c r="CS50" i="38"/>
  <c r="EG50" i="38"/>
  <c r="CV50" i="38"/>
  <c r="DN50" i="38"/>
  <c r="CT50" i="38"/>
  <c r="DF50" i="38"/>
  <c r="DW50" i="38"/>
  <c r="DI50" i="38"/>
  <c r="EC19" i="38"/>
  <c r="ED19" i="38"/>
  <c r="EE19" i="38"/>
  <c r="EF19" i="38"/>
  <c r="EG19" i="38"/>
  <c r="EA19" i="38"/>
  <c r="DX19" i="38"/>
  <c r="DR19" i="38"/>
  <c r="DN19" i="38"/>
  <c r="EB19" i="38"/>
  <c r="DZ19" i="38"/>
  <c r="DS19" i="38"/>
  <c r="EH19" i="38"/>
  <c r="DV19" i="38"/>
  <c r="DT19" i="38"/>
  <c r="DO19" i="38"/>
  <c r="DP19" i="38"/>
  <c r="DJ19" i="38"/>
  <c r="DF19" i="38"/>
  <c r="DB19" i="38"/>
  <c r="DW19" i="38"/>
  <c r="DK19" i="38"/>
  <c r="DG19" i="38"/>
  <c r="DC19" i="38"/>
  <c r="CX19" i="38"/>
  <c r="EI19" i="38"/>
  <c r="DU19" i="38"/>
  <c r="DM19" i="38"/>
  <c r="DI19" i="38"/>
  <c r="DQ19" i="38"/>
  <c r="DL19" i="38"/>
  <c r="CV19" i="38"/>
  <c r="DY19" i="38"/>
  <c r="DA19" i="38"/>
  <c r="CW19" i="38"/>
  <c r="DE19" i="38"/>
  <c r="DD19" i="38"/>
  <c r="CZ19" i="38"/>
  <c r="CA19" i="38"/>
  <c r="CU19" i="38"/>
  <c r="DH19" i="38"/>
  <c r="CY19" i="38"/>
  <c r="CT19" i="38"/>
  <c r="CA2" i="38"/>
  <c r="EH2" i="38"/>
  <c r="EG2" i="38"/>
  <c r="EF2" i="38"/>
  <c r="DX2" i="38"/>
  <c r="DU2" i="38"/>
  <c r="EE2" i="38"/>
  <c r="DY2" i="38"/>
  <c r="DV2" i="38"/>
  <c r="DZ2" i="38"/>
  <c r="EI2" i="38"/>
  <c r="EC2" i="38"/>
  <c r="EA2" i="38"/>
  <c r="DS2" i="38"/>
  <c r="ED2" i="38"/>
  <c r="DW2" i="38"/>
  <c r="DO2" i="38"/>
  <c r="EB2" i="38"/>
  <c r="DQ2" i="38"/>
  <c r="DB2" i="38"/>
  <c r="DR2" i="38"/>
  <c r="CX2" i="38"/>
  <c r="DM2" i="38"/>
  <c r="DN2" i="38"/>
  <c r="DP2" i="38"/>
  <c r="DA2" i="38"/>
  <c r="DT2" i="38"/>
  <c r="DL2" i="38"/>
  <c r="DK2" i="38"/>
  <c r="DI2" i="38"/>
  <c r="DH2" i="38"/>
  <c r="DG2" i="38"/>
  <c r="CY2" i="38"/>
  <c r="DE2" i="38"/>
  <c r="DC2" i="38"/>
  <c r="DF2" i="38"/>
  <c r="CZ2" i="38"/>
  <c r="DD2" i="38"/>
  <c r="D14" i="41"/>
  <c r="E12" i="41"/>
  <c r="E13" i="41" s="1"/>
  <c r="G11" i="41"/>
  <c r="F6" i="41"/>
  <c r="H11" i="41" s="1"/>
  <c r="F11" i="41" s="1"/>
  <c r="I11" i="41" s="1"/>
  <c r="G12" i="41" s="1"/>
  <c r="I6" i="40"/>
  <c r="I4" i="40"/>
  <c r="C162" i="35"/>
  <c r="P10" i="38"/>
  <c r="M10" i="38"/>
  <c r="Q13" i="38"/>
  <c r="EJ13" i="38" s="1"/>
  <c r="EJ10" i="38" l="1"/>
  <c r="EC13" i="38"/>
  <c r="DZ13" i="38"/>
  <c r="DW13" i="38"/>
  <c r="ED13" i="38"/>
  <c r="EA13" i="38"/>
  <c r="EE13" i="38"/>
  <c r="EF13" i="38"/>
  <c r="EG13" i="38"/>
  <c r="DQ13" i="38"/>
  <c r="DY13" i="38"/>
  <c r="DU13" i="38"/>
  <c r="DR13" i="38"/>
  <c r="DN13" i="38"/>
  <c r="DX13" i="38"/>
  <c r="DO13" i="38"/>
  <c r="DM13" i="38"/>
  <c r="DI13" i="38"/>
  <c r="DE13" i="38"/>
  <c r="CZ13" i="38"/>
  <c r="DA13" i="38"/>
  <c r="DJ13" i="38"/>
  <c r="DF13" i="38"/>
  <c r="DB13" i="38"/>
  <c r="DT13" i="38"/>
  <c r="DP13" i="38"/>
  <c r="EI13" i="38"/>
  <c r="DV13" i="38"/>
  <c r="DL13" i="38"/>
  <c r="DH13" i="38"/>
  <c r="EH13" i="38"/>
  <c r="DK13" i="38"/>
  <c r="DG13" i="38"/>
  <c r="CS13" i="38"/>
  <c r="DS13" i="38"/>
  <c r="CY13" i="38"/>
  <c r="CT13" i="38"/>
  <c r="CX13" i="38"/>
  <c r="CW13" i="38"/>
  <c r="DC13" i="38"/>
  <c r="CN13" i="38"/>
  <c r="CO13" i="38"/>
  <c r="EB13" i="38"/>
  <c r="CP13" i="38"/>
  <c r="DD13" i="38"/>
  <c r="CQ13" i="38"/>
  <c r="CA13" i="38"/>
  <c r="CV13" i="38"/>
  <c r="CR13" i="38"/>
  <c r="CU13" i="38"/>
  <c r="EC10" i="38"/>
  <c r="ED10" i="38"/>
  <c r="EE10" i="38"/>
  <c r="DT10" i="38"/>
  <c r="EF10" i="38"/>
  <c r="DX10" i="38"/>
  <c r="DU10" i="38"/>
  <c r="EG10" i="38"/>
  <c r="EH10" i="38"/>
  <c r="DS10" i="38"/>
  <c r="EI10" i="38"/>
  <c r="DO10" i="38"/>
  <c r="EA10" i="38"/>
  <c r="DY10" i="38"/>
  <c r="DR10" i="38"/>
  <c r="DP10" i="38"/>
  <c r="DN10" i="38"/>
  <c r="DK10" i="38"/>
  <c r="DG10" i="38"/>
  <c r="DC10" i="38"/>
  <c r="CX10" i="38"/>
  <c r="EB10" i="38"/>
  <c r="DL10" i="38"/>
  <c r="DH10" i="38"/>
  <c r="DD10" i="38"/>
  <c r="CY10" i="38"/>
  <c r="DM10" i="38"/>
  <c r="DJ10" i="38"/>
  <c r="DV10" i="38"/>
  <c r="CN10" i="38"/>
  <c r="CR10" i="38"/>
  <c r="CK10" i="38"/>
  <c r="DQ10" i="38"/>
  <c r="DI10" i="38"/>
  <c r="DW10" i="38"/>
  <c r="DF10" i="38"/>
  <c r="DA10" i="38"/>
  <c r="CP10" i="38"/>
  <c r="CU10" i="38"/>
  <c r="CO10" i="38"/>
  <c r="DZ10" i="38"/>
  <c r="CW10" i="38"/>
  <c r="CV10" i="38"/>
  <c r="CJ10" i="38"/>
  <c r="CA10" i="38"/>
  <c r="CS10" i="38"/>
  <c r="CZ10" i="38"/>
  <c r="CM10" i="38"/>
  <c r="DE10" i="38"/>
  <c r="CL10" i="38"/>
  <c r="DB10" i="38"/>
  <c r="CQ10" i="38"/>
  <c r="CT10" i="38"/>
  <c r="Q74" i="38"/>
  <c r="M74" i="38"/>
  <c r="H13" i="41"/>
  <c r="H12" i="41"/>
  <c r="F12" i="41" s="1"/>
  <c r="I12" i="41" s="1"/>
  <c r="E14" i="41"/>
  <c r="D15" i="41"/>
  <c r="H14" i="41"/>
  <c r="F154" i="35"/>
  <c r="C155" i="35"/>
  <c r="C147" i="35"/>
  <c r="F146" i="35"/>
  <c r="D8" i="40"/>
  <c r="D8" i="39"/>
  <c r="F8" i="39" s="1"/>
  <c r="E15" i="41" l="1"/>
  <c r="D16" i="41"/>
  <c r="H15" i="41"/>
  <c r="G13" i="41"/>
  <c r="F13" i="41" s="1"/>
  <c r="I13" i="41" s="1"/>
  <c r="F9" i="39"/>
  <c r="D10" i="39" s="1"/>
  <c r="G14" i="41" l="1"/>
  <c r="F14" i="41" s="1"/>
  <c r="I14" i="41" s="1"/>
  <c r="H16" i="41"/>
  <c r="E16" i="41"/>
  <c r="D17" i="41"/>
  <c r="C10" i="39" l="1"/>
  <c r="F10" i="39" s="1"/>
  <c r="D11" i="39" s="1"/>
  <c r="G15" i="41"/>
  <c r="F15" i="41" s="1"/>
  <c r="I15" i="41" s="1"/>
  <c r="D18" i="41"/>
  <c r="E17" i="41"/>
  <c r="H17" i="41"/>
  <c r="C11" i="39" l="1"/>
  <c r="F11" i="39" s="1"/>
  <c r="D12" i="39" s="1"/>
  <c r="G16" i="41"/>
  <c r="F16" i="41" s="1"/>
  <c r="I16" i="41" s="1"/>
  <c r="E18" i="41"/>
  <c r="H18" i="41"/>
  <c r="D19" i="41"/>
  <c r="C12" i="39" l="1"/>
  <c r="F12" i="39" s="1"/>
  <c r="D13" i="39" s="1"/>
  <c r="G17" i="41"/>
  <c r="F17" i="41" s="1"/>
  <c r="I17" i="41" s="1"/>
  <c r="E19" i="41"/>
  <c r="D20" i="41"/>
  <c r="H19" i="41"/>
  <c r="C13" i="39" l="1"/>
  <c r="G18" i="41"/>
  <c r="F18" i="41" s="1"/>
  <c r="I18" i="41" s="1"/>
  <c r="H20" i="41"/>
  <c r="E20" i="41"/>
  <c r="D21" i="41"/>
  <c r="CW2" i="38"/>
  <c r="CV2" i="38"/>
  <c r="CU2" i="38"/>
  <c r="CT2" i="38"/>
  <c r="CS2" i="38"/>
  <c r="CR2" i="38"/>
  <c r="CP2" i="38"/>
  <c r="CO2" i="38"/>
  <c r="CM2" i="38"/>
  <c r="AB74" i="38"/>
  <c r="AA74" i="38"/>
  <c r="Z74" i="38"/>
  <c r="Y74" i="38"/>
  <c r="X74" i="38"/>
  <c r="V74" i="38"/>
  <c r="U74" i="38"/>
  <c r="T74" i="38"/>
  <c r="S30" i="38"/>
  <c r="EJ30" i="38" s="1"/>
  <c r="P25" i="38"/>
  <c r="EJ25" i="38" s="1"/>
  <c r="J14" i="38"/>
  <c r="EJ14" i="38" s="1"/>
  <c r="C8" i="35"/>
  <c r="C143" i="35"/>
  <c r="F142" i="35"/>
  <c r="F139" i="35"/>
  <c r="C140" i="35"/>
  <c r="C113" i="35"/>
  <c r="C137" i="35"/>
  <c r="F136" i="35"/>
  <c r="C134" i="35"/>
  <c r="F133" i="35"/>
  <c r="C131" i="35"/>
  <c r="F130" i="35"/>
  <c r="C128" i="35"/>
  <c r="F127" i="35"/>
  <c r="C125" i="35"/>
  <c r="F124" i="35"/>
  <c r="C122" i="35"/>
  <c r="F121" i="35"/>
  <c r="C119" i="35"/>
  <c r="F118" i="35"/>
  <c r="C116" i="35"/>
  <c r="F115" i="35"/>
  <c r="F112" i="35"/>
  <c r="C110" i="35"/>
  <c r="F109" i="35"/>
  <c r="C107" i="35"/>
  <c r="F106" i="35"/>
  <c r="C104" i="35"/>
  <c r="F103" i="35"/>
  <c r="C101" i="35"/>
  <c r="F100" i="35"/>
  <c r="C98" i="35"/>
  <c r="F97" i="35"/>
  <c r="C95" i="35"/>
  <c r="F94" i="35"/>
  <c r="C92" i="35"/>
  <c r="F91" i="35"/>
  <c r="C89" i="35"/>
  <c r="F88" i="35"/>
  <c r="C86" i="35"/>
  <c r="F85" i="35"/>
  <c r="C83" i="35"/>
  <c r="F82" i="35"/>
  <c r="C80" i="35"/>
  <c r="F79" i="35"/>
  <c r="C77" i="35"/>
  <c r="F76" i="35"/>
  <c r="C74" i="35"/>
  <c r="F73" i="35"/>
  <c r="C71" i="35"/>
  <c r="F70" i="35"/>
  <c r="C68" i="35"/>
  <c r="F67" i="35"/>
  <c r="C65" i="35"/>
  <c r="F64" i="35"/>
  <c r="C62" i="35"/>
  <c r="F61" i="35"/>
  <c r="C59" i="35"/>
  <c r="F58" i="35"/>
  <c r="C56" i="35"/>
  <c r="F55" i="35"/>
  <c r="C53" i="35"/>
  <c r="F52" i="35"/>
  <c r="C50" i="35"/>
  <c r="F49" i="35"/>
  <c r="C47" i="35"/>
  <c r="F46" i="35"/>
  <c r="C44" i="35"/>
  <c r="F43" i="35"/>
  <c r="C41" i="35"/>
  <c r="F40" i="35"/>
  <c r="C38" i="35"/>
  <c r="F37" i="35"/>
  <c r="C35" i="35"/>
  <c r="F34" i="35"/>
  <c r="C32" i="35"/>
  <c r="F31" i="35"/>
  <c r="C29" i="35"/>
  <c r="F28" i="35"/>
  <c r="C26" i="35"/>
  <c r="F25" i="35"/>
  <c r="C23" i="35"/>
  <c r="F22" i="35"/>
  <c r="C20" i="35"/>
  <c r="F19" i="35"/>
  <c r="C17" i="35"/>
  <c r="F16" i="35"/>
  <c r="C14" i="35"/>
  <c r="F13" i="35"/>
  <c r="C11" i="35"/>
  <c r="F10" i="35"/>
  <c r="F7" i="35"/>
  <c r="C5" i="35"/>
  <c r="F4" i="35"/>
  <c r="D8" i="33"/>
  <c r="C8" i="33" s="1"/>
  <c r="F8" i="33" s="1"/>
  <c r="D9" i="33" s="1"/>
  <c r="C9" i="33" s="1"/>
  <c r="EJ74" i="38" l="1"/>
  <c r="EC25" i="38"/>
  <c r="ED25" i="38"/>
  <c r="DT25" i="38"/>
  <c r="EE25" i="38"/>
  <c r="DX25" i="38"/>
  <c r="DU25" i="38"/>
  <c r="EF25" i="38"/>
  <c r="DY25" i="38"/>
  <c r="DV25" i="38"/>
  <c r="EI25" i="38"/>
  <c r="DO25" i="38"/>
  <c r="DW25" i="38"/>
  <c r="DP25" i="38"/>
  <c r="DQ25" i="38"/>
  <c r="EB25" i="38"/>
  <c r="DK25" i="38"/>
  <c r="DG25" i="38"/>
  <c r="DC25" i="38"/>
  <c r="CX25" i="38"/>
  <c r="EG25" i="38"/>
  <c r="DR25" i="38"/>
  <c r="EH25" i="38"/>
  <c r="DZ25" i="38"/>
  <c r="DN25" i="38"/>
  <c r="DL25" i="38"/>
  <c r="DH25" i="38"/>
  <c r="DD25" i="38"/>
  <c r="CY25" i="38"/>
  <c r="DS25" i="38"/>
  <c r="DJ25" i="38"/>
  <c r="DF25" i="38"/>
  <c r="DM25" i="38"/>
  <c r="CN25" i="38"/>
  <c r="CA25" i="38"/>
  <c r="DI25" i="38"/>
  <c r="CQ25" i="38"/>
  <c r="CR25" i="38"/>
  <c r="DA25" i="38"/>
  <c r="CS25" i="38"/>
  <c r="CW25" i="38"/>
  <c r="DE25" i="38"/>
  <c r="CO25" i="38"/>
  <c r="CP25" i="38"/>
  <c r="CM25" i="38"/>
  <c r="EA25" i="38"/>
  <c r="DB25" i="38"/>
  <c r="CZ25" i="38"/>
  <c r="CV25" i="38"/>
  <c r="CT25" i="38"/>
  <c r="CU25" i="38"/>
  <c r="DY30" i="38"/>
  <c r="EB30" i="38"/>
  <c r="DM30" i="38"/>
  <c r="DT30" i="38"/>
  <c r="DU30" i="38"/>
  <c r="CR30" i="38"/>
  <c r="DS30" i="38"/>
  <c r="CY30" i="38"/>
  <c r="EC30" i="38"/>
  <c r="DH30" i="38"/>
  <c r="DV30" i="38"/>
  <c r="DX30" i="38"/>
  <c r="DI30" i="38"/>
  <c r="DN30" i="38"/>
  <c r="CV30" i="38"/>
  <c r="CA30" i="38"/>
  <c r="CP30" i="38"/>
  <c r="EE30" i="38"/>
  <c r="DG30" i="38"/>
  <c r="ED30" i="38"/>
  <c r="DQ30" i="38"/>
  <c r="DE30" i="38"/>
  <c r="DL30" i="38"/>
  <c r="CT30" i="38"/>
  <c r="EF30" i="38"/>
  <c r="DZ30" i="38"/>
  <c r="EG30" i="38"/>
  <c r="CZ30" i="38"/>
  <c r="DR30" i="38"/>
  <c r="EH30" i="38"/>
  <c r="CU30" i="38"/>
  <c r="DJ30" i="38"/>
  <c r="DO30" i="38"/>
  <c r="DW30" i="38"/>
  <c r="EI30" i="38"/>
  <c r="DA30" i="38"/>
  <c r="CS30" i="38"/>
  <c r="DD30" i="38"/>
  <c r="DC30" i="38"/>
  <c r="CQ30" i="38"/>
  <c r="EA30" i="38"/>
  <c r="DP30" i="38"/>
  <c r="DF30" i="38"/>
  <c r="DK30" i="38"/>
  <c r="CW30" i="38"/>
  <c r="CX30" i="38"/>
  <c r="DB30" i="38"/>
  <c r="EC14" i="38"/>
  <c r="DY14" i="38"/>
  <c r="DV14" i="38"/>
  <c r="ED14" i="38"/>
  <c r="DZ14" i="38"/>
  <c r="DW14" i="38"/>
  <c r="DW74" i="38" s="1"/>
  <c r="EE14" i="38"/>
  <c r="EE74" i="38" s="1"/>
  <c r="EA14" i="38"/>
  <c r="EF14" i="38"/>
  <c r="EG14" i="38"/>
  <c r="EB14" i="38"/>
  <c r="EH14" i="38"/>
  <c r="DQ14" i="38"/>
  <c r="EI14" i="38"/>
  <c r="EI74" i="38" s="1"/>
  <c r="DU14" i="38"/>
  <c r="DS14" i="38"/>
  <c r="DX14" i="38"/>
  <c r="DM14" i="38"/>
  <c r="DI14" i="38"/>
  <c r="DE14" i="38"/>
  <c r="CZ14" i="38"/>
  <c r="DR14" i="38"/>
  <c r="DA14" i="38"/>
  <c r="DN14" i="38"/>
  <c r="DJ14" i="38"/>
  <c r="DF14" i="38"/>
  <c r="DB14" i="38"/>
  <c r="DO14" i="38"/>
  <c r="DP14" i="38"/>
  <c r="DD14" i="38"/>
  <c r="DT14" i="38"/>
  <c r="DK14" i="38"/>
  <c r="DG14" i="38"/>
  <c r="CS14" i="38"/>
  <c r="CK14" i="38"/>
  <c r="CK74" i="38" s="1"/>
  <c r="DH14" i="38"/>
  <c r="CV14" i="38"/>
  <c r="CM14" i="38"/>
  <c r="CO14" i="38"/>
  <c r="CX14" i="38"/>
  <c r="CQ14" i="38"/>
  <c r="CW14" i="38"/>
  <c r="CH14" i="38"/>
  <c r="CH74" i="38" s="1"/>
  <c r="CA14" i="38"/>
  <c r="CI14" i="38"/>
  <c r="CI74" i="38" s="1"/>
  <c r="DL14" i="38"/>
  <c r="CR14" i="38"/>
  <c r="CY14" i="38"/>
  <c r="CU14" i="38"/>
  <c r="DC14" i="38"/>
  <c r="CN14" i="38"/>
  <c r="CJ14" i="38"/>
  <c r="CL14" i="38"/>
  <c r="CP14" i="38"/>
  <c r="CT14" i="38"/>
  <c r="CG14" i="38"/>
  <c r="CG74" i="38" s="1"/>
  <c r="P74" i="38"/>
  <c r="J74" i="38"/>
  <c r="S74" i="38"/>
  <c r="CJ74" i="38"/>
  <c r="G19" i="41"/>
  <c r="F19" i="41" s="1"/>
  <c r="I19" i="41" s="1"/>
  <c r="D22" i="41"/>
  <c r="H21" i="41"/>
  <c r="E21" i="41"/>
  <c r="W74" i="38"/>
  <c r="F9" i="33"/>
  <c r="DU74" i="38" l="1"/>
  <c r="EC74" i="38"/>
  <c r="DT74" i="38"/>
  <c r="DV74" i="38"/>
  <c r="EG74" i="38"/>
  <c r="DD74" i="38"/>
  <c r="EA74" i="38"/>
  <c r="DX74" i="38"/>
  <c r="DJ74" i="38"/>
  <c r="DZ74" i="38"/>
  <c r="EH74" i="38"/>
  <c r="ED74" i="38"/>
  <c r="EB74" i="38"/>
  <c r="DY74" i="38"/>
  <c r="EF74" i="38"/>
  <c r="DE74" i="38"/>
  <c r="DK74" i="38"/>
  <c r="CZ74" i="38"/>
  <c r="DQ74" i="38"/>
  <c r="DF74" i="38"/>
  <c r="DP74" i="38"/>
  <c r="DA74" i="38"/>
  <c r="DG74" i="38"/>
  <c r="DB74" i="38"/>
  <c r="DR74" i="38"/>
  <c r="DH74" i="38"/>
  <c r="DS74" i="38"/>
  <c r="DI74" i="38"/>
  <c r="DM74" i="38"/>
  <c r="DC74" i="38"/>
  <c r="DN74" i="38"/>
  <c r="DL74" i="38"/>
  <c r="DO74" i="38"/>
  <c r="G20" i="41"/>
  <c r="F20" i="41" s="1"/>
  <c r="I20" i="41" s="1"/>
  <c r="E22" i="41"/>
  <c r="H22" i="41"/>
  <c r="D23" i="41"/>
  <c r="CL74" i="38"/>
  <c r="CO74" i="38"/>
  <c r="CS74" i="38"/>
  <c r="CT74" i="38"/>
  <c r="CR74" i="38"/>
  <c r="CW74" i="38"/>
  <c r="CM74" i="38"/>
  <c r="CP74" i="38"/>
  <c r="CN74" i="38"/>
  <c r="CA74" i="38"/>
  <c r="CY74" i="38"/>
  <c r="CV74" i="38"/>
  <c r="CU74" i="38"/>
  <c r="CX74" i="38"/>
  <c r="CQ74" i="38"/>
  <c r="D10" i="33"/>
  <c r="C10" i="33" s="1"/>
  <c r="F10" i="33" s="1"/>
  <c r="G21" i="41" l="1"/>
  <c r="F21" i="41" s="1"/>
  <c r="I21" i="41" s="1"/>
  <c r="E23" i="41"/>
  <c r="D24" i="41"/>
  <c r="H23" i="41"/>
  <c r="D11" i="33"/>
  <c r="C11" i="33" s="1"/>
  <c r="F11" i="33" s="1"/>
  <c r="H24" i="41" l="1"/>
  <c r="E24" i="41"/>
  <c r="D25" i="41"/>
  <c r="G22" i="41"/>
  <c r="F22" i="41" s="1"/>
  <c r="I22" i="41" s="1"/>
  <c r="D12" i="33"/>
  <c r="C12" i="33" s="1"/>
  <c r="F12" i="33" s="1"/>
  <c r="G23" i="41" l="1"/>
  <c r="F23" i="41" s="1"/>
  <c r="I23" i="41" s="1"/>
  <c r="D26" i="41"/>
  <c r="H25" i="41"/>
  <c r="E25" i="41"/>
  <c r="D13" i="33"/>
  <c r="C13" i="33" s="1"/>
  <c r="F13" i="33"/>
  <c r="E26" i="41" l="1"/>
  <c r="H26" i="41"/>
  <c r="D27" i="41"/>
  <c r="G24" i="41"/>
  <c r="F24" i="41" s="1"/>
  <c r="I24" i="41" s="1"/>
  <c r="D14" i="33"/>
  <c r="C14" i="33" s="1"/>
  <c r="F14" i="33" s="1"/>
  <c r="G25" i="41" l="1"/>
  <c r="F25" i="41" s="1"/>
  <c r="I25" i="41" s="1"/>
  <c r="E27" i="41"/>
  <c r="D28" i="41"/>
  <c r="H27" i="41"/>
  <c r="D15" i="33"/>
  <c r="C15" i="33" s="1"/>
  <c r="F15" i="33" s="1"/>
  <c r="G26" i="41" l="1"/>
  <c r="F26" i="41" s="1"/>
  <c r="I26" i="41" s="1"/>
  <c r="H28" i="41"/>
  <c r="E28" i="41"/>
  <c r="D29" i="41"/>
  <c r="D16" i="33"/>
  <c r="C16" i="33" s="1"/>
  <c r="F16" i="33" s="1"/>
  <c r="G27" i="41" l="1"/>
  <c r="F27" i="41" s="1"/>
  <c r="I27" i="41" s="1"/>
  <c r="D30" i="41"/>
  <c r="E29" i="41"/>
  <c r="H29" i="41"/>
  <c r="D17" i="33"/>
  <c r="C17" i="33" s="1"/>
  <c r="F17" i="33" s="1"/>
  <c r="G28" i="41" l="1"/>
  <c r="F28" i="41" s="1"/>
  <c r="I28" i="41" s="1"/>
  <c r="E30" i="41"/>
  <c r="H30" i="41"/>
  <c r="D31" i="41"/>
  <c r="D18" i="33"/>
  <c r="C18" i="33" s="1"/>
  <c r="F18" i="33" s="1"/>
  <c r="F29" i="41" l="1"/>
  <c r="E31" i="41"/>
  <c r="D32" i="41"/>
  <c r="H31" i="41"/>
  <c r="D19" i="33"/>
  <c r="C19" i="33" s="1"/>
  <c r="F19" i="33"/>
  <c r="I29" i="41" l="1"/>
  <c r="G30" i="41"/>
  <c r="H32" i="41"/>
  <c r="E32" i="41"/>
  <c r="D33" i="41"/>
  <c r="D20" i="33"/>
  <c r="C20" i="33" s="1"/>
  <c r="F20" i="33" s="1"/>
  <c r="F30" i="41" l="1"/>
  <c r="D34" i="41"/>
  <c r="E33" i="41"/>
  <c r="H33" i="41"/>
  <c r="D21" i="33"/>
  <c r="C21" i="33" s="1"/>
  <c r="F21" i="33" s="1"/>
  <c r="I30" i="41" l="1"/>
  <c r="G31" i="41" s="1"/>
  <c r="E34" i="41"/>
  <c r="H34" i="41"/>
  <c r="D22" i="33"/>
  <c r="C22" i="33" s="1"/>
  <c r="F22" i="33" s="1"/>
  <c r="F31" i="41" l="1"/>
  <c r="D23" i="33"/>
  <c r="C23" i="33" s="1"/>
  <c r="F23" i="33" s="1"/>
  <c r="I31" i="41" l="1"/>
  <c r="G32" i="41" s="1"/>
  <c r="D24" i="33"/>
  <c r="C24" i="33" s="1"/>
  <c r="F24" i="33" s="1"/>
  <c r="F32" i="41" l="1"/>
  <c r="D25" i="33"/>
  <c r="C25" i="33" s="1"/>
  <c r="F25" i="33" s="1"/>
  <c r="I32" i="41" l="1"/>
  <c r="G33" i="41" s="1"/>
  <c r="D26" i="33"/>
  <c r="C26" i="33" s="1"/>
  <c r="F26" i="33" s="1"/>
  <c r="F33" i="41" l="1"/>
  <c r="D27" i="33"/>
  <c r="C27" i="33" s="1"/>
  <c r="F27" i="33"/>
  <c r="I33" i="41" l="1"/>
  <c r="G34" i="41" s="1"/>
  <c r="D28" i="33"/>
  <c r="C28" i="33" s="1"/>
  <c r="F28" i="33" s="1"/>
  <c r="F34" i="41" l="1"/>
  <c r="G35" i="41"/>
  <c r="D29" i="33"/>
  <c r="C29" i="33" s="1"/>
  <c r="F29" i="33" s="1"/>
  <c r="I34" i="41" l="1"/>
  <c r="F35" i="41"/>
  <c r="D30" i="33"/>
  <c r="C30" i="33" s="1"/>
  <c r="F30" i="33" s="1"/>
  <c r="D31" i="33" l="1"/>
  <c r="C31" i="33" s="1"/>
  <c r="F31" i="33" s="1"/>
  <c r="D32" i="33" l="1"/>
  <c r="C32" i="33" s="1"/>
  <c r="F32" i="33" s="1"/>
  <c r="D33" i="33" l="1"/>
  <c r="C33" i="33" s="1"/>
  <c r="F33" i="33" s="1"/>
  <c r="D34" i="33" l="1"/>
  <c r="C34" i="33" s="1"/>
  <c r="F34" i="33" s="1"/>
  <c r="D35" i="33" l="1"/>
  <c r="C35" i="33" s="1"/>
  <c r="F35" i="33" s="1"/>
  <c r="D36" i="33" l="1"/>
  <c r="C36" i="33" s="1"/>
  <c r="F36" i="33" s="1"/>
  <c r="D37" i="33" l="1"/>
  <c r="C37" i="33" s="1"/>
  <c r="F37" i="33"/>
  <c r="D38" i="33" l="1"/>
  <c r="C38" i="33" s="1"/>
  <c r="F38" i="33" s="1"/>
  <c r="D39" i="33" l="1"/>
  <c r="C39" i="33" s="1"/>
  <c r="F39" i="33" s="1"/>
  <c r="D40" i="33" l="1"/>
  <c r="C40" i="33" s="1"/>
  <c r="F40" i="33" s="1"/>
  <c r="D41" i="33" l="1"/>
  <c r="C41" i="33" s="1"/>
  <c r="F41" i="33" s="1"/>
  <c r="D42" i="33" l="1"/>
  <c r="C42" i="33" s="1"/>
  <c r="F42" i="33" s="1"/>
  <c r="D43" i="33" l="1"/>
  <c r="C43" i="33" s="1"/>
  <c r="F43" i="33" s="1"/>
  <c r="D44" i="33" l="1"/>
  <c r="C44" i="33" s="1"/>
  <c r="F44" i="33" s="1"/>
  <c r="D45" i="33" l="1"/>
  <c r="C45" i="33" s="1"/>
  <c r="F45" i="33" s="1"/>
  <c r="D46" i="33" l="1"/>
  <c r="C46" i="33" s="1"/>
  <c r="F46" i="33" s="1"/>
  <c r="D47" i="33" l="1"/>
  <c r="C47" i="33" s="1"/>
  <c r="F47" i="33" s="1"/>
  <c r="D48" i="33" l="1"/>
  <c r="C48" i="33" s="1"/>
  <c r="F48" i="33" s="1"/>
  <c r="D49" i="33" l="1"/>
  <c r="C49" i="33" s="1"/>
  <c r="F49" i="33" s="1"/>
  <c r="D50" i="33" l="1"/>
  <c r="C50" i="33" s="1"/>
  <c r="F50" i="33" s="1"/>
  <c r="D51" i="33" l="1"/>
  <c r="C51" i="33" s="1"/>
  <c r="F51" i="33"/>
  <c r="D52" i="33" l="1"/>
  <c r="C52" i="33" s="1"/>
  <c r="F52" i="33" s="1"/>
  <c r="D53" i="33" l="1"/>
  <c r="C53" i="33" s="1"/>
  <c r="F53" i="33" s="1"/>
  <c r="D54" i="33" l="1"/>
  <c r="C54" i="33" s="1"/>
  <c r="F54" i="33" s="1"/>
  <c r="D55" i="33" l="1"/>
  <c r="C55" i="33" s="1"/>
  <c r="F55" i="33" s="1"/>
  <c r="C8" i="40"/>
  <c r="F8" i="40" s="1"/>
  <c r="D9" i="40" l="1"/>
  <c r="C9" i="40" s="1"/>
  <c r="F9" i="40"/>
  <c r="D10" i="40" l="1"/>
  <c r="C10" i="40" s="1"/>
  <c r="F10" i="40" s="1"/>
  <c r="D11" i="40" l="1"/>
  <c r="C11" i="40" s="1"/>
  <c r="F11" i="40"/>
  <c r="D12" i="40" l="1"/>
  <c r="C12" i="40" s="1"/>
  <c r="F12" i="40" s="1"/>
  <c r="D13" i="40" l="1"/>
  <c r="C13" i="40" s="1"/>
  <c r="F13" i="40" s="1"/>
  <c r="D14" i="40" l="1"/>
  <c r="C14" i="40" s="1"/>
  <c r="F14" i="40"/>
  <c r="D15" i="40" l="1"/>
  <c r="C15" i="40" s="1"/>
  <c r="F15" i="40" s="1"/>
  <c r="D16" i="40" l="1"/>
  <c r="C16" i="40" s="1"/>
  <c r="F16" i="40"/>
  <c r="D17" i="40" l="1"/>
  <c r="C17" i="40" s="1"/>
  <c r="F17" i="40"/>
  <c r="D18" i="40" l="1"/>
  <c r="C18" i="40" s="1"/>
  <c r="F18" i="4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AGUSTINA THURLER</author>
    <author>tc={635D37C9-FBB9-4D3F-9CD2-E2392BD699E3}</author>
    <author>tc={D1B66D40-1593-473B-BBF5-C7B1D658BB3E}</author>
    <author>tc={CC483270-95BF-4D19-8B42-34619E99CF3B}</author>
    <author>tc={8C9D81DC-C925-4D68-AE87-073F23244700}</author>
    <author>tc={1529D440-3BAC-41A8-97E2-DC3D3823470C}</author>
    <author>tc={A0BB3BBA-43C6-4F86-BD07-818399F6888C}</author>
    <author>tc={D4F663F9-DE3B-4424-9F3A-CD1BC976F286}</author>
    <author>tc={F9CA264A-2F46-460E-9698-8FF030E42A00}</author>
    <author>tc={EB2624A3-5F9D-4BCA-A328-42EBA410569B}</author>
    <author>tc={0823A777-C9EF-40C6-AE53-13014D6929AA}</author>
    <author>tc={D4398016-3D3D-45BD-9041-6C9E84DF6226}</author>
    <author>tc={2F10AE5E-55AE-4AA7-B141-74A5A78DAD57}</author>
    <author>tc={8BB63DDC-B2C9-4C61-9788-0D1BDD9767D5}</author>
    <author>tc={72D864EC-4CBF-4199-8974-C87ADCAED644}</author>
    <author>tc={5DA1113C-5A04-44E1-990C-E74D2E5C76E5}</author>
    <author>tc={7C4BC488-9360-47F5-B28A-2CE3A2871993}</author>
    <author>tc={317B2192-ED5F-4A0F-B41F-22435FC99681}</author>
    <author>tc={FD12B249-B141-4569-A305-4C676E30E2D5}</author>
    <author>tc={7CB46D92-210C-490F-95F5-A770DAED46E8}</author>
    <author>tc={59B8CDEE-AE73-410C-909A-2200F5D78684}</author>
    <author>tc={FEF6B3B2-E628-45DD-B65A-ECA9D99F0F1F}</author>
    <author>tc={491FBEA2-DD75-4614-942A-52F39BF88BB7}</author>
    <author>tc={CAC00F5C-BF4B-4E4F-8B31-ECCDF84831FE}</author>
  </authors>
  <commentList>
    <comment ref="A2" authorId="0" shapeId="0" xr:uid="{93CDF75C-6E51-4E0B-B39B-774728310366}">
      <text>
        <r>
          <rPr>
            <b/>
            <sz val="9"/>
            <color indexed="81"/>
            <rFont val="Tahoma"/>
            <family val="2"/>
          </rPr>
          <t>AGUSTINA THURLER:</t>
        </r>
        <r>
          <rPr>
            <sz val="9"/>
            <color indexed="81"/>
            <rFont val="Tahoma"/>
            <family val="2"/>
          </rPr>
          <t xml:space="preserve">
Si la fecha es mayo a 20 del mes en curso, la primer cuota se cancela en el mes inmediato al siguiente.</t>
        </r>
      </text>
    </comment>
    <comment ref="D2" authorId="1" shapeId="0" xr:uid="{635D37C9-FBB9-4D3F-9CD2-E2392BD699E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Mes calendario de cancelación. Corresponde a haberes vencidos</t>
      </text>
    </comment>
    <comment ref="C7" authorId="2" shapeId="0" xr:uid="{D1B66D40-1593-473B-BBF5-C7B1D658BB3E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$19.967.44+$130.000+15276.30</t>
      </text>
    </comment>
    <comment ref="C10" authorId="3" shapeId="0" xr:uid="{CC483270-95BF-4D19-8B42-34619E99CF3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Trae el EFECTIVO</t>
      </text>
    </comment>
    <comment ref="C13" authorId="4" shapeId="0" xr:uid="{8C9D81DC-C925-4D68-AE87-073F232447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Trae el EFECTIVO</t>
      </text>
    </comment>
    <comment ref="C31" authorId="5" shapeId="0" xr:uid="{1529D440-3BAC-41A8-97E2-DC3D3823470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Prestamo + $76.032,23 tv +128644,64 cubiertas</t>
      </text>
    </comment>
    <comment ref="R36" authorId="6" shapeId="0" xr:uid="{A0BB3BBA-43C6-4F86-BD07-818399F6888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5/9</t>
      </text>
    </comment>
    <comment ref="S36" authorId="7" shapeId="0" xr:uid="{D4F663F9-DE3B-4424-9F3A-CD1BC976F286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Pago 5/1
</t>
      </text>
    </comment>
    <comment ref="T36" authorId="8" shapeId="0" xr:uid="{F9CA264A-2F46-460E-9698-8FF030E42A00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Pago 5/1
</t>
      </text>
    </comment>
    <comment ref="C37" authorId="9" shapeId="0" xr:uid="{EB2624A3-5F9D-4BCA-A328-42EBA410569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Trae el EFECTIVO</t>
      </text>
    </comment>
    <comment ref="E40" authorId="0" shapeId="0" xr:uid="{37C3D214-C3A9-4D87-BBA9-BD1D6E865857}">
      <text>
        <r>
          <rPr>
            <b/>
            <sz val="9"/>
            <color indexed="81"/>
            <rFont val="Tahoma"/>
            <family val="2"/>
          </rPr>
          <t>AGUSTINA THURLER:</t>
        </r>
        <r>
          <rPr>
            <sz val="9"/>
            <color indexed="81"/>
            <rFont val="Tahoma"/>
            <family val="2"/>
          </rPr>
          <t xml:space="preserve">
$199.338,72+37.23967+6.851,24</t>
        </r>
      </text>
    </comment>
    <comment ref="C55" authorId="10" shapeId="0" xr:uid="{0823A777-C9EF-40C6-AE53-13014D6929A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+colocación de aire</t>
      </text>
    </comment>
    <comment ref="C64" authorId="11" shapeId="0" xr:uid="{D4398016-3D3D-45BD-9041-6C9E84DF6226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$190.000 + $148.000</t>
      </text>
    </comment>
    <comment ref="C79" authorId="12" shapeId="0" xr:uid="{2F10AE5E-55AE-4AA7-B141-74A5A78DAD5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+ arreglo del auto por $ 124.218,56</t>
      </text>
    </comment>
    <comment ref="M102" authorId="13" shapeId="0" xr:uid="{8BB63DDC-B2C9-4C61-9788-0D1BDD9767D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JUNIO PAGO TODO</t>
      </text>
    </comment>
    <comment ref="K123" authorId="14" shapeId="0" xr:uid="{72D864EC-4CBF-4199-8974-C87ADCAED644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JULIO PAGO TODO</t>
      </text>
    </comment>
    <comment ref="C124" authorId="15" shapeId="0" xr:uid="{5DA1113C-5A04-44E1-990C-E74D2E5C76E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CHAPAS+EFEC $297.000</t>
      </text>
    </comment>
    <comment ref="C146" authorId="16" shapeId="0" xr:uid="{7C4BC488-9360-47F5-B28A-2CE3A287199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Préstamo $150.000 + $26.636.20 de interés</t>
      </text>
    </comment>
    <comment ref="C150" authorId="17" shapeId="0" xr:uid="{317B2192-ED5F-4A0F-B41F-22435FC9968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Préstamo $150.000 + $26.636.20 de interés</t>
      </text>
    </comment>
    <comment ref="H225" authorId="0" shapeId="0" xr:uid="{1B1E63C6-AE43-45E7-BC64-88F9691F9C4C}">
      <text>
        <r>
          <rPr>
            <b/>
            <sz val="9"/>
            <color indexed="81"/>
            <rFont val="Tahoma"/>
            <family val="2"/>
          </rPr>
          <t>AGUSTINA THURLER:</t>
        </r>
        <r>
          <rPr>
            <sz val="9"/>
            <color indexed="81"/>
            <rFont val="Tahoma"/>
            <family val="2"/>
          </rPr>
          <t xml:space="preserve">
06/24
</t>
        </r>
      </text>
    </comment>
    <comment ref="I225" authorId="0" shapeId="0" xr:uid="{D98DF3AD-5CF3-44B6-8F50-222E8FDDE267}">
      <text>
        <r>
          <rPr>
            <b/>
            <sz val="9"/>
            <color indexed="81"/>
            <rFont val="Tahoma"/>
            <family val="2"/>
          </rPr>
          <t>AGUSTINA THURLER:</t>
        </r>
        <r>
          <rPr>
            <sz val="9"/>
            <color indexed="81"/>
            <rFont val="Tahoma"/>
            <family val="2"/>
          </rPr>
          <t xml:space="preserve">
06/24
</t>
        </r>
      </text>
    </comment>
    <comment ref="J225" authorId="0" shapeId="0" xr:uid="{3CE38C59-AF58-420C-A994-1C9044961E2B}">
      <text>
        <r>
          <rPr>
            <b/>
            <sz val="9"/>
            <color indexed="81"/>
            <rFont val="Tahoma"/>
            <family val="2"/>
          </rPr>
          <t>AGUSTINA THURLER:</t>
        </r>
        <r>
          <rPr>
            <sz val="9"/>
            <color indexed="81"/>
            <rFont val="Tahoma"/>
            <family val="2"/>
          </rPr>
          <t xml:space="preserve">
06/24
</t>
        </r>
      </text>
    </comment>
    <comment ref="K225" authorId="0" shapeId="0" xr:uid="{CC80767C-4C95-4D56-82FF-A6689B2BADB5}">
      <text>
        <r>
          <rPr>
            <b/>
            <sz val="9"/>
            <color indexed="81"/>
            <rFont val="Tahoma"/>
            <family val="2"/>
          </rPr>
          <t>AGUSTINA THURLER:</t>
        </r>
        <r>
          <rPr>
            <sz val="9"/>
            <color indexed="81"/>
            <rFont val="Tahoma"/>
            <family val="2"/>
          </rPr>
          <t xml:space="preserve">
06/24
</t>
        </r>
      </text>
    </comment>
    <comment ref="K242" authorId="0" shapeId="0" xr:uid="{A5D63FC6-8BC6-439C-A1A0-B9268A70380A}">
      <text>
        <r>
          <rPr>
            <b/>
            <sz val="9"/>
            <color indexed="81"/>
            <rFont val="Tahoma"/>
            <family val="2"/>
          </rPr>
          <t>AGUSTINA THURLER:</t>
        </r>
        <r>
          <rPr>
            <sz val="9"/>
            <color indexed="81"/>
            <rFont val="Tahoma"/>
            <family val="2"/>
          </rPr>
          <t xml:space="preserve">
termino agosto 2024</t>
        </r>
      </text>
    </comment>
    <comment ref="J262" authorId="18" shapeId="0" xr:uid="{FD12B249-B141-4569-A305-4C676E30E2D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NOV</t>
      </text>
    </comment>
    <comment ref="I289" authorId="19" shapeId="0" xr:uid="{7CB46D92-210C-490F-95F5-A770DAED46E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nov</t>
      </text>
    </comment>
    <comment ref="K297" authorId="20" shapeId="0" xr:uid="{59B8CDEE-AE73-410C-909A-2200F5D78684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Con Liquidación final.</t>
      </text>
    </comment>
    <comment ref="K301" authorId="21" shapeId="0" xr:uid="{FEF6B3B2-E628-45DD-B65A-ECA9D99F0F1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Con Liquidación final.</t>
      </text>
    </comment>
    <comment ref="J305" authorId="22" shapeId="0" xr:uid="{491FBEA2-DD75-4614-942A-52F39BF88BB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Con Liquidación final.</t>
      </text>
    </comment>
    <comment ref="K378" authorId="0" shapeId="0" xr:uid="{4A82AF89-6B8E-42F5-8A72-51ADD3489839}">
      <text>
        <r>
          <rPr>
            <b/>
            <sz val="9"/>
            <color indexed="81"/>
            <rFont val="Tahoma"/>
            <family val="2"/>
          </rPr>
          <t>AGUSTINA THURLER:</t>
        </r>
        <r>
          <rPr>
            <sz val="9"/>
            <color indexed="81"/>
            <rFont val="Tahoma"/>
            <family val="2"/>
          </rPr>
          <t xml:space="preserve">
06/24
</t>
        </r>
      </text>
    </comment>
    <comment ref="H391" authorId="0" shapeId="0" xr:uid="{5C368157-0257-4BC7-8F93-90DBF2E1F6AC}">
      <text>
        <r>
          <rPr>
            <b/>
            <sz val="9"/>
            <color indexed="81"/>
            <rFont val="Tahoma"/>
            <family val="2"/>
          </rPr>
          <t>AGUSTINA THURLER:</t>
        </r>
        <r>
          <rPr>
            <sz val="9"/>
            <color indexed="81"/>
            <rFont val="Tahoma"/>
            <family val="2"/>
          </rPr>
          <t xml:space="preserve">
Dic</t>
        </r>
      </text>
    </comment>
    <comment ref="P423" authorId="0" shapeId="0" xr:uid="{F3E40330-2AF1-4EAA-9FBE-3A649287F0CF}">
      <text>
        <r>
          <rPr>
            <b/>
            <sz val="9"/>
            <color indexed="81"/>
            <rFont val="Tahoma"/>
            <family val="2"/>
          </rPr>
          <t>AGUSTINA THURLER:</t>
        </r>
        <r>
          <rPr>
            <sz val="9"/>
            <color indexed="81"/>
            <rFont val="Tahoma"/>
            <family val="2"/>
          </rPr>
          <t xml:space="preserve">
Agosto con la liq final.</t>
        </r>
      </text>
    </comment>
    <comment ref="K427" authorId="0" shapeId="0" xr:uid="{3633BD39-840B-4366-95E9-1D537E912472}">
      <text>
        <r>
          <rPr>
            <b/>
            <sz val="9"/>
            <color indexed="81"/>
            <rFont val="Tahoma"/>
            <family val="2"/>
          </rPr>
          <t>AGUSTINA THURLER:</t>
        </r>
        <r>
          <rPr>
            <sz val="9"/>
            <color indexed="81"/>
            <rFont val="Tahoma"/>
            <family val="2"/>
          </rPr>
          <t xml:space="preserve">
MAYO 24</t>
        </r>
      </text>
    </comment>
    <comment ref="H431" authorId="0" shapeId="0" xr:uid="{A1A1A051-D4B8-4100-A7B3-BF2632265267}">
      <text>
        <r>
          <rPr>
            <b/>
            <sz val="9"/>
            <color indexed="81"/>
            <rFont val="Tahoma"/>
            <family val="2"/>
          </rPr>
          <t>AGUSTINA THURLER:</t>
        </r>
        <r>
          <rPr>
            <sz val="9"/>
            <color indexed="81"/>
            <rFont val="Tahoma"/>
            <family val="2"/>
          </rPr>
          <t xml:space="preserve">
06/24
</t>
        </r>
      </text>
    </comment>
    <comment ref="K443" authorId="0" shapeId="0" xr:uid="{C074D522-7F23-47D4-A067-B7219730EC31}">
      <text>
        <r>
          <rPr>
            <b/>
            <sz val="9"/>
            <color indexed="81"/>
            <rFont val="Tahoma"/>
            <family val="2"/>
          </rPr>
          <t>AGUSTINA THURLER:</t>
        </r>
        <r>
          <rPr>
            <sz val="9"/>
            <color indexed="81"/>
            <rFont val="Tahoma"/>
            <family val="2"/>
          </rPr>
          <t xml:space="preserve">
MAYO 2024</t>
        </r>
      </text>
    </comment>
    <comment ref="K451" authorId="0" shapeId="0" xr:uid="{69DEDBEA-F95C-469C-A91C-825316C83253}">
      <text>
        <r>
          <rPr>
            <b/>
            <sz val="9"/>
            <color indexed="81"/>
            <rFont val="Tahoma"/>
            <family val="2"/>
          </rPr>
          <t>AGUSTINA THURLER:</t>
        </r>
        <r>
          <rPr>
            <sz val="9"/>
            <color indexed="81"/>
            <rFont val="Tahoma"/>
            <family val="2"/>
          </rPr>
          <t xml:space="preserve">
MAYO</t>
        </r>
      </text>
    </comment>
    <comment ref="K480" authorId="0" shapeId="0" xr:uid="{D16A657C-87CA-49DA-ABE2-31948E4ADAEE}">
      <text>
        <r>
          <rPr>
            <b/>
            <sz val="9"/>
            <color indexed="81"/>
            <rFont val="Tahoma"/>
            <family val="2"/>
          </rPr>
          <t>AGUSTINA THURLER:</t>
        </r>
        <r>
          <rPr>
            <sz val="9"/>
            <color indexed="81"/>
            <rFont val="Tahoma"/>
            <family val="2"/>
          </rPr>
          <t xml:space="preserve">
06/24</t>
        </r>
      </text>
    </comment>
    <comment ref="E494" authorId="0" shapeId="0" xr:uid="{DA77AFA7-91E7-4E10-86F4-22381BD00DE1}">
      <text>
        <r>
          <rPr>
            <b/>
            <sz val="9"/>
            <color indexed="81"/>
            <rFont val="Tahoma"/>
            <family val="2"/>
          </rPr>
          <t>AGUSTINA THURLER:</t>
        </r>
        <r>
          <rPr>
            <sz val="9"/>
            <color indexed="81"/>
            <rFont val="Tahoma"/>
            <family val="2"/>
          </rPr>
          <t xml:space="preserve">
FUE UN ADELANTO QUE NO SE DESCONTO!</t>
        </r>
      </text>
    </comment>
    <comment ref="J503" authorId="0" shapeId="0" xr:uid="{81F77D5B-6EB4-4397-9F50-51C12C5D0D99}">
      <text>
        <r>
          <rPr>
            <b/>
            <sz val="9"/>
            <color indexed="81"/>
            <rFont val="Tahoma"/>
            <family val="2"/>
          </rPr>
          <t>AGUSTINA THURLER:</t>
        </r>
        <r>
          <rPr>
            <sz val="9"/>
            <color indexed="81"/>
            <rFont val="Tahoma"/>
            <family val="2"/>
          </rPr>
          <t xml:space="preserve">
06/24</t>
        </r>
      </text>
    </comment>
    <comment ref="H507" authorId="0" shapeId="0" xr:uid="{BC53C5E7-B9AC-422C-9F40-A610C222A0E7}">
      <text>
        <r>
          <rPr>
            <b/>
            <sz val="9"/>
            <color indexed="81"/>
            <rFont val="Tahoma"/>
            <family val="2"/>
          </rPr>
          <t>AGUSTINA THURLER:</t>
        </r>
        <r>
          <rPr>
            <sz val="9"/>
            <color indexed="81"/>
            <rFont val="Tahoma"/>
            <family val="2"/>
          </rPr>
          <t xml:space="preserve">
06/24</t>
        </r>
      </text>
    </comment>
    <comment ref="I511" authorId="0" shapeId="0" xr:uid="{F6ECEDCD-3AFA-42D8-98F6-A083A39FF40A}">
      <text>
        <r>
          <rPr>
            <b/>
            <sz val="9"/>
            <color indexed="81"/>
            <rFont val="Tahoma"/>
            <family val="2"/>
          </rPr>
          <t>AGUSTINA THURLER:</t>
        </r>
        <r>
          <rPr>
            <sz val="9"/>
            <color indexed="81"/>
            <rFont val="Tahoma"/>
            <family val="2"/>
          </rPr>
          <t xml:space="preserve">
06/24</t>
        </r>
      </text>
    </comment>
    <comment ref="E536" authorId="23" shapeId="0" xr:uid="{CAC00F5C-BF4B-4E4F-8B31-ECCDF84831FE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+ $35.342,71 de la pinturería fact 24101 
Respuesta:
    + $526.668,15</t>
      </text>
    </comment>
    <comment ref="E683" authorId="0" shapeId="0" xr:uid="{48CD6A12-9190-44CD-9C64-72752AEA7472}">
      <text>
        <r>
          <rPr>
            <b/>
            <sz val="9"/>
            <color indexed="81"/>
            <rFont val="Tahoma"/>
            <family val="2"/>
          </rPr>
          <t>AGUSTINA THURLER:
4 M + INTERES</t>
        </r>
      </text>
    </comment>
    <comment ref="E688" authorId="0" shapeId="0" xr:uid="{943F2757-F81D-4A20-B50C-D150764F0758}">
      <text>
        <r>
          <rPr>
            <b/>
            <sz val="9"/>
            <color indexed="81"/>
            <rFont val="Tahoma"/>
            <family val="2"/>
          </rPr>
          <t>AGUSTINA THURLER:
3,7 M + INTERES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tc={F017EB24-B6BE-4791-B90A-0CD621B3A2ED}</author>
  </authors>
  <commentList>
    <comment ref="C161" authorId="0" shapeId="0" xr:uid="{F017EB24-B6BE-4791-B90A-0CD621B3A2ED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NETO
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tc={25D69CF9-8EAF-45FD-AC12-3C28A886FAAD}</author>
    <author>tc={C96EC4EC-811A-4594-8C7D-2641531B8AF2}</author>
    <author>AGUSTINA THURLER</author>
    <author>tc={3DCEC848-5555-4421-A4F4-F438EBD14432}</author>
    <author>tc={AEC56E32-F414-484C-80EB-4E84FC78C22A}</author>
    <author>tc={2A625FDC-10B6-461E-8050-9FDBF5D7306C}</author>
    <author>tc={319F213D-E4CB-4BCA-90C2-7E6F133D67BC}</author>
  </authors>
  <commentList>
    <comment ref="AD15" authorId="0" shapeId="0" xr:uid="{25D69CF9-8EAF-45FD-AC12-3C28A886FAAD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El 30/1 dice la factura</t>
      </text>
    </comment>
    <comment ref="AP15" authorId="1" shapeId="0" xr:uid="{C96EC4EC-811A-4594-8C7D-2641531B8AF2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BONO CHOFERES 
</t>
      </text>
    </comment>
    <comment ref="AJ28" authorId="2" shapeId="0" xr:uid="{F0F17C9B-D675-445D-BD1E-98667FF89995}">
      <text>
        <r>
          <rPr>
            <b/>
            <sz val="9"/>
            <color indexed="81"/>
            <rFont val="Tahoma"/>
            <family val="2"/>
          </rPr>
          <t>AGUSTINA THURLER:</t>
        </r>
        <r>
          <rPr>
            <sz val="9"/>
            <color indexed="81"/>
            <rFont val="Tahoma"/>
            <family val="2"/>
          </rPr>
          <t xml:space="preserve">
URSO, ACTUAL YPF</t>
        </r>
      </text>
    </comment>
    <comment ref="AN28" authorId="3" shapeId="0" xr:uid="{3DCEC848-5555-4421-A4F4-F438EBD1443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Liquidación final</t>
      </text>
    </comment>
    <comment ref="Y31" authorId="2" shapeId="0" xr:uid="{FD49D322-B6FF-4507-BD20-AC93C23265E3}">
      <text>
        <r>
          <rPr>
            <b/>
            <sz val="9"/>
            <color indexed="81"/>
            <rFont val="Tahoma"/>
            <family val="2"/>
          </rPr>
          <t>AGUSTINA THURLER:</t>
        </r>
        <r>
          <rPr>
            <sz val="9"/>
            <color indexed="81"/>
            <rFont val="Tahoma"/>
            <family val="2"/>
          </rPr>
          <t xml:space="preserve">
Se le dio la plata en SEP</t>
        </r>
      </text>
    </comment>
    <comment ref="N34" authorId="4" shapeId="0" xr:uid="{AEC56E32-F414-484C-80EB-4E84FC78C22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Registrado sist fecha dic</t>
      </text>
    </comment>
    <comment ref="AQ35" authorId="2" shapeId="0" xr:uid="{CC3B12F9-BCC0-426F-8692-4B16529AA0B3}">
      <text>
        <r>
          <rPr>
            <b/>
            <sz val="9"/>
            <color indexed="81"/>
            <rFont val="Tahoma"/>
            <family val="2"/>
          </rPr>
          <t>AGUSTINA THURLER:</t>
        </r>
        <r>
          <rPr>
            <sz val="9"/>
            <color indexed="81"/>
            <rFont val="Tahoma"/>
            <family val="2"/>
          </rPr>
          <t xml:space="preserve">
PIDIO 4 M LO OTRO ES INTERES</t>
        </r>
      </text>
    </comment>
    <comment ref="AH43" authorId="5" shapeId="0" xr:uid="{2A625FDC-10B6-461E-8050-9FDBF5D7306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Mas cel</t>
      </text>
    </comment>
    <comment ref="AE57" authorId="6" shapeId="0" xr:uid="{319F213D-E4CB-4BCA-90C2-7E6F133D67B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Lo pidió en marzo y lo pago en abril, sueldo marzo.</t>
      </text>
    </comment>
  </commentList>
</comments>
</file>

<file path=xl/sharedStrings.xml><?xml version="1.0" encoding="utf-8"?>
<sst xmlns="http://schemas.openxmlformats.org/spreadsheetml/2006/main" count="2516" uniqueCount="628">
  <si>
    <t>Legajo</t>
  </si>
  <si>
    <t>Nombre completo</t>
  </si>
  <si>
    <t>Monto total</t>
  </si>
  <si>
    <t xml:space="preserve"> </t>
  </si>
  <si>
    <t>Cantidad de cuotas</t>
  </si>
  <si>
    <t>Fecha</t>
  </si>
  <si>
    <t>Mes primera cuota</t>
  </si>
  <si>
    <t>Cuota 1</t>
  </si>
  <si>
    <t>Cuota 2</t>
  </si>
  <si>
    <t>Cuota 3</t>
  </si>
  <si>
    <t>Cuota 4</t>
  </si>
  <si>
    <t>Cuota 5</t>
  </si>
  <si>
    <t>Cuota 6</t>
  </si>
  <si>
    <t>Cuota 7</t>
  </si>
  <si>
    <t>Cuota 8</t>
  </si>
  <si>
    <t>Cuota 9</t>
  </si>
  <si>
    <t>Cuota 10</t>
  </si>
  <si>
    <t>Cuota 11</t>
  </si>
  <si>
    <t>Cuota 12</t>
  </si>
  <si>
    <t>Canepa Fernando</t>
  </si>
  <si>
    <t>Costa, Diego Daniel</t>
  </si>
  <si>
    <t>Cufre Diego Alberto</t>
  </si>
  <si>
    <t>David Esposito</t>
  </si>
  <si>
    <t>Diaz Oscar Enrique</t>
  </si>
  <si>
    <t>Gallo Sendoya</t>
  </si>
  <si>
    <t>Gonzales Jose</t>
  </si>
  <si>
    <t>Gonzalez Florencia Beatriz</t>
  </si>
  <si>
    <t>Guarino, Nicolas</t>
  </si>
  <si>
    <t>Hynalpil Jose Alberto</t>
  </si>
  <si>
    <t>Lenain</t>
  </si>
  <si>
    <t>Laoretani Dalmiro Lautaro</t>
  </si>
  <si>
    <t>Medina Jonatan Eduardo</t>
  </si>
  <si>
    <t>Montero Hugo Hector</t>
  </si>
  <si>
    <t>Morales Juan Pablo</t>
  </si>
  <si>
    <t>Segovia, Mario Andres</t>
  </si>
  <si>
    <t>Toledo Iganacio</t>
  </si>
  <si>
    <t>Seijo Hector Ivan</t>
  </si>
  <si>
    <t>González Gustavo</t>
  </si>
  <si>
    <t>Abad, Yanina Elsa</t>
  </si>
  <si>
    <t>Berton Matias Leonel</t>
  </si>
  <si>
    <t>Morales Fernando Oscar</t>
  </si>
  <si>
    <t>Cuota 13</t>
  </si>
  <si>
    <t>Cuota 14</t>
  </si>
  <si>
    <t>Cuota 15</t>
  </si>
  <si>
    <t>Cuota 16</t>
  </si>
  <si>
    <t>Cuota 17</t>
  </si>
  <si>
    <t>Cuota 18</t>
  </si>
  <si>
    <t>Cuota 19</t>
  </si>
  <si>
    <t>Cuota 20</t>
  </si>
  <si>
    <t>Cuota 21</t>
  </si>
  <si>
    <t>Cuota 22</t>
  </si>
  <si>
    <t>Cuota 23</t>
  </si>
  <si>
    <t>Cuota 24</t>
  </si>
  <si>
    <t>Cuota 25</t>
  </si>
  <si>
    <t>Cuota 26</t>
  </si>
  <si>
    <t>Cuota 27</t>
  </si>
  <si>
    <t>Cuota 28</t>
  </si>
  <si>
    <t>Cuota 29</t>
  </si>
  <si>
    <t>Cuota 30</t>
  </si>
  <si>
    <t>Cuota 31</t>
  </si>
  <si>
    <t>Cuota 32</t>
  </si>
  <si>
    <t>Cuota 33</t>
  </si>
  <si>
    <t>Cuota 34</t>
  </si>
  <si>
    <t>Cuota 35</t>
  </si>
  <si>
    <t>Cuota 36</t>
  </si>
  <si>
    <t>Cuota 37</t>
  </si>
  <si>
    <t>Cuota 38</t>
  </si>
  <si>
    <t>Cuota 39</t>
  </si>
  <si>
    <t>Cuota 40</t>
  </si>
  <si>
    <t>Cuota 41</t>
  </si>
  <si>
    <t>Cuota 42</t>
  </si>
  <si>
    <t>Cuota 43</t>
  </si>
  <si>
    <t>Cuota 44</t>
  </si>
  <si>
    <t>Cuota 45</t>
  </si>
  <si>
    <t>Cuota 46</t>
  </si>
  <si>
    <t>Cuota 47</t>
  </si>
  <si>
    <t>Cuota 48</t>
  </si>
  <si>
    <t>Pago</t>
  </si>
  <si>
    <t>Descontar</t>
  </si>
  <si>
    <t>Proxima Desc</t>
  </si>
  <si>
    <t>Artaza Nestor</t>
  </si>
  <si>
    <t>Lopez, Juan Franco</t>
  </si>
  <si>
    <t>Segovia Mario</t>
  </si>
  <si>
    <t>Costa Diego</t>
  </si>
  <si>
    <t>Santiago Susseret</t>
  </si>
  <si>
    <t>Susseret, Santiago</t>
  </si>
  <si>
    <t>Medina, Eduardo Javier</t>
  </si>
  <si>
    <t>OCT</t>
  </si>
  <si>
    <t>Escobar, Pablo</t>
  </si>
  <si>
    <t>Retamozo, Martin</t>
  </si>
  <si>
    <t>Efectivo</t>
  </si>
  <si>
    <t>NOV</t>
  </si>
  <si>
    <t>Pacheco, Pablo</t>
  </si>
  <si>
    <t>Canepa, Santiago</t>
  </si>
  <si>
    <t>Fernandez, Lucas</t>
  </si>
  <si>
    <t>ENE</t>
  </si>
  <si>
    <t>Quiroga, Franco</t>
  </si>
  <si>
    <t>Ponce, Julieta</t>
  </si>
  <si>
    <t>Acuña, Mauro</t>
  </si>
  <si>
    <t>Gallo, Juan Martin</t>
  </si>
  <si>
    <t>Cufre, Diego</t>
  </si>
  <si>
    <t>Costa, Diego</t>
  </si>
  <si>
    <t>Zola, Francisco</t>
  </si>
  <si>
    <t>Artaza, Nestor</t>
  </si>
  <si>
    <t>Cuota</t>
  </si>
  <si>
    <t>Saldo deuda</t>
  </si>
  <si>
    <t>Vadillo, Matias</t>
  </si>
  <si>
    <t>Vadillo Matias</t>
  </si>
  <si>
    <t>ENTREGA EFECTIVO CUANDO PUEDE</t>
  </si>
  <si>
    <t>ANEXO I</t>
  </si>
  <si>
    <t>Tasa efectiva anual</t>
  </si>
  <si>
    <t>Vencimiento</t>
  </si>
  <si>
    <t xml:space="preserve">Capital </t>
  </si>
  <si>
    <t>Intereses</t>
  </si>
  <si>
    <t>De Rosso, Humberto</t>
  </si>
  <si>
    <t>EMPLEADO</t>
  </si>
  <si>
    <t>MODALIDAD</t>
  </si>
  <si>
    <t>SALDO FINAL</t>
  </si>
  <si>
    <t>SALDO A MARZO 2023</t>
  </si>
  <si>
    <t>Gonzalez Florencia</t>
  </si>
  <si>
    <t>Recibo</t>
  </si>
  <si>
    <t>Gonzalez Jose</t>
  </si>
  <si>
    <t>Hinaypil Jose</t>
  </si>
  <si>
    <t>Montero Hugo</t>
  </si>
  <si>
    <t>Lenain Joaquin</t>
  </si>
  <si>
    <t>Toledo Ignacio</t>
  </si>
  <si>
    <t>Susseret Santiago</t>
  </si>
  <si>
    <t>Lopez Juan Franco</t>
  </si>
  <si>
    <t>Escobar Pablo</t>
  </si>
  <si>
    <t>Pacheco Pablo</t>
  </si>
  <si>
    <t>Canepa Santiago</t>
  </si>
  <si>
    <t>Fernandez Lucas</t>
  </si>
  <si>
    <t>Quiroga Franco</t>
  </si>
  <si>
    <t>Ponce Julieta</t>
  </si>
  <si>
    <t>Acuña Mauro</t>
  </si>
  <si>
    <t>Gallo Juan Martin</t>
  </si>
  <si>
    <t>Cufre Diego</t>
  </si>
  <si>
    <t>Retamozo Martin</t>
  </si>
  <si>
    <t>Zola Francisco</t>
  </si>
  <si>
    <t>De Rosso Beto</t>
  </si>
  <si>
    <t>SALDO A ABRIL 2023</t>
  </si>
  <si>
    <t>SALDO A MAYO 2023</t>
  </si>
  <si>
    <t>SALDO A JUNIO 2023</t>
  </si>
  <si>
    <t>SALDO A JULIO 2023</t>
  </si>
  <si>
    <t>SALDO A AGOSTO 2023</t>
  </si>
  <si>
    <t>SALDO A SEPTIEM 2023</t>
  </si>
  <si>
    <t>SALDO A OCT 2023</t>
  </si>
  <si>
    <t>SALDO A NOV 2023</t>
  </si>
  <si>
    <t>SALDO A DIC 2023</t>
  </si>
  <si>
    <t>SALDO A FEBRERO 2023</t>
  </si>
  <si>
    <t>SALDO A ENERO 2023</t>
  </si>
  <si>
    <t>SALDO A DIC 2022</t>
  </si>
  <si>
    <t>SALDO A NOV 2022</t>
  </si>
  <si>
    <t>MAYO</t>
  </si>
  <si>
    <t>CONCEPTO</t>
  </si>
  <si>
    <t>Capital K</t>
  </si>
  <si>
    <t>Acuña Santiago</t>
  </si>
  <si>
    <t>Capital I</t>
  </si>
  <si>
    <t>Nieto, Fabricio</t>
  </si>
  <si>
    <t>ABRIL</t>
  </si>
  <si>
    <t>Nieto Fabricio</t>
  </si>
  <si>
    <t>Capital k</t>
  </si>
  <si>
    <t>Esposito, David</t>
  </si>
  <si>
    <t>Abad, Yanina</t>
  </si>
  <si>
    <t>Diaz, Oscar</t>
  </si>
  <si>
    <t>Seijo Ivan</t>
  </si>
  <si>
    <t>Medina Eduardo</t>
  </si>
  <si>
    <t>Laoretani Dalmiro</t>
  </si>
  <si>
    <t>Berton Matias</t>
  </si>
  <si>
    <t>Medina Jonatan</t>
  </si>
  <si>
    <t>Presupuesto</t>
  </si>
  <si>
    <t>OBRA DE GAS - 2023</t>
  </si>
  <si>
    <t>Toledo, Ignacio</t>
  </si>
  <si>
    <t>Marcela, Leguizamon</t>
  </si>
  <si>
    <t>Leguizamon Marcela</t>
  </si>
  <si>
    <t>Ivan, Seijo</t>
  </si>
  <si>
    <t>LEGAJO</t>
  </si>
  <si>
    <t>JUNIO</t>
  </si>
  <si>
    <t>Lucas, Fernandez</t>
  </si>
  <si>
    <t>Fernando Canepa</t>
  </si>
  <si>
    <t>MANO OB</t>
  </si>
  <si>
    <t>SILVERA</t>
  </si>
  <si>
    <t>Julieta Ponce</t>
  </si>
  <si>
    <t>Esteban Romero</t>
  </si>
  <si>
    <t>Romero Esteban</t>
  </si>
  <si>
    <t>Jonatan Medina</t>
  </si>
  <si>
    <t>Santiago, Susseret</t>
  </si>
  <si>
    <t>JULIO</t>
  </si>
  <si>
    <t>Martin, Guillot</t>
  </si>
  <si>
    <t>Guillot Martin</t>
  </si>
  <si>
    <t>Franco, Quiroga</t>
  </si>
  <si>
    <t>Franco Quiroga</t>
  </si>
  <si>
    <t>Santiago, Canepa</t>
  </si>
  <si>
    <t>le desc 3 notas de credito del 6/2023 al moto original</t>
  </si>
  <si>
    <t>Quedó de $482269,37 en $465548,22</t>
  </si>
  <si>
    <t>Jose, Ercoreca</t>
  </si>
  <si>
    <t>Ercoreca Jose</t>
  </si>
  <si>
    <t>Florencia, Gonzalez</t>
  </si>
  <si>
    <t>AGOSTO</t>
  </si>
  <si>
    <t>Dalmiro, Laoretani</t>
  </si>
  <si>
    <t>Nestor, Artaza</t>
  </si>
  <si>
    <t>Nestor Artaza</t>
  </si>
  <si>
    <t>Mario Segovia</t>
  </si>
  <si>
    <t>Joaquin Lenain</t>
  </si>
  <si>
    <t>Juan Martin Gallo</t>
  </si>
  <si>
    <t>Pablo Pacheco</t>
  </si>
  <si>
    <t>Condiciones del prestamo</t>
  </si>
  <si>
    <t>Monto prestamo</t>
  </si>
  <si>
    <t>TNA</t>
  </si>
  <si>
    <t>Meses</t>
  </si>
  <si>
    <t>Dia primer cuota</t>
  </si>
  <si>
    <t>Monto cuota</t>
  </si>
  <si>
    <t>Jose Gonzalez</t>
  </si>
  <si>
    <t>Sep</t>
  </si>
  <si>
    <t>Diego Costa</t>
  </si>
  <si>
    <t>SEP</t>
  </si>
  <si>
    <t>Matias Berton</t>
  </si>
  <si>
    <t>Juan Franco Lopez</t>
  </si>
  <si>
    <t>Ariana Maidana</t>
  </si>
  <si>
    <t>Maidana Ariana</t>
  </si>
  <si>
    <t>Lucas Fernandez</t>
  </si>
  <si>
    <t>Joaquin, Lenain</t>
  </si>
  <si>
    <t>Carena, Cristian</t>
  </si>
  <si>
    <t>Carena Cristian</t>
  </si>
  <si>
    <t>Juan Pablo Morales</t>
  </si>
  <si>
    <t>Santiago Acuña</t>
  </si>
  <si>
    <t>Marcela Leguizamon</t>
  </si>
  <si>
    <t>Oscar, Diaz</t>
  </si>
  <si>
    <t>Alejandro Cingolani</t>
  </si>
  <si>
    <t>Cingolani Alejandro</t>
  </si>
  <si>
    <t>Matin Di Vito</t>
  </si>
  <si>
    <t>Martin Di Vito</t>
  </si>
  <si>
    <t>Florencia Gonzalez</t>
  </si>
  <si>
    <t>SL</t>
  </si>
  <si>
    <t>Gaston Buldain</t>
  </si>
  <si>
    <t>Buldain Gaston</t>
  </si>
  <si>
    <t>Jose Ercoreca</t>
  </si>
  <si>
    <t>Ignacio Toledo</t>
  </si>
  <si>
    <t>DIC</t>
  </si>
  <si>
    <t>ENERO</t>
  </si>
  <si>
    <t>Ariana, Maidana</t>
  </si>
  <si>
    <t>Diego Cufre</t>
  </si>
  <si>
    <t>FEB</t>
  </si>
  <si>
    <t>Jose Hinaypil</t>
  </si>
  <si>
    <t>ENER</t>
  </si>
  <si>
    <t>MARZO</t>
  </si>
  <si>
    <t>Ivan Seijo</t>
  </si>
  <si>
    <t>Valentino Montenovo</t>
  </si>
  <si>
    <t>Montenovo Valentino</t>
  </si>
  <si>
    <t>Santiago Canepa</t>
  </si>
  <si>
    <t>Fernando Benedetti</t>
  </si>
  <si>
    <t>MAR</t>
  </si>
  <si>
    <t>Martin Di vito</t>
  </si>
  <si>
    <t>Efectivo/recibo</t>
  </si>
  <si>
    <t>Deberia ser así….</t>
  </si>
  <si>
    <t>SALDO A DIC 2024</t>
  </si>
  <si>
    <t>SALDO A ENERO 2024</t>
  </si>
  <si>
    <t>SALDO A FEBRERO 2024</t>
  </si>
  <si>
    <t>SALDO A MARZO 2024</t>
  </si>
  <si>
    <t>SALDO A ABRIL 2024</t>
  </si>
  <si>
    <t>SALDO A MAYO 2024</t>
  </si>
  <si>
    <t>SALDO A JUNIO 2024</t>
  </si>
  <si>
    <t>SALDO A JULIO 2024</t>
  </si>
  <si>
    <t>SALDO A AGOSTO 2024</t>
  </si>
  <si>
    <t>SALDO A SEPTIEM 2024</t>
  </si>
  <si>
    <t>SALDO A OCT 2024</t>
  </si>
  <si>
    <t>SALDO A NOV 2024</t>
  </si>
  <si>
    <t>SALDO A ENERO 2025</t>
  </si>
  <si>
    <t>SALDO A FEBRERO 2025</t>
  </si>
  <si>
    <t>SALDO A MARZO 2025</t>
  </si>
  <si>
    <t>SALDO A ABRIL 2025</t>
  </si>
  <si>
    <t>SALDO A MAYO 2025</t>
  </si>
  <si>
    <t>SALDO A JUNIO 2025</t>
  </si>
  <si>
    <t>SALDO A JULIO 2025</t>
  </si>
  <si>
    <t>SALDO A AGOSTO 2025</t>
  </si>
  <si>
    <t>SALDO A SEPTIEM 2025</t>
  </si>
  <si>
    <t>SALDO A OCT 2025</t>
  </si>
  <si>
    <t>SALDO A NOV 2025</t>
  </si>
  <si>
    <t>SALDO A DIC 2025</t>
  </si>
  <si>
    <t>SALDO A OCT 2022</t>
  </si>
  <si>
    <t>SALDO A ENERO 2022</t>
  </si>
  <si>
    <t>SALDO A FEBRERO 2022</t>
  </si>
  <si>
    <t>SALDO A MARZO 2022</t>
  </si>
  <si>
    <t>SALDO A ABRIL 2022</t>
  </si>
  <si>
    <t>SALDO A MAYO 2022</t>
  </si>
  <si>
    <t>SALDO A JUNIO 2022</t>
  </si>
  <si>
    <t>SALDO A AGOSTO 2022</t>
  </si>
  <si>
    <t>SALDO A SEP 2022</t>
  </si>
  <si>
    <t>SALDO A JULIO 2022</t>
  </si>
  <si>
    <t>Leonardo Ortiz</t>
  </si>
  <si>
    <t>Diego Quiroga</t>
  </si>
  <si>
    <t>Quiroga Juan Diego</t>
  </si>
  <si>
    <t>Juan Ignacio Burela</t>
  </si>
  <si>
    <t>Leandro Ortiz</t>
  </si>
  <si>
    <t>GIUSSI, EMANUEL</t>
  </si>
  <si>
    <t>Giussi Emanuel</t>
  </si>
  <si>
    <t>Florencia Gonzelz</t>
  </si>
  <si>
    <t>Burela Juan Ignacio</t>
  </si>
  <si>
    <t>Burela Ignacio</t>
  </si>
  <si>
    <t>Enzo Laxagueborde</t>
  </si>
  <si>
    <t>Emmanuel Giussi</t>
  </si>
  <si>
    <t>Rodrigo Rodriguez</t>
  </si>
  <si>
    <t>Rodrigo Rodriguez Acopio</t>
  </si>
  <si>
    <t>Martin Retamozo</t>
  </si>
  <si>
    <t>Maximiliano Beltran</t>
  </si>
  <si>
    <t>Mauro Acuña</t>
  </si>
  <si>
    <t>kevin Veliz</t>
  </si>
  <si>
    <t>Pablo Cañas</t>
  </si>
  <si>
    <t>Sosa Damian</t>
  </si>
  <si>
    <t>Damian Sosa</t>
  </si>
  <si>
    <t>FEBRERO</t>
  </si>
  <si>
    <t>Fecha de solicitud</t>
  </si>
  <si>
    <t>Empleado solicitante</t>
  </si>
  <si>
    <t>Monto solicitado</t>
  </si>
  <si>
    <t>Motivo de la solicitud</t>
  </si>
  <si>
    <t>Mediante:</t>
  </si>
  <si>
    <t>Autorizado por</t>
  </si>
  <si>
    <t xml:space="preserve"> Guarino, Nicolas</t>
  </si>
  <si>
    <t xml:space="preserve">CUBIERTAS  </t>
  </si>
  <si>
    <t>Fact Neumatico centro 11287 (prestamo)</t>
  </si>
  <si>
    <t>Gustavo</t>
  </si>
  <si>
    <t xml:space="preserve">REP, ROTULA </t>
  </si>
  <si>
    <t>Fact Neumatico centro 11310 (prestamo)</t>
  </si>
  <si>
    <t>Canepa, Fernando</t>
  </si>
  <si>
    <t>ARREGLOS EN LA CASA</t>
  </si>
  <si>
    <t>Trasferencia</t>
  </si>
  <si>
    <t>Gallo Sendoya, Juan Martin</t>
  </si>
  <si>
    <t xml:space="preserve">TERMOTANQUE </t>
  </si>
  <si>
    <t>Servitec Fac 5667</t>
  </si>
  <si>
    <t>Gonzalez, Florencia Beatriz</t>
  </si>
  <si>
    <t>TV La Anonima Online</t>
  </si>
  <si>
    <t>Tarjeta de la empresa FACT 20697</t>
  </si>
  <si>
    <t>Seba A- RR.HH</t>
  </si>
  <si>
    <t>Lenain, Joaquin</t>
  </si>
  <si>
    <t>Compra de una moto</t>
  </si>
  <si>
    <t>Berton, Matias Leonel</t>
  </si>
  <si>
    <t>CUBIERTAS</t>
  </si>
  <si>
    <t xml:space="preserve"> ALBICI NEUMATICOS SRL Fact 6076</t>
  </si>
  <si>
    <t>Laoretani, Dalmiro Lautaro</t>
  </si>
  <si>
    <t>Pagar deudas</t>
  </si>
  <si>
    <t>Transferencia</t>
  </si>
  <si>
    <t>Beto</t>
  </si>
  <si>
    <t>Arreglo del auto</t>
  </si>
  <si>
    <t>Cotongo</t>
  </si>
  <si>
    <t>Maximiliano</t>
  </si>
  <si>
    <t>Compra de un auto</t>
  </si>
  <si>
    <t>Plata en efectivo</t>
  </si>
  <si>
    <t>Compra en el corralon</t>
  </si>
  <si>
    <t>Trasferencia Fact 2043</t>
  </si>
  <si>
    <t>Bai-Atia</t>
  </si>
  <si>
    <t>Arreglos en la casa</t>
  </si>
  <si>
    <t>Cheque al día</t>
  </si>
  <si>
    <t>Trasferencia Fact 40060</t>
  </si>
  <si>
    <t>Compro una heladera</t>
  </si>
  <si>
    <t>Trasferencia Fact 3591</t>
  </si>
  <si>
    <t>Arreglo de una moto</t>
  </si>
  <si>
    <t>Instalación de aire acondicionado</t>
  </si>
  <si>
    <t>Trasferencia Fact 0270</t>
  </si>
  <si>
    <t>Porton de aluminio</t>
  </si>
  <si>
    <t>Trasferencia Fact 0041</t>
  </si>
  <si>
    <t>Para mudarse</t>
  </si>
  <si>
    <t>Poner el piso de su casa</t>
  </si>
  <si>
    <t>Trasferencia Fact 3684</t>
  </si>
  <si>
    <t>Oscar, diaz</t>
  </si>
  <si>
    <t>Cable subterraneo</t>
  </si>
  <si>
    <t>Trasferencia Fact  42251</t>
  </si>
  <si>
    <t>Morales, Juan Pablo</t>
  </si>
  <si>
    <t>Colocacion aire</t>
  </si>
  <si>
    <t>Cambio cubiertas y balanceo</t>
  </si>
  <si>
    <t>Trasferencia Fact 2364</t>
  </si>
  <si>
    <t>Agus-Atia</t>
  </si>
  <si>
    <t>Compra de heladera</t>
  </si>
  <si>
    <t>Trasferencia Fact 1038</t>
  </si>
  <si>
    <t>Ponce, julieta</t>
  </si>
  <si>
    <t>Cambio cubiertas</t>
  </si>
  <si>
    <t>Trasferencia Fact 1331</t>
  </si>
  <si>
    <t>Atia</t>
  </si>
  <si>
    <t>Cortinas</t>
  </si>
  <si>
    <t>Cheque Fact 127</t>
  </si>
  <si>
    <t>Beto-Nacho</t>
  </si>
  <si>
    <t>Arreglo auto</t>
  </si>
  <si>
    <t>Trasferencia Fact 2795</t>
  </si>
  <si>
    <t>Seba A</t>
  </si>
  <si>
    <t>Arreglo Casa</t>
  </si>
  <si>
    <t>Atia-Zega</t>
  </si>
  <si>
    <t>Areglo del auto</t>
  </si>
  <si>
    <t>Trasferencia Fact 1153</t>
  </si>
  <si>
    <t>Agus</t>
  </si>
  <si>
    <t>Chapas para la casa</t>
  </si>
  <si>
    <t>Trasferencia Fact 0658 + EFECTIVO</t>
  </si>
  <si>
    <t>Bai-Mauricio</t>
  </si>
  <si>
    <t>Ceramicos para la casa</t>
  </si>
  <si>
    <t>Trasferencia Fact 23755</t>
  </si>
  <si>
    <t>Bai</t>
  </si>
  <si>
    <t>Hormigon</t>
  </si>
  <si>
    <t>Trasferencia Fact 4718</t>
  </si>
  <si>
    <t>Compra utiles escolares</t>
  </si>
  <si>
    <t>De Rosso, Beto</t>
  </si>
  <si>
    <t>Neumaticos</t>
  </si>
  <si>
    <t>Trasferencia Fact 5490</t>
  </si>
  <si>
    <t>RR.HH</t>
  </si>
  <si>
    <t>Compra de ladrillos</t>
  </si>
  <si>
    <t>Transferencia Fact 0917</t>
  </si>
  <si>
    <t>Cubiertas</t>
  </si>
  <si>
    <t>Transferencia Fact 2906</t>
  </si>
  <si>
    <t>Cancelar embargo</t>
  </si>
  <si>
    <t>Compra celular</t>
  </si>
  <si>
    <t>Transferecia Fact 513</t>
  </si>
  <si>
    <t>Compra calefactor / cocina</t>
  </si>
  <si>
    <t>Transferecia Fact 1024</t>
  </si>
  <si>
    <t xml:space="preserve">Lucas Fernandez </t>
  </si>
  <si>
    <t>Compra heladera</t>
  </si>
  <si>
    <t>Transferecia Fact 1026</t>
  </si>
  <si>
    <t>Compra materiales para colocar el gas</t>
  </si>
  <si>
    <t>Transferecia Fact 27214</t>
  </si>
  <si>
    <t>Compra chapas</t>
  </si>
  <si>
    <t>Transferecia Fact 4757</t>
  </si>
  <si>
    <t>Contrato de alquiler</t>
  </si>
  <si>
    <t>Transferecia Fact 9284</t>
  </si>
  <si>
    <t>Pagar abogado</t>
  </si>
  <si>
    <t>Martin Guilliot</t>
  </si>
  <si>
    <t>Arreglo en su casa(plomero)</t>
  </si>
  <si>
    <t>Bateria auto</t>
  </si>
  <si>
    <t>Transferencia Fact 1131</t>
  </si>
  <si>
    <t>Beto/Fabri</t>
  </si>
  <si>
    <t>pagar alquiler</t>
  </si>
  <si>
    <t>Jose</t>
  </si>
  <si>
    <t>Arreglo casa</t>
  </si>
  <si>
    <t>Trasferencia Fac 795</t>
  </si>
  <si>
    <t>Trasferencia Fac 1247</t>
  </si>
  <si>
    <t>Dalmiro Laoretani</t>
  </si>
  <si>
    <t>Trasferencia Fac 9924</t>
  </si>
  <si>
    <t>Fabricio</t>
  </si>
  <si>
    <t>Compra Freezer</t>
  </si>
  <si>
    <t>Transferencia 1914</t>
  </si>
  <si>
    <t>Para el mecanico</t>
  </si>
  <si>
    <t>Heladera</t>
  </si>
  <si>
    <t>Transferecia Fact 364</t>
  </si>
  <si>
    <t>Transferecia Fact 7118</t>
  </si>
  <si>
    <t>Tamex-2</t>
  </si>
  <si>
    <t>Trasferencia Fact 49425</t>
  </si>
  <si>
    <t>JOSE</t>
  </si>
  <si>
    <t>Arreglo casa/auto</t>
  </si>
  <si>
    <t>Seba Bai</t>
  </si>
  <si>
    <t>Transferencia fact</t>
  </si>
  <si>
    <t>Transferencia fact 308</t>
  </si>
  <si>
    <t>Matias berton</t>
  </si>
  <si>
    <t>Asuntos personales</t>
  </si>
  <si>
    <t>Taladro</t>
  </si>
  <si>
    <t>Transferencia fact 20119</t>
  </si>
  <si>
    <t>Pisos</t>
  </si>
  <si>
    <t>Transferencia Fact 14402</t>
  </si>
  <si>
    <t>arreglo auto</t>
  </si>
  <si>
    <t>arreglo moto</t>
  </si>
  <si>
    <t>Transferencia fact 4636</t>
  </si>
  <si>
    <t>JP Morales</t>
  </si>
  <si>
    <t>Bateria Lego</t>
  </si>
  <si>
    <t>Transferencia fact 3200</t>
  </si>
  <si>
    <t>Matias</t>
  </si>
  <si>
    <t>Cubiertas para el auto</t>
  </si>
  <si>
    <t>Trasnferencia</t>
  </si>
  <si>
    <t>Alejandro</t>
  </si>
  <si>
    <t>Acuña, Santiago</t>
  </si>
  <si>
    <t>Compra parrilla</t>
  </si>
  <si>
    <t>Compra correa</t>
  </si>
  <si>
    <t>Transferencia fact 705</t>
  </si>
  <si>
    <t>Compra caños</t>
  </si>
  <si>
    <t>Transferencia fact 707</t>
  </si>
  <si>
    <t>Compra Mecano ganadero</t>
  </si>
  <si>
    <t>Transferencia fact 6943</t>
  </si>
  <si>
    <t>Compra aire</t>
  </si>
  <si>
    <t>Transferencia fact 1995</t>
  </si>
  <si>
    <t>Transferencia fact 904</t>
  </si>
  <si>
    <t>Transferencia fact 0087</t>
  </si>
  <si>
    <t>Compra Valinoti</t>
  </si>
  <si>
    <t>Transferencia fact 12829</t>
  </si>
  <si>
    <t>Transferencia fact 12832</t>
  </si>
  <si>
    <t>Frenos mano de obra</t>
  </si>
  <si>
    <t>Transferencia fact 12488</t>
  </si>
  <si>
    <t>Tapiales</t>
  </si>
  <si>
    <t>Transferencia fact 161</t>
  </si>
  <si>
    <t>31/11/2023</t>
  </si>
  <si>
    <t>Transferencia fact 6965</t>
  </si>
  <si>
    <t>Albici Balanceo del auto</t>
  </si>
  <si>
    <t>Transferencia fact 6447</t>
  </si>
  <si>
    <t>Lavarropas</t>
  </si>
  <si>
    <t xml:space="preserve">Transferencia fact 2164 </t>
  </si>
  <si>
    <t xml:space="preserve">Materiales Valinoti </t>
  </si>
  <si>
    <t>Transferencia fact 13397</t>
  </si>
  <si>
    <t>Compra moto usada+porton de nutral</t>
  </si>
  <si>
    <t>cambio correa</t>
  </si>
  <si>
    <t>Transferencia fact 0026</t>
  </si>
  <si>
    <t>Compra bateria</t>
  </si>
  <si>
    <t>Transferencia fact 1559</t>
  </si>
  <si>
    <t>compra desmalezadora</t>
  </si>
  <si>
    <t>Transferencia fact 21037</t>
  </si>
  <si>
    <t>compra de moto</t>
  </si>
  <si>
    <t xml:space="preserve">Joaquin Lenain </t>
  </si>
  <si>
    <t>Renovacion alquiler</t>
  </si>
  <si>
    <t>service del auto</t>
  </si>
  <si>
    <t>cubiertas de nutral</t>
  </si>
  <si>
    <t>Luque</t>
  </si>
  <si>
    <t xml:space="preserve">Pozo de agua </t>
  </si>
  <si>
    <t>Por vacaciones</t>
  </si>
  <si>
    <t>ARREGLO AUTO</t>
  </si>
  <si>
    <t>se lo descontamos como adelanto</t>
  </si>
  <si>
    <t>Pago embargo</t>
  </si>
  <si>
    <t>bateria auto</t>
  </si>
  <si>
    <t>Transferencia fact 4333</t>
  </si>
  <si>
    <t>Piedras</t>
  </si>
  <si>
    <t>Transferencia fact 19034</t>
  </si>
  <si>
    <t>Ivan Seijo Bono</t>
  </si>
  <si>
    <t>Bono</t>
  </si>
  <si>
    <t>Para llegar a fin de mes</t>
  </si>
  <si>
    <t>Gastos personales</t>
  </si>
  <si>
    <t>compro aire</t>
  </si>
  <si>
    <t>Transferencia fact 2492</t>
  </si>
  <si>
    <t>compro celular en marquez</t>
  </si>
  <si>
    <t>compra celular a Ruth</t>
  </si>
  <si>
    <t>Transferencia sin factura</t>
  </si>
  <si>
    <t>Transferencia factura 07287</t>
  </si>
  <si>
    <t>Compra auto mujer</t>
  </si>
  <si>
    <t>Mecano chapas</t>
  </si>
  <si>
    <t>Transferencia factura 5804</t>
  </si>
  <si>
    <t>Rosana Cepeda</t>
  </si>
  <si>
    <t>compra NB LENOVO IP3</t>
  </si>
  <si>
    <t>Transferencia factura 45572</t>
  </si>
  <si>
    <t xml:space="preserve">Compra neumatico </t>
  </si>
  <si>
    <t>Transferencia factura 11921</t>
  </si>
  <si>
    <t>Compra materiales para la casa</t>
  </si>
  <si>
    <t>Transferencia factura 15721</t>
  </si>
  <si>
    <t>Matias/rr.hh</t>
  </si>
  <si>
    <t>VFC INSTALACIONES</t>
  </si>
  <si>
    <t>Transferencia factura 9015</t>
  </si>
  <si>
    <t>Compra sillas</t>
  </si>
  <si>
    <t>Transferencia factura 2824</t>
  </si>
  <si>
    <t>CELULAR</t>
  </si>
  <si>
    <t>Transferencia factura 268</t>
  </si>
  <si>
    <t>RISSO NEUMATICOS</t>
  </si>
  <si>
    <t>Transferencia factura 12381</t>
  </si>
  <si>
    <t>gasto personal</t>
  </si>
  <si>
    <t>Bici Naldo</t>
  </si>
  <si>
    <t>Transferencia factura 1321</t>
  </si>
  <si>
    <t>Transferencia factura 6742</t>
  </si>
  <si>
    <t>Compra cel</t>
  </si>
  <si>
    <t>Transferencia factura 3139</t>
  </si>
  <si>
    <t>Compra funda</t>
  </si>
  <si>
    <t>Transferencia factura 3140</t>
  </si>
  <si>
    <t>Anteojos</t>
  </si>
  <si>
    <t>Transferencia factura 434</t>
  </si>
  <si>
    <t>Pintura</t>
  </si>
  <si>
    <t>Transferencia factura 23716</t>
  </si>
  <si>
    <t>Mafferetti</t>
  </si>
  <si>
    <t>Transferencia factura 23791</t>
  </si>
  <si>
    <t>Oxinueve</t>
  </si>
  <si>
    <t>Transferencia factura 98419</t>
  </si>
  <si>
    <t>Service+Transferencia</t>
  </si>
  <si>
    <t>Pintureria</t>
  </si>
  <si>
    <t>Transferencia factura 24101</t>
  </si>
  <si>
    <t>Bateria</t>
  </si>
  <si>
    <t>Transferencia factura 00002</t>
  </si>
  <si>
    <t>deuda personal</t>
  </si>
  <si>
    <t>Averturas</t>
  </si>
  <si>
    <t>personal</t>
  </si>
  <si>
    <t>Transferencia factura 1076</t>
  </si>
  <si>
    <t>Transferencia factura 1077</t>
  </si>
  <si>
    <t>Rodrigo Rodriguez acopio</t>
  </si>
  <si>
    <t>Transferencia factura 1078</t>
  </si>
  <si>
    <t>se descuenta por la 2</t>
  </si>
  <si>
    <t xml:space="preserve">transferencia  </t>
  </si>
  <si>
    <t>Transferencia factura 0065</t>
  </si>
  <si>
    <t>Transferencia factura 24877</t>
  </si>
  <si>
    <t>arreglo casa</t>
  </si>
  <si>
    <t>Kevin Veliz</t>
  </si>
  <si>
    <t>Transferencia factura 19371</t>
  </si>
  <si>
    <t>Buldain G</t>
  </si>
  <si>
    <t>Carro Barrefondo</t>
  </si>
  <si>
    <t>Transferencia factura 119</t>
  </si>
  <si>
    <t>Transferencia factura 19630</t>
  </si>
  <si>
    <t>Repuesto compra auto</t>
  </si>
  <si>
    <t>Transferencia factura 23843</t>
  </si>
  <si>
    <t>Alquiler casa</t>
  </si>
  <si>
    <t>Bono choferes</t>
  </si>
  <si>
    <t>Nacho Toledo</t>
  </si>
  <si>
    <t>Transferencia factura 4065</t>
  </si>
  <si>
    <t>Mecano ganadero</t>
  </si>
  <si>
    <t>Transferencia 8659-8658</t>
  </si>
  <si>
    <t>Ferrari repuesto</t>
  </si>
  <si>
    <t>Transferencia factura 1428</t>
  </si>
  <si>
    <t>Arreglo camioneta</t>
  </si>
  <si>
    <t>SALDO A DIC 2026</t>
  </si>
  <si>
    <t>Pago gym</t>
  </si>
  <si>
    <t>Emanuel Rodriguez</t>
  </si>
  <si>
    <t>Transferencia FACT 21257</t>
  </si>
  <si>
    <t>Dalmiro Laoratani</t>
  </si>
  <si>
    <t>SALDO A ENERO 2026</t>
  </si>
  <si>
    <t>SALDO A FEBRERO 2026</t>
  </si>
  <si>
    <t>SALDO A MARZO 2026</t>
  </si>
  <si>
    <t>SALDO A ABRIL 2026</t>
  </si>
  <si>
    <t>SALDO A MAYO 2026</t>
  </si>
  <si>
    <t>SALDO A JUNIO 2026</t>
  </si>
  <si>
    <t>SALDO A JULIO 2026</t>
  </si>
  <si>
    <t>SALDO A AGOSTO 2026</t>
  </si>
  <si>
    <t>SALDO A SEP 2026</t>
  </si>
  <si>
    <t>SALDO A OCT 2026</t>
  </si>
  <si>
    <t>SALDO A NOV 2026</t>
  </si>
  <si>
    <t>SALDO A ENERO 2027</t>
  </si>
  <si>
    <t>AGOST</t>
  </si>
  <si>
    <t>Materiales y mano de obra</t>
  </si>
  <si>
    <t>Transferencia FACT 21897</t>
  </si>
  <si>
    <t>Facundo Mario</t>
  </si>
  <si>
    <t>Cubieta albici</t>
  </si>
  <si>
    <t>Transferencia FACT 14051</t>
  </si>
  <si>
    <t>Lopez Juan</t>
  </si>
  <si>
    <t>Ortiz Leonardo</t>
  </si>
  <si>
    <t>Leg</t>
  </si>
  <si>
    <t>Nombre</t>
  </si>
  <si>
    <t>Monto Pedido</t>
  </si>
  <si>
    <t>Cancelado</t>
  </si>
  <si>
    <t>Pendiente</t>
  </si>
  <si>
    <t>Proxima Cuota</t>
  </si>
  <si>
    <t>$</t>
  </si>
  <si>
    <t>Cant Cuotas Pend</t>
  </si>
  <si>
    <t>Oscar Diaz</t>
  </si>
  <si>
    <t>Fecha Pedido</t>
  </si>
  <si>
    <t>Fecha cancelacion</t>
  </si>
  <si>
    <t>Cant Cuotas Pendientes</t>
  </si>
  <si>
    <t>Zega Maximiliano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</si>
</sst>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&quot;$&quot;\ #,##0;[Red]\-&quot;$&quot;\ #,##0"/>
    <numFmt numFmtId="8" formatCode="&quot;$&quot;\ #,##0.00;[Red]\-&quot;$&quot;\ #,##0.00"/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[$$-2C0A]\ #,##0"/>
    <numFmt numFmtId="165" formatCode="_-* #,##0.00\ &quot;$&quot;_-;\-* #,##0.00\ &quot;$&quot;_-;_-* &quot;-&quot;??\ &quot;$&quot;_-;_-@_-"/>
    <numFmt numFmtId="166" formatCode="_ &quot;$&quot;\ * #,##0.00_ ;_ &quot;$&quot;\ * \-#,##0.00_ ;_ &quot;$&quot;\ * &quot;-&quot;??_ ;_ @_ "/>
    <numFmt numFmtId="167" formatCode="_-* #,##0.00\ _$_-;\-* #,##0.00\ _$_-;_-* &quot;-&quot;??\ _$_-;_-@_-"/>
    <numFmt numFmtId="168" formatCode="0.0000"/>
    <numFmt numFmtId="169" formatCode="_-[$$-2C0A]\ * #,##0.00_-;\-[$$-2C0A]\ * #,##0.00_-;_-[$$-2C0A]\ * &quot;-&quot;??_-;_-@_-"/>
    <numFmt numFmtId="170" formatCode="_-* #,##0_-;\-* #,##0_-;_-* &quot;-&quot;??_-;_-@_-"/>
    <numFmt numFmtId="171" formatCode="_-&quot;$&quot;\ * #,##0_-;\-&quot;$&quot;\ * #,##0_-;_-&quot;$&quot;\ * &quot;-&quot;??_-;_-@_-"/>
    <numFmt numFmtId="172" formatCode="_-&quot;$&quot;\ * #,##0_-;\-&quot;$&quot;\ * #,##0_-;_-&quot;$&quot;\ * &quot;-&quot;??_-;_-@"/>
    <numFmt numFmtId="173" formatCode="_-&quot;$&quot;\ * #,##0.00_-;\-&quot;$&quot;\ * #,##0.00_-;_-&quot;$&quot;\ * &quot;-&quot;??_-;_-@"/>
    <numFmt numFmtId="174" formatCode="_-[$$-2C0A]\ * #,##0.00_-;\-[$$-2C0A]\ * #,##0.00_-;_-[$$-2C0A]\ * &quot;-&quot;??_-;_-@"/>
    <numFmt numFmtId="175" formatCode="&quot;$&quot;\ #,##0.00"/>
    <numFmt numFmtId="176" formatCode="&quot;$&quot;\ #,##0"/>
  </numFmts>
  <fonts count="57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u/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sz val="9"/>
      <color theme="0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theme="3" tint="0.3999755851924192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9"/>
      <color theme="1" tint="0.34998626667073579"/>
      <name val="Calibri"/>
      <family val="2"/>
      <scheme val="minor"/>
    </font>
    <font>
      <sz val="9"/>
      <color theme="1" tint="0.34998626667073579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color theme="1"/>
      <name val="Calibri"/>
      <family val="2"/>
    </font>
    <font>
      <b/>
      <sz val="12"/>
      <color theme="0"/>
      <name val="Calibri"/>
      <family val="2"/>
    </font>
    <font>
      <sz val="11"/>
      <name val="Calibri"/>
      <family val="2"/>
    </font>
    <font>
      <b/>
      <sz val="9"/>
      <color rgb="FF595959"/>
      <name val="Calibri"/>
      <family val="2"/>
    </font>
    <font>
      <sz val="9"/>
      <color rgb="FF595959"/>
      <name val="Calibri"/>
      <family val="2"/>
    </font>
    <font>
      <b/>
      <sz val="9"/>
      <color theme="0"/>
      <name val="Calibri"/>
      <family val="2"/>
    </font>
    <font>
      <sz val="9"/>
      <color theme="0"/>
      <name val="Calibri"/>
      <family val="2"/>
    </font>
    <font>
      <b/>
      <sz val="9"/>
      <color theme="1"/>
      <name val="Calibri"/>
      <family val="2"/>
    </font>
    <font>
      <b/>
      <u/>
      <sz val="9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</font>
    <font>
      <b/>
      <sz val="12"/>
      <color theme="0"/>
      <name val="Calibri"/>
      <family val="2"/>
    </font>
    <font>
      <sz val="11"/>
      <name val="Calibri"/>
      <family val="2"/>
    </font>
    <font>
      <b/>
      <sz val="9"/>
      <color rgb="FF595959"/>
      <name val="Calibri"/>
      <family val="2"/>
    </font>
    <font>
      <sz val="9"/>
      <color rgb="FF595959"/>
      <name val="Calibri"/>
      <family val="2"/>
    </font>
    <font>
      <b/>
      <sz val="9"/>
      <color theme="0"/>
      <name val="Calibri"/>
      <family val="2"/>
    </font>
    <font>
      <sz val="9"/>
      <color theme="0"/>
      <name val="Calibri"/>
      <family val="2"/>
    </font>
    <font>
      <b/>
      <sz val="9"/>
      <color theme="1"/>
      <name val="Calibri"/>
      <family val="2"/>
    </font>
    <font>
      <b/>
      <u/>
      <sz val="9"/>
      <color theme="1"/>
      <name val="Calibri"/>
      <family val="2"/>
    </font>
    <font>
      <sz val="11"/>
      <color theme="1"/>
      <name val="Calibri"/>
      <family val="2"/>
      <scheme val="minor"/>
    </font>
    <font>
      <sz val="9"/>
      <color theme="1"/>
      <name val="Calibri"/>
      <family val="2"/>
    </font>
    <font>
      <b/>
      <sz val="12"/>
      <color theme="0"/>
      <name val="Calibri"/>
      <family val="2"/>
    </font>
    <font>
      <sz val="11"/>
      <name val="Calibri"/>
      <family val="2"/>
    </font>
    <font>
      <b/>
      <sz val="9"/>
      <color rgb="FF595959"/>
      <name val="Calibri"/>
      <family val="2"/>
    </font>
    <font>
      <sz val="9"/>
      <color rgb="FF595959"/>
      <name val="Calibri"/>
      <family val="2"/>
    </font>
    <font>
      <b/>
      <sz val="9"/>
      <color theme="0"/>
      <name val="Calibri"/>
      <family val="2"/>
    </font>
    <font>
      <sz val="9"/>
      <color theme="0"/>
      <name val="Calibri"/>
      <family val="2"/>
    </font>
    <font>
      <b/>
      <sz val="9"/>
      <color theme="1"/>
      <name val="Calibri"/>
      <family val="2"/>
    </font>
    <font>
      <b/>
      <u/>
      <sz val="9"/>
      <color theme="1"/>
      <name val="Calibri"/>
      <family val="2"/>
    </font>
    <font>
      <sz val="8"/>
      <color rgb="FFFF0000"/>
      <name val="Calibri"/>
      <family val="2"/>
      <scheme val="minor"/>
    </font>
    <font>
      <sz val="9"/>
      <color rgb="FFFF0000"/>
      <name val="Calibri"/>
      <family val="2"/>
      <scheme val="minor"/>
    </font>
    <font>
      <sz val="11"/>
      <name val="Consolas"/>
      <family val="3"/>
    </font>
  </fonts>
  <fills count="2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00999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theme="8"/>
      </patternFill>
    </fill>
    <fill>
      <patternFill patternType="solid">
        <fgColor theme="0"/>
        <bgColor theme="0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21"/>
        <bgColor indexed="64"/>
      </patternFill>
    </fill>
  </fills>
  <borders count="38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theme="0" tint="-0.14996795556505021"/>
      </top>
      <bottom style="thin">
        <color theme="0" tint="-0.14996795556505021"/>
      </bottom>
      <diagonal/>
    </border>
  </borders>
  <cellStyleXfs count="18">
    <xf numFmtId="0" fontId="0" fillId="0" borderId="0"/>
    <xf numFmtId="164" fontId="3" fillId="0" borderId="0"/>
    <xf numFmtId="165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3" fillId="0" borderId="0"/>
    <xf numFmtId="0" fontId="34" fillId="0" borderId="0"/>
    <xf numFmtId="0" fontId="44" fillId="0" borderId="0"/>
    <xf numFmtId="0" fontId="3" fillId="0" borderId="0"/>
    <xf numFmtId="0" fontId="3" fillId="0" borderId="0"/>
    <xf numFmtId="0" fontId="3" fillId="0" borderId="0"/>
    <xf numFmtId="4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</cellStyleXfs>
  <cellXfs count="345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8" fontId="1" fillId="0" borderId="0" xfId="0" applyNumberFormat="1" applyFont="1" applyAlignment="1">
      <alignment horizontal="center" vertical="center"/>
    </xf>
    <xf numFmtId="8" fontId="0" fillId="0" borderId="0" xfId="0" applyNumberFormat="1" applyAlignment="1">
      <alignment horizontal="center"/>
    </xf>
    <xf numFmtId="17" fontId="1" fillId="0" borderId="0" xfId="0" applyNumberFormat="1" applyFont="1" applyAlignment="1">
      <alignment horizontal="center" vertical="center"/>
    </xf>
    <xf numFmtId="17" fontId="2" fillId="0" borderId="0" xfId="0" applyNumberFormat="1" applyFont="1" applyAlignment="1">
      <alignment horizontal="center" vertical="center"/>
    </xf>
    <xf numFmtId="8" fontId="0" fillId="2" borderId="0" xfId="0" applyNumberFormat="1" applyFill="1" applyAlignment="1">
      <alignment horizontal="center"/>
    </xf>
    <xf numFmtId="16" fontId="0" fillId="0" borderId="0" xfId="0" applyNumberFormat="1" applyAlignment="1">
      <alignment horizontal="center"/>
    </xf>
    <xf numFmtId="166" fontId="0" fillId="0" borderId="0" xfId="2" applyNumberFormat="1" applyFont="1" applyFill="1" applyBorder="1" applyAlignment="1">
      <alignment horizontal="center" vertical="center"/>
    </xf>
    <xf numFmtId="17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6" fontId="1" fillId="0" borderId="0" xfId="0" applyNumberFormat="1" applyFont="1" applyAlignment="1">
      <alignment horizontal="center" vertical="center"/>
    </xf>
    <xf numFmtId="166" fontId="0" fillId="3" borderId="1" xfId="2" applyNumberFormat="1" applyFont="1" applyFill="1" applyBorder="1" applyAlignment="1">
      <alignment horizontal="center" vertical="center"/>
    </xf>
    <xf numFmtId="16" fontId="4" fillId="0" borderId="0" xfId="0" applyNumberFormat="1" applyFont="1" applyAlignment="1">
      <alignment horizontal="center"/>
    </xf>
    <xf numFmtId="166" fontId="0" fillId="0" borderId="0" xfId="0" applyNumberFormat="1" applyAlignment="1">
      <alignment horizontal="center" vertical="center"/>
    </xf>
    <xf numFmtId="166" fontId="0" fillId="2" borderId="1" xfId="2" applyNumberFormat="1" applyFont="1" applyFill="1" applyBorder="1" applyAlignment="1">
      <alignment horizontal="center" vertical="center"/>
    </xf>
    <xf numFmtId="44" fontId="2" fillId="0" borderId="0" xfId="0" applyNumberFormat="1" applyFont="1" applyAlignment="1">
      <alignment horizontal="center" vertical="center"/>
    </xf>
    <xf numFmtId="44" fontId="1" fillId="0" borderId="0" xfId="0" applyNumberFormat="1" applyFont="1" applyAlignment="1">
      <alignment horizontal="center" vertical="center"/>
    </xf>
    <xf numFmtId="44" fontId="0" fillId="0" borderId="0" xfId="0" applyNumberFormat="1" applyAlignment="1">
      <alignment horizontal="center"/>
    </xf>
    <xf numFmtId="8" fontId="7" fillId="3" borderId="3" xfId="0" applyNumberFormat="1" applyFont="1" applyFill="1" applyBorder="1" applyAlignment="1">
      <alignment horizontal="center"/>
    </xf>
    <xf numFmtId="44" fontId="0" fillId="0" borderId="0" xfId="0" applyNumberFormat="1"/>
    <xf numFmtId="0" fontId="0" fillId="0" borderId="0" xfId="0" applyAlignment="1">
      <alignment horizontal="center" vertical="center"/>
    </xf>
    <xf numFmtId="8" fontId="8" fillId="2" borderId="0" xfId="0" applyNumberFormat="1" applyFont="1" applyFill="1" applyAlignment="1">
      <alignment horizontal="center"/>
    </xf>
    <xf numFmtId="8" fontId="1" fillId="0" borderId="0" xfId="0" applyNumberFormat="1" applyFont="1" applyAlignment="1">
      <alignment horizontal="center"/>
    </xf>
    <xf numFmtId="8" fontId="2" fillId="0" borderId="0" xfId="0" applyNumberFormat="1" applyFont="1" applyAlignment="1">
      <alignment horizontal="center"/>
    </xf>
    <xf numFmtId="6" fontId="1" fillId="0" borderId="0" xfId="0" applyNumberFormat="1" applyFont="1" applyAlignment="1">
      <alignment horizontal="center"/>
    </xf>
    <xf numFmtId="44" fontId="0" fillId="0" borderId="0" xfId="4" applyFont="1" applyAlignment="1">
      <alignment horizontal="center"/>
    </xf>
    <xf numFmtId="166" fontId="0" fillId="3" borderId="0" xfId="2" applyNumberFormat="1" applyFont="1" applyFill="1" applyBorder="1" applyAlignment="1">
      <alignment horizontal="center" vertical="center"/>
    </xf>
    <xf numFmtId="164" fontId="4" fillId="0" borderId="2" xfId="1" applyFont="1" applyBorder="1" applyAlignment="1">
      <alignment horizontal="center"/>
    </xf>
    <xf numFmtId="164" fontId="4" fillId="0" borderId="1" xfId="1" applyFont="1" applyBorder="1" applyAlignment="1">
      <alignment horizontal="center" vertical="center"/>
    </xf>
    <xf numFmtId="164" fontId="4" fillId="0" borderId="2" xfId="1" applyFont="1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16" fontId="4" fillId="4" borderId="0" xfId="0" applyNumberFormat="1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0" fillId="3" borderId="0" xfId="0" applyFill="1" applyAlignment="1">
      <alignment horizontal="center"/>
    </xf>
    <xf numFmtId="8" fontId="0" fillId="3" borderId="0" xfId="0" applyNumberFormat="1" applyFill="1" applyAlignment="1">
      <alignment horizontal="center"/>
    </xf>
    <xf numFmtId="0" fontId="0" fillId="7" borderId="0" xfId="0" applyFill="1" applyAlignment="1">
      <alignment horizontal="center"/>
    </xf>
    <xf numFmtId="166" fontId="0" fillId="7" borderId="0" xfId="2" applyNumberFormat="1" applyFont="1" applyFill="1" applyBorder="1" applyAlignment="1">
      <alignment horizontal="center"/>
    </xf>
    <xf numFmtId="8" fontId="1" fillId="7" borderId="0" xfId="0" applyNumberFormat="1" applyFont="1" applyFill="1" applyAlignment="1">
      <alignment horizontal="center"/>
    </xf>
    <xf numFmtId="8" fontId="2" fillId="7" borderId="0" xfId="0" applyNumberFormat="1" applyFont="1" applyFill="1" applyAlignment="1">
      <alignment horizontal="center"/>
    </xf>
    <xf numFmtId="6" fontId="1" fillId="7" borderId="0" xfId="0" applyNumberFormat="1" applyFont="1" applyFill="1" applyAlignment="1">
      <alignment horizontal="center"/>
    </xf>
    <xf numFmtId="44" fontId="0" fillId="7" borderId="0" xfId="0" applyNumberFormat="1" applyFill="1" applyAlignment="1">
      <alignment horizontal="center"/>
    </xf>
    <xf numFmtId="0" fontId="0" fillId="7" borderId="0" xfId="0" applyFill="1"/>
    <xf numFmtId="164" fontId="4" fillId="8" borderId="2" xfId="1" applyFont="1" applyFill="1" applyBorder="1" applyAlignment="1">
      <alignment horizontal="center"/>
    </xf>
    <xf numFmtId="164" fontId="4" fillId="9" borderId="2" xfId="1" applyFont="1" applyFill="1" applyBorder="1" applyAlignment="1">
      <alignment horizontal="center" vertical="center"/>
    </xf>
    <xf numFmtId="8" fontId="7" fillId="3" borderId="0" xfId="0" applyNumberFormat="1" applyFont="1" applyFill="1" applyAlignment="1">
      <alignment horizontal="center"/>
    </xf>
    <xf numFmtId="166" fontId="0" fillId="2" borderId="0" xfId="2" applyNumberFormat="1" applyFont="1" applyFill="1" applyBorder="1" applyAlignment="1">
      <alignment horizontal="center" vertical="center"/>
    </xf>
    <xf numFmtId="166" fontId="0" fillId="0" borderId="0" xfId="2" applyNumberFormat="1" applyFont="1" applyFill="1" applyBorder="1" applyAlignment="1">
      <alignment horizontal="center"/>
    </xf>
    <xf numFmtId="16" fontId="0" fillId="0" borderId="0" xfId="0" applyNumberFormat="1" applyAlignment="1">
      <alignment horizontal="center" vertical="center"/>
    </xf>
    <xf numFmtId="164" fontId="4" fillId="3" borderId="2" xfId="1" applyFont="1" applyFill="1" applyBorder="1" applyAlignment="1">
      <alignment horizontal="center" vertical="center"/>
    </xf>
    <xf numFmtId="8" fontId="0" fillId="0" borderId="0" xfId="0" applyNumberFormat="1" applyAlignment="1">
      <alignment horizontal="center" vertical="center"/>
    </xf>
    <xf numFmtId="0" fontId="8" fillId="3" borderId="0" xfId="0" applyFont="1" applyFill="1" applyAlignment="1">
      <alignment horizontal="center"/>
    </xf>
    <xf numFmtId="166" fontId="0" fillId="2" borderId="3" xfId="2" applyNumberFormat="1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4" fillId="10" borderId="0" xfId="0" applyFont="1" applyFill="1"/>
    <xf numFmtId="0" fontId="9" fillId="0" borderId="0" xfId="0" applyFont="1" applyAlignment="1">
      <alignment horizontal="center" vertical="center"/>
    </xf>
    <xf numFmtId="0" fontId="9" fillId="0" borderId="0" xfId="0" applyFont="1"/>
    <xf numFmtId="0" fontId="10" fillId="0" borderId="0" xfId="0" applyFont="1"/>
    <xf numFmtId="0" fontId="11" fillId="0" borderId="0" xfId="0" applyFont="1" applyAlignment="1">
      <alignment horizontal="center" vertical="center"/>
    </xf>
    <xf numFmtId="0" fontId="12" fillId="0" borderId="0" xfId="0" applyFont="1"/>
    <xf numFmtId="0" fontId="11" fillId="0" borderId="0" xfId="0" applyFont="1"/>
    <xf numFmtId="168" fontId="11" fillId="0" borderId="0" xfId="0" applyNumberFormat="1" applyFont="1"/>
    <xf numFmtId="10" fontId="12" fillId="0" borderId="0" xfId="0" applyNumberFormat="1" applyFont="1"/>
    <xf numFmtId="0" fontId="9" fillId="3" borderId="3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/>
    </xf>
    <xf numFmtId="0" fontId="9" fillId="3" borderId="8" xfId="0" applyFont="1" applyFill="1" applyBorder="1" applyAlignment="1">
      <alignment horizontal="center"/>
    </xf>
    <xf numFmtId="0" fontId="11" fillId="3" borderId="9" xfId="0" applyFont="1" applyFill="1" applyBorder="1" applyAlignment="1">
      <alignment horizontal="center" vertical="center"/>
    </xf>
    <xf numFmtId="0" fontId="11" fillId="3" borderId="9" xfId="0" applyFont="1" applyFill="1" applyBorder="1"/>
    <xf numFmtId="169" fontId="11" fillId="3" borderId="9" xfId="0" applyNumberFormat="1" applyFont="1" applyFill="1" applyBorder="1"/>
    <xf numFmtId="169" fontId="12" fillId="3" borderId="10" xfId="0" applyNumberFormat="1" applyFont="1" applyFill="1" applyBorder="1"/>
    <xf numFmtId="1" fontId="11" fillId="3" borderId="9" xfId="0" applyNumberFormat="1" applyFont="1" applyFill="1" applyBorder="1" applyAlignment="1">
      <alignment horizontal="center" vertical="center"/>
    </xf>
    <xf numFmtId="14" fontId="11" fillId="3" borderId="11" xfId="0" applyNumberFormat="1" applyFont="1" applyFill="1" applyBorder="1"/>
    <xf numFmtId="169" fontId="11" fillId="3" borderId="10" xfId="0" applyNumberFormat="1" applyFont="1" applyFill="1" applyBorder="1"/>
    <xf numFmtId="1" fontId="11" fillId="3" borderId="7" xfId="0" applyNumberFormat="1" applyFont="1" applyFill="1" applyBorder="1" applyAlignment="1">
      <alignment horizontal="center" vertical="center"/>
    </xf>
    <xf numFmtId="169" fontId="11" fillId="3" borderId="7" xfId="0" applyNumberFormat="1" applyFont="1" applyFill="1" applyBorder="1"/>
    <xf numFmtId="169" fontId="11" fillId="3" borderId="5" xfId="0" applyNumberFormat="1" applyFont="1" applyFill="1" applyBorder="1"/>
    <xf numFmtId="14" fontId="10" fillId="0" borderId="0" xfId="0" applyNumberFormat="1" applyFont="1"/>
    <xf numFmtId="0" fontId="10" fillId="10" borderId="0" xfId="0" applyFont="1" applyFill="1"/>
    <xf numFmtId="0" fontId="4" fillId="6" borderId="0" xfId="0" applyFont="1" applyFill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170" fontId="16" fillId="0" borderId="0" xfId="5" applyNumberFormat="1" applyFont="1" applyFill="1" applyBorder="1"/>
    <xf numFmtId="0" fontId="16" fillId="0" borderId="0" xfId="0" applyFont="1"/>
    <xf numFmtId="170" fontId="19" fillId="0" borderId="0" xfId="5" applyNumberFormat="1" applyFont="1" applyFill="1" applyBorder="1" applyAlignment="1">
      <alignment horizontal="center" vertical="center"/>
    </xf>
    <xf numFmtId="170" fontId="19" fillId="0" borderId="0" xfId="5" applyNumberFormat="1" applyFont="1" applyFill="1" applyBorder="1"/>
    <xf numFmtId="0" fontId="19" fillId="0" borderId="0" xfId="0" applyFont="1"/>
    <xf numFmtId="0" fontId="16" fillId="0" borderId="0" xfId="0" applyFont="1" applyAlignment="1">
      <alignment horizontal="left"/>
    </xf>
    <xf numFmtId="170" fontId="13" fillId="0" borderId="0" xfId="5" applyNumberFormat="1" applyFont="1" applyFill="1" applyBorder="1"/>
    <xf numFmtId="0" fontId="17" fillId="0" borderId="0" xfId="0" applyFont="1"/>
    <xf numFmtId="0" fontId="18" fillId="0" borderId="0" xfId="0" applyFont="1"/>
    <xf numFmtId="0" fontId="14" fillId="12" borderId="12" xfId="0" applyFont="1" applyFill="1" applyBorder="1" applyAlignment="1">
      <alignment horizontal="center" vertical="center" wrapText="1"/>
    </xf>
    <xf numFmtId="17" fontId="14" fillId="12" borderId="12" xfId="0" applyNumberFormat="1" applyFont="1" applyFill="1" applyBorder="1" applyAlignment="1">
      <alignment horizontal="center" vertical="center" wrapText="1"/>
    </xf>
    <xf numFmtId="0" fontId="15" fillId="13" borderId="12" xfId="0" applyFont="1" applyFill="1" applyBorder="1" applyAlignment="1">
      <alignment horizontal="center" vertical="center" wrapText="1"/>
    </xf>
    <xf numFmtId="0" fontId="16" fillId="0" borderId="12" xfId="0" applyFont="1" applyBorder="1" applyAlignment="1">
      <alignment horizontal="center" vertical="center"/>
    </xf>
    <xf numFmtId="170" fontId="13" fillId="12" borderId="12" xfId="5" applyNumberFormat="1" applyFont="1" applyFill="1" applyBorder="1" applyAlignment="1">
      <alignment horizontal="center" vertical="center"/>
    </xf>
    <xf numFmtId="170" fontId="16" fillId="0" borderId="12" xfId="5" applyNumberFormat="1" applyFont="1" applyBorder="1" applyAlignment="1">
      <alignment horizontal="center" vertical="center"/>
    </xf>
    <xf numFmtId="170" fontId="16" fillId="3" borderId="12" xfId="5" applyNumberFormat="1" applyFont="1" applyFill="1" applyBorder="1" applyAlignment="1">
      <alignment horizontal="center" vertical="center"/>
    </xf>
    <xf numFmtId="170" fontId="18" fillId="0" borderId="12" xfId="5" applyNumberFormat="1" applyFont="1" applyBorder="1" applyAlignment="1">
      <alignment horizontal="center" vertical="center"/>
    </xf>
    <xf numFmtId="170" fontId="19" fillId="0" borderId="12" xfId="5" applyNumberFormat="1" applyFont="1" applyFill="1" applyBorder="1" applyAlignment="1">
      <alignment horizontal="center" vertical="center"/>
    </xf>
    <xf numFmtId="170" fontId="19" fillId="0" borderId="12" xfId="5" applyNumberFormat="1" applyFont="1" applyFill="1" applyBorder="1"/>
    <xf numFmtId="0" fontId="16" fillId="0" borderId="12" xfId="0" applyFont="1" applyBorder="1"/>
    <xf numFmtId="0" fontId="16" fillId="3" borderId="12" xfId="0" applyFont="1" applyFill="1" applyBorder="1"/>
    <xf numFmtId="0" fontId="18" fillId="0" borderId="12" xfId="0" applyFont="1" applyBorder="1"/>
    <xf numFmtId="0" fontId="14" fillId="11" borderId="12" xfId="0" applyFont="1" applyFill="1" applyBorder="1" applyAlignment="1">
      <alignment horizontal="left"/>
    </xf>
    <xf numFmtId="0" fontId="14" fillId="11" borderId="12" xfId="0" applyFont="1" applyFill="1" applyBorder="1"/>
    <xf numFmtId="170" fontId="14" fillId="11" borderId="12" xfId="0" applyNumberFormat="1" applyFont="1" applyFill="1" applyBorder="1"/>
    <xf numFmtId="17" fontId="14" fillId="12" borderId="13" xfId="0" applyNumberFormat="1" applyFont="1" applyFill="1" applyBorder="1" applyAlignment="1">
      <alignment horizontal="center" vertical="center" wrapText="1"/>
    </xf>
    <xf numFmtId="170" fontId="18" fillId="0" borderId="13" xfId="5" applyNumberFormat="1" applyFont="1" applyBorder="1" applyAlignment="1">
      <alignment horizontal="center" vertical="center"/>
    </xf>
    <xf numFmtId="0" fontId="18" fillId="0" borderId="13" xfId="0" applyFont="1" applyBorder="1"/>
    <xf numFmtId="170" fontId="14" fillId="11" borderId="13" xfId="0" applyNumberFormat="1" applyFont="1" applyFill="1" applyBorder="1"/>
    <xf numFmtId="0" fontId="14" fillId="12" borderId="14" xfId="0" applyFont="1" applyFill="1" applyBorder="1" applyAlignment="1">
      <alignment horizontal="center" vertical="center" wrapText="1"/>
    </xf>
    <xf numFmtId="170" fontId="19" fillId="0" borderId="14" xfId="5" applyNumberFormat="1" applyFont="1" applyFill="1" applyBorder="1" applyAlignment="1">
      <alignment horizontal="center" vertical="center"/>
    </xf>
    <xf numFmtId="170" fontId="14" fillId="11" borderId="14" xfId="0" applyNumberFormat="1" applyFont="1" applyFill="1" applyBorder="1"/>
    <xf numFmtId="17" fontId="14" fillId="0" borderId="9" xfId="0" applyNumberFormat="1" applyFont="1" applyBorder="1" applyAlignment="1">
      <alignment horizontal="center" vertical="center" wrapText="1"/>
    </xf>
    <xf numFmtId="170" fontId="18" fillId="0" borderId="9" xfId="5" applyNumberFormat="1" applyFont="1" applyFill="1" applyBorder="1" applyAlignment="1">
      <alignment horizontal="center" vertical="center"/>
    </xf>
    <xf numFmtId="0" fontId="18" fillId="0" borderId="9" xfId="0" applyFont="1" applyBorder="1"/>
    <xf numFmtId="0" fontId="14" fillId="0" borderId="9" xfId="0" applyFont="1" applyBorder="1"/>
    <xf numFmtId="8" fontId="0" fillId="2" borderId="0" xfId="0" applyNumberFormat="1" applyFill="1"/>
    <xf numFmtId="171" fontId="10" fillId="0" borderId="0" xfId="4" applyNumberFormat="1" applyFont="1"/>
    <xf numFmtId="9" fontId="10" fillId="0" borderId="0" xfId="0" applyNumberFormat="1" applyFont="1"/>
    <xf numFmtId="9" fontId="10" fillId="0" borderId="0" xfId="6" applyFont="1"/>
    <xf numFmtId="169" fontId="11" fillId="14" borderId="9" xfId="0" applyNumberFormat="1" applyFont="1" applyFill="1" applyBorder="1"/>
    <xf numFmtId="1" fontId="11" fillId="0" borderId="9" xfId="0" applyNumberFormat="1" applyFont="1" applyBorder="1" applyAlignment="1">
      <alignment horizontal="center" vertical="center"/>
    </xf>
    <xf numFmtId="169" fontId="11" fillId="0" borderId="9" xfId="0" applyNumberFormat="1" applyFont="1" applyBorder="1"/>
    <xf numFmtId="169" fontId="11" fillId="0" borderId="10" xfId="0" applyNumberFormat="1" applyFont="1" applyBorder="1"/>
    <xf numFmtId="0" fontId="4" fillId="0" borderId="0" xfId="0" applyFont="1"/>
    <xf numFmtId="44" fontId="10" fillId="0" borderId="0" xfId="4" applyFont="1"/>
    <xf numFmtId="44" fontId="10" fillId="0" borderId="15" xfId="4" applyFont="1" applyBorder="1"/>
    <xf numFmtId="0" fontId="21" fillId="0" borderId="16" xfId="0" applyFont="1" applyBorder="1" applyAlignment="1">
      <alignment horizontal="left" vertical="center"/>
    </xf>
    <xf numFmtId="0" fontId="22" fillId="0" borderId="17" xfId="0" applyFont="1" applyBorder="1"/>
    <xf numFmtId="171" fontId="22" fillId="0" borderId="18" xfId="4" applyNumberFormat="1" applyFont="1" applyBorder="1"/>
    <xf numFmtId="0" fontId="21" fillId="0" borderId="11" xfId="0" applyFont="1" applyBorder="1" applyAlignment="1">
      <alignment horizontal="left" vertical="center"/>
    </xf>
    <xf numFmtId="0" fontId="22" fillId="0" borderId="0" xfId="0" applyFont="1"/>
    <xf numFmtId="9" fontId="22" fillId="0" borderId="10" xfId="6" applyFont="1" applyBorder="1"/>
    <xf numFmtId="0" fontId="22" fillId="0" borderId="10" xfId="6" applyNumberFormat="1" applyFont="1" applyBorder="1"/>
    <xf numFmtId="0" fontId="21" fillId="0" borderId="19" xfId="0" applyFont="1" applyBorder="1" applyAlignment="1">
      <alignment horizontal="left" vertical="center"/>
    </xf>
    <xf numFmtId="0" fontId="22" fillId="0" borderId="6" xfId="0" applyFont="1" applyBorder="1"/>
    <xf numFmtId="14" fontId="22" fillId="0" borderId="5" xfId="6" applyNumberFormat="1" applyFont="1" applyBorder="1"/>
    <xf numFmtId="0" fontId="23" fillId="15" borderId="20" xfId="0" applyFont="1" applyFill="1" applyBorder="1" applyAlignment="1">
      <alignment horizontal="left" vertical="center"/>
    </xf>
    <xf numFmtId="0" fontId="13" fillId="15" borderId="4" xfId="0" applyFont="1" applyFill="1" applyBorder="1"/>
    <xf numFmtId="44" fontId="13" fillId="15" borderId="8" xfId="4" applyFont="1" applyFill="1" applyBorder="1"/>
    <xf numFmtId="0" fontId="12" fillId="0" borderId="0" xfId="0" applyFont="1" applyAlignment="1">
      <alignment horizontal="left" vertical="center"/>
    </xf>
    <xf numFmtId="0" fontId="12" fillId="0" borderId="0" xfId="6" applyNumberFormat="1" applyFont="1" applyBorder="1"/>
    <xf numFmtId="0" fontId="23" fillId="15" borderId="3" xfId="0" applyFont="1" applyFill="1" applyBorder="1" applyAlignment="1">
      <alignment horizontal="center" vertical="center"/>
    </xf>
    <xf numFmtId="0" fontId="23" fillId="15" borderId="3" xfId="0" applyFont="1" applyFill="1" applyBorder="1" applyAlignment="1">
      <alignment horizontal="center"/>
    </xf>
    <xf numFmtId="170" fontId="18" fillId="0" borderId="0" xfId="5" applyNumberFormat="1" applyFont="1" applyBorder="1" applyAlignment="1">
      <alignment horizontal="center" vertical="center"/>
    </xf>
    <xf numFmtId="0" fontId="11" fillId="3" borderId="3" xfId="0" applyFont="1" applyFill="1" applyBorder="1" applyAlignment="1">
      <alignment horizontal="center" vertical="center"/>
    </xf>
    <xf numFmtId="0" fontId="11" fillId="3" borderId="3" xfId="0" applyFont="1" applyFill="1" applyBorder="1"/>
    <xf numFmtId="169" fontId="11" fillId="3" borderId="3" xfId="0" applyNumberFormat="1" applyFont="1" applyFill="1" applyBorder="1"/>
    <xf numFmtId="169" fontId="12" fillId="3" borderId="3" xfId="0" applyNumberFormat="1" applyFont="1" applyFill="1" applyBorder="1"/>
    <xf numFmtId="1" fontId="11" fillId="3" borderId="3" xfId="0" applyNumberFormat="1" applyFont="1" applyFill="1" applyBorder="1" applyAlignment="1">
      <alignment horizontal="center" vertical="center"/>
    </xf>
    <xf numFmtId="14" fontId="11" fillId="3" borderId="3" xfId="0" applyNumberFormat="1" applyFont="1" applyFill="1" applyBorder="1"/>
    <xf numFmtId="0" fontId="10" fillId="0" borderId="3" xfId="0" applyFont="1" applyBorder="1"/>
    <xf numFmtId="166" fontId="4" fillId="0" borderId="0" xfId="2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4" fillId="0" borderId="0" xfId="0" applyFont="1"/>
    <xf numFmtId="0" fontId="27" fillId="0" borderId="21" xfId="0" applyFont="1" applyBorder="1" applyAlignment="1">
      <alignment horizontal="left" vertical="center"/>
    </xf>
    <xf numFmtId="0" fontId="28" fillId="0" borderId="22" xfId="0" applyFont="1" applyBorder="1"/>
    <xf numFmtId="172" fontId="28" fillId="0" borderId="23" xfId="0" applyNumberFormat="1" applyFont="1" applyBorder="1"/>
    <xf numFmtId="0" fontId="27" fillId="0" borderId="24" xfId="0" applyFont="1" applyBorder="1" applyAlignment="1">
      <alignment horizontal="left" vertical="center"/>
    </xf>
    <xf numFmtId="0" fontId="28" fillId="0" borderId="0" xfId="0" applyFont="1"/>
    <xf numFmtId="9" fontId="28" fillId="0" borderId="25" xfId="0" applyNumberFormat="1" applyFont="1" applyBorder="1"/>
    <xf numFmtId="0" fontId="28" fillId="0" borderId="25" xfId="0" applyFont="1" applyBorder="1"/>
    <xf numFmtId="0" fontId="27" fillId="0" borderId="26" xfId="0" applyFont="1" applyBorder="1" applyAlignment="1">
      <alignment horizontal="left" vertical="center"/>
    </xf>
    <xf numFmtId="0" fontId="28" fillId="0" borderId="27" xfId="0" applyFont="1" applyBorder="1"/>
    <xf numFmtId="14" fontId="28" fillId="0" borderId="28" xfId="0" applyNumberFormat="1" applyFont="1" applyBorder="1"/>
    <xf numFmtId="0" fontId="29" fillId="16" borderId="29" xfId="0" applyFont="1" applyFill="1" applyBorder="1" applyAlignment="1">
      <alignment horizontal="left" vertical="center"/>
    </xf>
    <xf numFmtId="0" fontId="30" fillId="16" borderId="30" xfId="0" applyFont="1" applyFill="1" applyBorder="1"/>
    <xf numFmtId="173" fontId="30" fillId="16" borderId="31" xfId="0" applyNumberFormat="1" applyFont="1" applyFill="1" applyBorder="1"/>
    <xf numFmtId="0" fontId="31" fillId="0" borderId="0" xfId="0" applyFont="1" applyAlignment="1">
      <alignment horizontal="left" vertical="center"/>
    </xf>
    <xf numFmtId="0" fontId="31" fillId="0" borderId="0" xfId="0" applyFont="1"/>
    <xf numFmtId="0" fontId="32" fillId="0" borderId="0" xfId="0" applyFont="1" applyAlignment="1">
      <alignment horizontal="center" vertical="center"/>
    </xf>
    <xf numFmtId="0" fontId="32" fillId="0" borderId="0" xfId="0" applyFont="1"/>
    <xf numFmtId="0" fontId="29" fillId="16" borderId="32" xfId="0" applyFont="1" applyFill="1" applyBorder="1" applyAlignment="1">
      <alignment horizontal="center" vertical="center"/>
    </xf>
    <xf numFmtId="0" fontId="29" fillId="16" borderId="32" xfId="0" applyFont="1" applyFill="1" applyBorder="1" applyAlignment="1">
      <alignment horizontal="center"/>
    </xf>
    <xf numFmtId="0" fontId="29" fillId="16" borderId="31" xfId="0" applyFont="1" applyFill="1" applyBorder="1" applyAlignment="1">
      <alignment horizontal="center"/>
    </xf>
    <xf numFmtId="0" fontId="24" fillId="17" borderId="33" xfId="0" applyFont="1" applyFill="1" applyBorder="1" applyAlignment="1">
      <alignment horizontal="center" vertical="center"/>
    </xf>
    <xf numFmtId="0" fontId="24" fillId="17" borderId="33" xfId="0" applyFont="1" applyFill="1" applyBorder="1"/>
    <xf numFmtId="174" fontId="24" fillId="17" borderId="33" xfId="0" applyNumberFormat="1" applyFont="1" applyFill="1" applyBorder="1"/>
    <xf numFmtId="174" fontId="31" fillId="17" borderId="25" xfId="0" applyNumberFormat="1" applyFont="1" applyFill="1" applyBorder="1"/>
    <xf numFmtId="1" fontId="24" fillId="17" borderId="33" xfId="0" applyNumberFormat="1" applyFont="1" applyFill="1" applyBorder="1" applyAlignment="1">
      <alignment horizontal="center" vertical="center"/>
    </xf>
    <xf numFmtId="14" fontId="24" fillId="17" borderId="24" xfId="0" applyNumberFormat="1" applyFont="1" applyFill="1" applyBorder="1"/>
    <xf numFmtId="174" fontId="24" fillId="17" borderId="25" xfId="0" applyNumberFormat="1" applyFont="1" applyFill="1" applyBorder="1"/>
    <xf numFmtId="1" fontId="24" fillId="17" borderId="34" xfId="0" applyNumberFormat="1" applyFont="1" applyFill="1" applyBorder="1" applyAlignment="1">
      <alignment horizontal="center" vertical="center"/>
    </xf>
    <xf numFmtId="14" fontId="24" fillId="17" borderId="26" xfId="0" applyNumberFormat="1" applyFont="1" applyFill="1" applyBorder="1"/>
    <xf numFmtId="174" fontId="24" fillId="17" borderId="34" xfId="0" applyNumberFormat="1" applyFont="1" applyFill="1" applyBorder="1"/>
    <xf numFmtId="174" fontId="24" fillId="17" borderId="28" xfId="0" applyNumberFormat="1" applyFont="1" applyFill="1" applyBorder="1"/>
    <xf numFmtId="0" fontId="24" fillId="0" borderId="0" xfId="0" applyFont="1" applyAlignment="1">
      <alignment horizontal="center" vertical="center"/>
    </xf>
    <xf numFmtId="174" fontId="24" fillId="17" borderId="0" xfId="0" applyNumberFormat="1" applyFont="1" applyFill="1"/>
    <xf numFmtId="166" fontId="3" fillId="0" borderId="0" xfId="2" applyNumberFormat="1" applyFont="1" applyFill="1" applyBorder="1" applyAlignment="1">
      <alignment horizontal="center" vertical="center"/>
    </xf>
    <xf numFmtId="170" fontId="18" fillId="3" borderId="12" xfId="5" applyNumberFormat="1" applyFont="1" applyFill="1" applyBorder="1" applyAlignment="1">
      <alignment horizontal="center" vertical="center"/>
    </xf>
    <xf numFmtId="16" fontId="0" fillId="0" borderId="0" xfId="0" applyNumberFormat="1"/>
    <xf numFmtId="6" fontId="0" fillId="0" borderId="0" xfId="0" applyNumberFormat="1" applyAlignment="1">
      <alignment horizontal="center" vertical="center"/>
    </xf>
    <xf numFmtId="6" fontId="0" fillId="2" borderId="0" xfId="0" applyNumberFormat="1" applyFill="1" applyAlignment="1">
      <alignment horizontal="center" vertical="center"/>
    </xf>
    <xf numFmtId="44" fontId="0" fillId="2" borderId="0" xfId="0" applyNumberFormat="1" applyFill="1"/>
    <xf numFmtId="0" fontId="35" fillId="0" borderId="0" xfId="8" applyFont="1"/>
    <xf numFmtId="0" fontId="34" fillId="0" borderId="0" xfId="8"/>
    <xf numFmtId="0" fontId="38" fillId="0" borderId="21" xfId="8" applyFont="1" applyBorder="1" applyAlignment="1">
      <alignment horizontal="left" vertical="center"/>
    </xf>
    <xf numFmtId="0" fontId="39" fillId="0" borderId="22" xfId="8" applyFont="1" applyBorder="1"/>
    <xf numFmtId="172" fontId="39" fillId="0" borderId="23" xfId="8" applyNumberFormat="1" applyFont="1" applyBorder="1"/>
    <xf numFmtId="0" fontId="38" fillId="0" borderId="24" xfId="8" applyFont="1" applyBorder="1" applyAlignment="1">
      <alignment horizontal="left" vertical="center"/>
    </xf>
    <xf numFmtId="0" fontId="39" fillId="0" borderId="0" xfId="8" applyFont="1"/>
    <xf numFmtId="9" fontId="39" fillId="0" borderId="25" xfId="8" applyNumberFormat="1" applyFont="1" applyBorder="1"/>
    <xf numFmtId="0" fontId="39" fillId="0" borderId="25" xfId="8" applyFont="1" applyBorder="1"/>
    <xf numFmtId="0" fontId="38" fillId="0" borderId="26" xfId="8" applyFont="1" applyBorder="1" applyAlignment="1">
      <alignment horizontal="left" vertical="center"/>
    </xf>
    <xf numFmtId="0" fontId="39" fillId="0" borderId="27" xfId="8" applyFont="1" applyBorder="1"/>
    <xf numFmtId="14" fontId="39" fillId="0" borderId="28" xfId="8" applyNumberFormat="1" applyFont="1" applyBorder="1"/>
    <xf numFmtId="0" fontId="40" fillId="16" borderId="29" xfId="8" applyFont="1" applyFill="1" applyBorder="1" applyAlignment="1">
      <alignment horizontal="left" vertical="center"/>
    </xf>
    <xf numFmtId="0" fontId="41" fillId="16" borderId="30" xfId="8" applyFont="1" applyFill="1" applyBorder="1"/>
    <xf numFmtId="173" fontId="41" fillId="16" borderId="31" xfId="8" applyNumberFormat="1" applyFont="1" applyFill="1" applyBorder="1"/>
    <xf numFmtId="0" fontId="42" fillId="0" borderId="0" xfId="8" applyFont="1" applyAlignment="1">
      <alignment horizontal="left" vertical="center"/>
    </xf>
    <xf numFmtId="0" fontId="42" fillId="0" borderId="0" xfId="8" applyFont="1"/>
    <xf numFmtId="0" fontId="43" fillId="0" borderId="0" xfId="8" applyFont="1" applyAlignment="1">
      <alignment horizontal="center" vertical="center"/>
    </xf>
    <xf numFmtId="0" fontId="43" fillId="0" borderId="0" xfId="8" applyFont="1"/>
    <xf numFmtId="0" fontId="40" fillId="16" borderId="32" xfId="8" applyFont="1" applyFill="1" applyBorder="1" applyAlignment="1">
      <alignment horizontal="center" vertical="center"/>
    </xf>
    <xf numFmtId="0" fontId="40" fillId="16" borderId="32" xfId="8" applyFont="1" applyFill="1" applyBorder="1" applyAlignment="1">
      <alignment horizontal="center"/>
    </xf>
    <xf numFmtId="0" fontId="40" fillId="16" borderId="31" xfId="8" applyFont="1" applyFill="1" applyBorder="1" applyAlignment="1">
      <alignment horizontal="center"/>
    </xf>
    <xf numFmtId="0" fontId="35" fillId="17" borderId="33" xfId="8" applyFont="1" applyFill="1" applyBorder="1" applyAlignment="1">
      <alignment horizontal="center" vertical="center"/>
    </xf>
    <xf numFmtId="0" fontId="35" fillId="17" borderId="33" xfId="8" applyFont="1" applyFill="1" applyBorder="1"/>
    <xf numFmtId="174" fontId="35" fillId="17" borderId="33" xfId="8" applyNumberFormat="1" applyFont="1" applyFill="1" applyBorder="1"/>
    <xf numFmtId="174" fontId="42" fillId="17" borderId="25" xfId="8" applyNumberFormat="1" applyFont="1" applyFill="1" applyBorder="1"/>
    <xf numFmtId="1" fontId="35" fillId="17" borderId="33" xfId="8" applyNumberFormat="1" applyFont="1" applyFill="1" applyBorder="1" applyAlignment="1">
      <alignment horizontal="center" vertical="center"/>
    </xf>
    <xf numFmtId="14" fontId="35" fillId="17" borderId="24" xfId="8" applyNumberFormat="1" applyFont="1" applyFill="1" applyBorder="1"/>
    <xf numFmtId="174" fontId="35" fillId="17" borderId="25" xfId="8" applyNumberFormat="1" applyFont="1" applyFill="1" applyBorder="1"/>
    <xf numFmtId="1" fontId="35" fillId="17" borderId="34" xfId="8" applyNumberFormat="1" applyFont="1" applyFill="1" applyBorder="1" applyAlignment="1">
      <alignment horizontal="center" vertical="center"/>
    </xf>
    <xf numFmtId="14" fontId="35" fillId="17" borderId="26" xfId="8" applyNumberFormat="1" applyFont="1" applyFill="1" applyBorder="1"/>
    <xf numFmtId="174" fontId="35" fillId="17" borderId="34" xfId="8" applyNumberFormat="1" applyFont="1" applyFill="1" applyBorder="1"/>
    <xf numFmtId="174" fontId="35" fillId="17" borderId="28" xfId="8" applyNumberFormat="1" applyFont="1" applyFill="1" applyBorder="1"/>
    <xf numFmtId="0" fontId="35" fillId="0" borderId="0" xfId="8" applyFont="1" applyAlignment="1">
      <alignment horizontal="center" vertical="center"/>
    </xf>
    <xf numFmtId="44" fontId="34" fillId="0" borderId="0" xfId="4" applyFont="1"/>
    <xf numFmtId="44" fontId="24" fillId="0" borderId="0" xfId="4" applyFont="1"/>
    <xf numFmtId="44" fontId="34" fillId="0" borderId="0" xfId="8" applyNumberFormat="1"/>
    <xf numFmtId="164" fontId="4" fillId="0" borderId="0" xfId="1" applyFont="1" applyAlignment="1">
      <alignment horizontal="center" vertical="center"/>
    </xf>
    <xf numFmtId="0" fontId="45" fillId="0" borderId="0" xfId="9" applyFont="1"/>
    <xf numFmtId="0" fontId="44" fillId="0" borderId="0" xfId="9"/>
    <xf numFmtId="0" fontId="48" fillId="0" borderId="21" xfId="9" applyFont="1" applyBorder="1" applyAlignment="1">
      <alignment horizontal="left" vertical="center"/>
    </xf>
    <xf numFmtId="0" fontId="49" fillId="0" borderId="22" xfId="9" applyFont="1" applyBorder="1"/>
    <xf numFmtId="172" fontId="49" fillId="0" borderId="23" xfId="9" applyNumberFormat="1" applyFont="1" applyBorder="1"/>
    <xf numFmtId="0" fontId="48" fillId="0" borderId="24" xfId="9" applyFont="1" applyBorder="1" applyAlignment="1">
      <alignment horizontal="left" vertical="center"/>
    </xf>
    <xf numFmtId="0" fontId="49" fillId="0" borderId="0" xfId="9" applyFont="1"/>
    <xf numFmtId="9" fontId="49" fillId="0" borderId="25" xfId="9" applyNumberFormat="1" applyFont="1" applyBorder="1"/>
    <xf numFmtId="0" fontId="49" fillId="0" borderId="25" xfId="9" applyFont="1" applyBorder="1"/>
    <xf numFmtId="0" fontId="48" fillId="0" borderId="26" xfId="9" applyFont="1" applyBorder="1" applyAlignment="1">
      <alignment horizontal="left" vertical="center"/>
    </xf>
    <xf numFmtId="0" fontId="49" fillId="0" borderId="27" xfId="9" applyFont="1" applyBorder="1"/>
    <xf numFmtId="14" fontId="49" fillId="0" borderId="28" xfId="9" applyNumberFormat="1" applyFont="1" applyBorder="1"/>
    <xf numFmtId="0" fontId="50" fillId="16" borderId="29" xfId="9" applyFont="1" applyFill="1" applyBorder="1" applyAlignment="1">
      <alignment horizontal="left" vertical="center"/>
    </xf>
    <xf numFmtId="0" fontId="51" fillId="16" borderId="30" xfId="9" applyFont="1" applyFill="1" applyBorder="1"/>
    <xf numFmtId="173" fontId="51" fillId="16" borderId="31" xfId="9" applyNumberFormat="1" applyFont="1" applyFill="1" applyBorder="1"/>
    <xf numFmtId="0" fontId="52" fillId="0" borderId="0" xfId="9" applyFont="1" applyAlignment="1">
      <alignment horizontal="left" vertical="center"/>
    </xf>
    <xf numFmtId="0" fontId="52" fillId="0" borderId="0" xfId="9" applyFont="1"/>
    <xf numFmtId="0" fontId="53" fillId="0" borderId="0" xfId="9" applyFont="1" applyAlignment="1">
      <alignment horizontal="center" vertical="center"/>
    </xf>
    <xf numFmtId="0" fontId="53" fillId="0" borderId="0" xfId="9" applyFont="1"/>
    <xf numFmtId="0" fontId="50" fillId="16" borderId="32" xfId="9" applyFont="1" applyFill="1" applyBorder="1" applyAlignment="1">
      <alignment horizontal="center" vertical="center"/>
    </xf>
    <xf numFmtId="0" fontId="50" fillId="16" borderId="32" xfId="9" applyFont="1" applyFill="1" applyBorder="1" applyAlignment="1">
      <alignment horizontal="center"/>
    </xf>
    <xf numFmtId="0" fontId="50" fillId="16" borderId="31" xfId="9" applyFont="1" applyFill="1" applyBorder="1" applyAlignment="1">
      <alignment horizontal="center"/>
    </xf>
    <xf numFmtId="0" fontId="45" fillId="17" borderId="33" xfId="9" applyFont="1" applyFill="1" applyBorder="1" applyAlignment="1">
      <alignment horizontal="center" vertical="center"/>
    </xf>
    <xf numFmtId="0" fontId="45" fillId="17" borderId="33" xfId="9" applyFont="1" applyFill="1" applyBorder="1"/>
    <xf numFmtId="174" fontId="45" fillId="17" borderId="33" xfId="9" applyNumberFormat="1" applyFont="1" applyFill="1" applyBorder="1"/>
    <xf numFmtId="174" fontId="52" fillId="17" borderId="25" xfId="9" applyNumberFormat="1" applyFont="1" applyFill="1" applyBorder="1"/>
    <xf numFmtId="1" fontId="45" fillId="17" borderId="33" xfId="9" applyNumberFormat="1" applyFont="1" applyFill="1" applyBorder="1" applyAlignment="1">
      <alignment horizontal="center" vertical="center"/>
    </xf>
    <xf numFmtId="14" fontId="45" fillId="17" borderId="24" xfId="9" applyNumberFormat="1" applyFont="1" applyFill="1" applyBorder="1"/>
    <xf numFmtId="174" fontId="45" fillId="17" borderId="25" xfId="9" applyNumberFormat="1" applyFont="1" applyFill="1" applyBorder="1"/>
    <xf numFmtId="174" fontId="45" fillId="17" borderId="35" xfId="9" applyNumberFormat="1" applyFont="1" applyFill="1" applyBorder="1"/>
    <xf numFmtId="1" fontId="45" fillId="17" borderId="34" xfId="9" applyNumberFormat="1" applyFont="1" applyFill="1" applyBorder="1" applyAlignment="1">
      <alignment horizontal="center" vertical="center"/>
    </xf>
    <xf numFmtId="14" fontId="45" fillId="17" borderId="26" xfId="9" applyNumberFormat="1" applyFont="1" applyFill="1" applyBorder="1"/>
    <xf numFmtId="174" fontId="45" fillId="17" borderId="34" xfId="9" applyNumberFormat="1" applyFont="1" applyFill="1" applyBorder="1"/>
    <xf numFmtId="174" fontId="45" fillId="17" borderId="28" xfId="9" applyNumberFormat="1" applyFont="1" applyFill="1" applyBorder="1"/>
    <xf numFmtId="0" fontId="45" fillId="0" borderId="0" xfId="9" applyFont="1" applyAlignment="1">
      <alignment horizontal="center" vertical="center"/>
    </xf>
    <xf numFmtId="169" fontId="10" fillId="0" borderId="3" xfId="0" applyNumberFormat="1" applyFont="1" applyBorder="1"/>
    <xf numFmtId="1" fontId="11" fillId="18" borderId="9" xfId="0" applyNumberFormat="1" applyFont="1" applyFill="1" applyBorder="1" applyAlignment="1">
      <alignment horizontal="center" vertical="center"/>
    </xf>
    <xf numFmtId="14" fontId="11" fillId="18" borderId="11" xfId="0" applyNumberFormat="1" applyFont="1" applyFill="1" applyBorder="1"/>
    <xf numFmtId="169" fontId="11" fillId="18" borderId="9" xfId="0" applyNumberFormat="1" applyFont="1" applyFill="1" applyBorder="1"/>
    <xf numFmtId="169" fontId="11" fillId="18" borderId="10" xfId="0" applyNumberFormat="1" applyFont="1" applyFill="1" applyBorder="1"/>
    <xf numFmtId="170" fontId="19" fillId="3" borderId="14" xfId="5" applyNumberFormat="1" applyFont="1" applyFill="1" applyBorder="1" applyAlignment="1">
      <alignment horizontal="center" vertical="center"/>
    </xf>
    <xf numFmtId="170" fontId="17" fillId="3" borderId="12" xfId="5" applyNumberFormat="1" applyFont="1" applyFill="1" applyBorder="1" applyAlignment="1">
      <alignment horizontal="center" vertical="center"/>
    </xf>
    <xf numFmtId="6" fontId="0" fillId="0" borderId="0" xfId="0" applyNumberFormat="1"/>
    <xf numFmtId="170" fontId="54" fillId="0" borderId="12" xfId="5" applyNumberFormat="1" applyFont="1" applyBorder="1" applyAlignment="1">
      <alignment horizontal="center" vertical="center"/>
    </xf>
    <xf numFmtId="166" fontId="2" fillId="2" borderId="1" xfId="2" applyNumberFormat="1" applyFont="1" applyFill="1" applyBorder="1" applyAlignment="1">
      <alignment horizontal="center" vertical="center"/>
    </xf>
    <xf numFmtId="0" fontId="2" fillId="0" borderId="0" xfId="0" applyFont="1"/>
    <xf numFmtId="166" fontId="7" fillId="2" borderId="0" xfId="2" applyNumberFormat="1" applyFont="1" applyFill="1" applyBorder="1" applyAlignment="1">
      <alignment horizontal="center" vertical="center"/>
    </xf>
    <xf numFmtId="8" fontId="7" fillId="19" borderId="3" xfId="0" applyNumberFormat="1" applyFont="1" applyFill="1" applyBorder="1" applyAlignment="1">
      <alignment horizontal="center"/>
    </xf>
    <xf numFmtId="166" fontId="0" fillId="19" borderId="0" xfId="2" applyNumberFormat="1" applyFont="1" applyFill="1" applyBorder="1" applyAlignment="1">
      <alignment horizontal="center" vertical="center"/>
    </xf>
    <xf numFmtId="166" fontId="7" fillId="19" borderId="0" xfId="2" applyNumberFormat="1" applyFont="1" applyFill="1" applyBorder="1" applyAlignment="1">
      <alignment horizontal="center" vertical="center"/>
    </xf>
    <xf numFmtId="170" fontId="55" fillId="12" borderId="12" xfId="5" applyNumberFormat="1" applyFont="1" applyFill="1" applyBorder="1" applyAlignment="1">
      <alignment horizontal="center" vertical="center"/>
    </xf>
    <xf numFmtId="170" fontId="54" fillId="3" borderId="12" xfId="5" applyNumberFormat="1" applyFont="1" applyFill="1" applyBorder="1" applyAlignment="1">
      <alignment horizontal="center" vertical="center"/>
    </xf>
    <xf numFmtId="170" fontId="54" fillId="0" borderId="13" xfId="5" applyNumberFormat="1" applyFont="1" applyBorder="1" applyAlignment="1">
      <alignment horizontal="center" vertical="center"/>
    </xf>
    <xf numFmtId="170" fontId="54" fillId="0" borderId="0" xfId="5" applyNumberFormat="1" applyFont="1" applyBorder="1" applyAlignment="1">
      <alignment horizontal="center" vertical="center"/>
    </xf>
    <xf numFmtId="0" fontId="54" fillId="0" borderId="0" xfId="0" applyFont="1"/>
    <xf numFmtId="166" fontId="0" fillId="20" borderId="0" xfId="2" applyNumberFormat="1" applyFont="1" applyFill="1" applyBorder="1" applyAlignment="1">
      <alignment horizontal="center"/>
    </xf>
    <xf numFmtId="44" fontId="0" fillId="0" borderId="0" xfId="4" applyFont="1"/>
    <xf numFmtId="0" fontId="4" fillId="21" borderId="36" xfId="0" applyFont="1" applyFill="1" applyBorder="1" applyAlignment="1">
      <alignment horizontal="center" vertical="center" wrapText="1"/>
    </xf>
    <xf numFmtId="14" fontId="8" fillId="3" borderId="3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75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14" fontId="0" fillId="0" borderId="3" xfId="0" applyNumberFormat="1" applyBorder="1" applyAlignment="1">
      <alignment horizontal="center" vertical="center" wrapText="1"/>
    </xf>
    <xf numFmtId="175" fontId="0" fillId="0" borderId="3" xfId="0" applyNumberFormat="1" applyBorder="1" applyAlignment="1">
      <alignment horizontal="center" vertical="center" wrapText="1"/>
    </xf>
    <xf numFmtId="164" fontId="3" fillId="0" borderId="3" xfId="1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175" fontId="0" fillId="0" borderId="7" xfId="0" applyNumberForma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4" fontId="0" fillId="3" borderId="4" xfId="0" applyNumberFormat="1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 wrapText="1"/>
    </xf>
    <xf numFmtId="175" fontId="0" fillId="3" borderId="3" xfId="0" applyNumberForma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 wrapText="1"/>
    </xf>
    <xf numFmtId="6" fontId="0" fillId="0" borderId="4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6" fontId="0" fillId="0" borderId="20" xfId="0" applyNumberFormat="1" applyBorder="1" applyAlignment="1">
      <alignment horizontal="center" vertical="center"/>
    </xf>
    <xf numFmtId="14" fontId="0" fillId="0" borderId="4" xfId="0" applyNumberFormat="1" applyBorder="1" applyAlignment="1">
      <alignment horizontal="center"/>
    </xf>
    <xf numFmtId="1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6" fontId="2" fillId="0" borderId="4" xfId="0" applyNumberFormat="1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6" fontId="0" fillId="0" borderId="3" xfId="0" applyNumberFormat="1" applyBorder="1" applyAlignment="1">
      <alignment horizontal="center" vertical="center"/>
    </xf>
    <xf numFmtId="14" fontId="0" fillId="0" borderId="6" xfId="0" applyNumberFormat="1" applyBorder="1" applyAlignment="1">
      <alignment horizontal="center"/>
    </xf>
    <xf numFmtId="6" fontId="0" fillId="0" borderId="7" xfId="0" applyNumberFormat="1" applyBorder="1" applyAlignment="1">
      <alignment horizontal="center" vertical="center"/>
    </xf>
    <xf numFmtId="14" fontId="0" fillId="2" borderId="4" xfId="0" applyNumberForma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6" fontId="0" fillId="2" borderId="3" xfId="0" applyNumberForma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44" fontId="0" fillId="2" borderId="0" xfId="4" applyFont="1" applyFill="1"/>
    <xf numFmtId="174" fontId="45" fillId="0" borderId="0" xfId="9" applyNumberFormat="1" applyFont="1"/>
    <xf numFmtId="170" fontId="18" fillId="0" borderId="0" xfId="5" applyNumberFormat="1" applyFont="1" applyFill="1" applyBorder="1" applyAlignment="1">
      <alignment horizontal="center" vertical="center"/>
    </xf>
    <xf numFmtId="170" fontId="19" fillId="0" borderId="37" xfId="5" applyNumberFormat="1" applyFont="1" applyFill="1" applyBorder="1" applyAlignment="1">
      <alignment horizontal="center" vertical="center"/>
    </xf>
    <xf numFmtId="14" fontId="4" fillId="0" borderId="0" xfId="2" applyNumberFormat="1" applyFont="1" applyFill="1" applyBorder="1" applyAlignment="1">
      <alignment horizontal="center" vertical="center"/>
    </xf>
    <xf numFmtId="14" fontId="4" fillId="0" borderId="0" xfId="0" applyNumberFormat="1" applyFont="1" applyAlignment="1">
      <alignment horizontal="center" vertical="center"/>
    </xf>
    <xf numFmtId="2" fontId="0" fillId="0" borderId="0" xfId="5" applyNumberFormat="1" applyFont="1"/>
    <xf numFmtId="1" fontId="0" fillId="0" borderId="0" xfId="5" applyNumberFormat="1" applyFont="1"/>
    <xf numFmtId="14" fontId="0" fillId="0" borderId="0" xfId="0" applyNumberFormat="1"/>
    <xf numFmtId="0" fontId="46" fillId="16" borderId="0" xfId="9" applyFont="1" applyFill="1" applyAlignment="1">
      <alignment horizontal="center" vertical="center"/>
    </xf>
    <xf numFmtId="0" fontId="47" fillId="0" borderId="0" xfId="9" applyFont="1"/>
    <xf numFmtId="0" fontId="20" fillId="15" borderId="0" xfId="0" applyFont="1" applyFill="1" applyAlignment="1">
      <alignment horizontal="center" vertical="center"/>
    </xf>
    <xf numFmtId="0" fontId="25" fillId="16" borderId="0" xfId="0" applyFont="1" applyFill="1" applyAlignment="1">
      <alignment horizontal="center" vertical="center"/>
    </xf>
    <xf numFmtId="0" fontId="26" fillId="0" borderId="0" xfId="0" applyFont="1"/>
    <xf numFmtId="0" fontId="36" fillId="16" borderId="0" xfId="8" applyFont="1" applyFill="1" applyAlignment="1">
      <alignment horizontal="center" vertical="center"/>
    </xf>
    <xf numFmtId="0" fontId="37" fillId="0" borderId="0" xfId="8" applyFont="1"/>
    <xf numFmtId="0" fontId="56" fillId="0" borderId="0" xfId="0" applyFont="1" applyAlignment="1">
      <alignment vertical="center"/>
    </xf>
  </cellXfs>
  <cellStyles count="18">
    <cellStyle name="Millares" xfId="5" builtinId="3"/>
    <cellStyle name="Millares 2" xfId="3" xr:uid="{F6C70BCA-8D48-48FC-9E6A-33C6528C7617}"/>
    <cellStyle name="Millares 3" xfId="14" xr:uid="{A472E9DC-1048-4356-8BA8-5305D8A9B48E}"/>
    <cellStyle name="Moneda" xfId="4" builtinId="4"/>
    <cellStyle name="Moneda 2" xfId="2" xr:uid="{E97C8D21-A29A-46B7-869E-D93AB386407F}"/>
    <cellStyle name="Moneda 3" xfId="13" xr:uid="{56E0343B-A03F-416A-9A43-5FB0D60478F2}"/>
    <cellStyle name="Normal" xfId="0" builtinId="0"/>
    <cellStyle name="Normal 2" xfId="1" xr:uid="{809A885A-32F0-449E-A457-666AA16D303B}"/>
    <cellStyle name="Normal 3" xfId="7" xr:uid="{743A45C9-C905-4396-BA06-4C36DBF8A0CD}"/>
    <cellStyle name="Normal 3 2" xfId="15" xr:uid="{ADF1EC75-2708-4B46-9602-43EA953F7084}"/>
    <cellStyle name="Normal 3_DiVito Martin" xfId="10" xr:uid="{818154F2-19BA-421E-B0B2-7C8D1F87D1BE}"/>
    <cellStyle name="Normal 4" xfId="8" xr:uid="{5F12AA59-3239-4190-9A8D-70CF17778B1F}"/>
    <cellStyle name="Normal 4 2" xfId="16" xr:uid="{44E6F505-AB28-4E3A-8894-856E021792D3}"/>
    <cellStyle name="Normal 4_DiVito Martin" xfId="11" xr:uid="{6E07C01E-C872-4349-A4DB-C4068AFC82BE}"/>
    <cellStyle name="Normal 5" xfId="9" xr:uid="{4A9A0590-BB93-40D5-8913-8594F649C907}"/>
    <cellStyle name="Normal 5 2" xfId="17" xr:uid="{F62E8148-C211-4CCB-A767-D107CAF35BFA}"/>
    <cellStyle name="Normal 5_DiVito Martin" xfId="12" xr:uid="{A96818F8-BAE8-410C-9DED-6B5C1F1F2A11}"/>
    <cellStyle name="Porcentaje" xfId="6" builtinId="5"/>
  </cellStyles>
  <dxfs count="42"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8080"/>
      <color rgb="FF00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microsoft.com/office/2017/10/relationships/person" Target="persons/perso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708660</xdr:colOff>
      <xdr:row>9</xdr:row>
      <xdr:rowOff>91440</xdr:rowOff>
    </xdr:from>
    <xdr:to>
      <xdr:col>11</xdr:col>
      <xdr:colOff>586740</xdr:colOff>
      <xdr:row>10</xdr:row>
      <xdr:rowOff>99060</xdr:rowOff>
    </xdr:to>
    <xdr:sp macro="" textlink="">
      <xdr:nvSpPr>
        <xdr:cNvPr id="2" name="Flecha: a la derecha 1">
          <a:extLst>
            <a:ext uri="{FF2B5EF4-FFF2-40B4-BE49-F238E27FC236}">
              <a16:creationId xmlns:a16="http://schemas.microsoft.com/office/drawing/2014/main" id="{787F0072-DD73-4BD3-BFD4-7F1FA21B9EAB}"/>
            </a:ext>
          </a:extLst>
        </xdr:cNvPr>
        <xdr:cNvSpPr/>
      </xdr:nvSpPr>
      <xdr:spPr>
        <a:xfrm>
          <a:off x="0" y="1463040"/>
          <a:ext cx="586740" cy="160020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Users/Usuario/Dropbox/Planilla%20formulas/FORMULAS%20ALIMENTOS%20julio%202019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ARGA"/>
      <sheetName val="MATERIA PRIMA"/>
      <sheetName val="LECHE"/>
      <sheetName val="LECHE ESPECIALES"/>
      <sheetName val="CARNE"/>
      <sheetName val="OTROS"/>
      <sheetName val="COTIZACIONES"/>
      <sheetName val="Lista de precios"/>
      <sheetName val="Lista de precios distribuidor"/>
      <sheetName val="L. de precios distri Nutr."/>
      <sheetName val="Cotizaciones BLD"/>
      <sheetName val="Historicos"/>
      <sheetName val="Relaciones"/>
      <sheetName val="Bovinos "/>
      <sheetName val="Porcinos"/>
      <sheetName val="Materias Primas Vetifarma"/>
      <sheetName val="Nucleos Nutralmix "/>
      <sheetName val="Medicaciones - NC varios"/>
      <sheetName val="campos distancias"/>
      <sheetName val="Tarifa SEP 2017"/>
      <sheetName val="Aves"/>
      <sheetName val="Hoja9"/>
      <sheetName val="Hoja10"/>
      <sheetName val="Hoja11"/>
      <sheetName val="Hoja12"/>
      <sheetName val="Hoja13"/>
      <sheetName val="Hoja14"/>
      <sheetName val="Hoja15"/>
      <sheetName val="Precios Directos Vetifarma"/>
      <sheetName val="Hoja5"/>
      <sheetName val="Hoja6"/>
      <sheetName val="Hoja7"/>
      <sheetName val="Hoja8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Agustina Thurler" id="{2F2CBABC-0B1D-4C30-A114-C12C0AE938E6}" userId="Agustina Thurler" providerId="None"/>
  <person displayName="Agustina Thurler" id="{EB9C6D7D-6AF6-477C-B18F-DE1B162ACE8B}" userId="S::agustinat@nutralmix.com.ar::69396294-873c-40dd-aaae-3e6a3c42e73e" providerId="AD"/>
</personList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2" dT="2022-08-03T14:40:56.79" personId="{2F2CBABC-0B1D-4C30-A114-C12C0AE938E6}" id="{635D37C9-FBB9-4D3F-9CD2-E2392BD699E3}">
    <text>Mes calendario de cancelación. Corresponde a haberes vencidos</text>
  </threadedComment>
  <threadedComment ref="C7" dT="2022-08-23T14:54:07.06" personId="{2F2CBABC-0B1D-4C30-A114-C12C0AE938E6}" id="{D1B66D40-1593-473B-BBF5-C7B1D658BB3E}">
    <text>$19.967.44+$130.000+15276.30</text>
  </threadedComment>
  <threadedComment ref="C10" dT="2022-09-06T11:14:46.23" personId="{2F2CBABC-0B1D-4C30-A114-C12C0AE938E6}" id="{CC483270-95BF-4D19-8B42-34619E99CF3B}">
    <text>Trae el EFECTIVO</text>
  </threadedComment>
  <threadedComment ref="C13" dT="2022-09-06T11:14:46.23" personId="{2F2CBABC-0B1D-4C30-A114-C12C0AE938E6}" id="{8C9D81DC-C925-4D68-AE87-073F23244700}">
    <text>Trae el EFECTIVO</text>
  </threadedComment>
  <threadedComment ref="C31" dT="2022-08-23T17:21:58.11" personId="{2F2CBABC-0B1D-4C30-A114-C12C0AE938E6}" id="{1529D440-3BAC-41A8-97E2-DC3D3823470C}">
    <text>Prestamo + $76.032,23 tv +128644,64 cubiertas</text>
  </threadedComment>
  <threadedComment ref="R36" dT="2023-09-05T12:29:50.94" personId="{EB9C6D7D-6AF6-477C-B18F-DE1B162ACE8B}" id="{A0BB3BBA-43C6-4F86-BD07-818399F6888C}">
    <text>5/9</text>
  </threadedComment>
  <threadedComment ref="S36" dT="2024-01-08T13:42:22.45" personId="{EB9C6D7D-6AF6-477C-B18F-DE1B162ACE8B}" id="{D4F663F9-DE3B-4424-9F3A-CD1BC976F286}">
    <text xml:space="preserve">Pago 5/1
</text>
  </threadedComment>
  <threadedComment ref="T36" dT="2024-01-08T13:42:22.45" personId="{EB9C6D7D-6AF6-477C-B18F-DE1B162ACE8B}" id="{F9CA264A-2F46-460E-9698-8FF030E42A00}">
    <text xml:space="preserve">Pago 5/1
</text>
  </threadedComment>
  <threadedComment ref="C37" dT="2022-08-25T12:44:35.37" personId="{2F2CBABC-0B1D-4C30-A114-C12C0AE938E6}" id="{EB2624A3-5F9D-4BCA-A328-42EBA410569B}">
    <text>Trae el EFECTIVO</text>
  </threadedComment>
  <threadedComment ref="C55" dT="2022-12-27T13:36:17.61" personId="{2F2CBABC-0B1D-4C30-A114-C12C0AE938E6}" id="{0823A777-C9EF-40C6-AE53-13014D6929AA}">
    <text>+colocación de aire</text>
  </threadedComment>
  <threadedComment ref="C64" dT="2022-10-12T12:06:31.89" personId="{2F2CBABC-0B1D-4C30-A114-C12C0AE938E6}" id="{D4398016-3D3D-45BD-9041-6C9E84DF6226}">
    <text>$190.000 + $148.000</text>
  </threadedComment>
  <threadedComment ref="C79" dT="2023-02-04T11:33:19.17" personId="{EB9C6D7D-6AF6-477C-B18F-DE1B162ACE8B}" id="{2F10AE5E-55AE-4AA7-B141-74A5A78DAD57}">
    <text>+ arreglo del auto por $ 124.218,56</text>
  </threadedComment>
  <threadedComment ref="M102" dT="2023-07-11T12:51:05.15" personId="{EB9C6D7D-6AF6-477C-B18F-DE1B162ACE8B}" id="{8BB63DDC-B2C9-4C61-9788-0D1BDD9767D5}">
    <text>JUNIO PAGO TODO</text>
  </threadedComment>
  <threadedComment ref="K123" dT="2023-07-11T12:51:34.51" personId="{EB9C6D7D-6AF6-477C-B18F-DE1B162ACE8B}" id="{72D864EC-4CBF-4199-8974-C87ADCAED644}">
    <text>JULIO PAGO TODO</text>
  </threadedComment>
  <threadedComment ref="C124" dT="2023-02-17T13:57:49.50" personId="{EB9C6D7D-6AF6-477C-B18F-DE1B162ACE8B}" id="{5DA1113C-5A04-44E1-990C-E74D2E5C76E5}">
    <text>CHAPAS+EFEC $297.000</text>
  </threadedComment>
  <threadedComment ref="C146" dT="2023-04-25T11:32:54.68" personId="{EB9C6D7D-6AF6-477C-B18F-DE1B162ACE8B}" id="{7C4BC488-9360-47F5-B28A-2CE3A2871993}">
    <text>Préstamo $150.000 + $26.636.20 de interés</text>
  </threadedComment>
  <threadedComment ref="C150" dT="2023-04-25T11:32:54.68" personId="{EB9C6D7D-6AF6-477C-B18F-DE1B162ACE8B}" id="{317B2192-ED5F-4A0F-B41F-22435FC99681}">
    <text>Préstamo $150.000 + $26.636.20 de interés</text>
  </threadedComment>
  <threadedComment ref="J262" dT="2023-12-06T12:20:31.92" personId="{EB9C6D7D-6AF6-477C-B18F-DE1B162ACE8B}" id="{FD12B249-B141-4569-A305-4C676E30E2D5}">
    <text>NOV</text>
  </threadedComment>
  <threadedComment ref="I289" dT="2023-12-06T12:21:05.33" personId="{EB9C6D7D-6AF6-477C-B18F-DE1B162ACE8B}" id="{7CB46D92-210C-490F-95F5-A770DAED46E8}">
    <text>nov</text>
  </threadedComment>
  <threadedComment ref="K297" dT="2024-12-11T11:51:16.37" personId="{EB9C6D7D-6AF6-477C-B18F-DE1B162ACE8B}" id="{59B8CDEE-AE73-410C-909A-2200F5D78684}">
    <text>Con Liquidación final.</text>
  </threadedComment>
  <threadedComment ref="K301" dT="2024-12-11T11:51:42.82" personId="{EB9C6D7D-6AF6-477C-B18F-DE1B162ACE8B}" id="{FEF6B3B2-E628-45DD-B65A-ECA9D99F0F1F}">
    <text>Con Liquidación final.</text>
  </threadedComment>
  <threadedComment ref="J305" dT="2024-12-11T11:52:04.38" personId="{EB9C6D7D-6AF6-477C-B18F-DE1B162ACE8B}" id="{491FBEA2-DD75-4614-942A-52F39BF88BB7}">
    <text>Con Liquidación final.</text>
  </threadedComment>
  <threadedComment ref="E536" dT="2024-08-13T11:44:49.37" personId="{EB9C6D7D-6AF6-477C-B18F-DE1B162ACE8B}" id="{CAC00F5C-BF4B-4E4F-8B31-ECCDF84831FE}">
    <text xml:space="preserve">+ $35.342,71 de la pinturería fact 24101 </text>
  </threadedComment>
  <threadedComment ref="E536" dT="2024-08-13T11:45:58.73" personId="{EB9C6D7D-6AF6-477C-B18F-DE1B162ACE8B}" id="{8DF42451-BAD8-4F4E-AC25-E23A5810A854}" parentId="{CAC00F5C-BF4B-4E4F-8B31-ECCDF84831FE}">
    <text>+ $526.668,15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161" dT="2024-12-30T13:03:09.14" personId="{EB9C6D7D-6AF6-477C-B18F-DE1B162ACE8B}" id="{F017EB24-B6BE-4791-B90A-0CD621B3A2ED}">
    <text xml:space="preserve">NETO
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AD15" dT="2024-02-05T11:42:02.45" personId="{EB9C6D7D-6AF6-477C-B18F-DE1B162ACE8B}" id="{25D69CF9-8EAF-45FD-AC12-3C28A886FAAD}">
    <text>El 30/1 dice la factura</text>
  </threadedComment>
  <threadedComment ref="AP15" dT="2025-01-31T10:48:39.16" personId="{EB9C6D7D-6AF6-477C-B18F-DE1B162ACE8B}" id="{C96EC4EC-811A-4594-8C7D-2641531B8AF2}">
    <text xml:space="preserve">BONO CHOFERES 
</text>
  </threadedComment>
  <threadedComment ref="AN28" dT="2024-12-11T12:39:57.83" personId="{EB9C6D7D-6AF6-477C-B18F-DE1B162ACE8B}" id="{3DCEC848-5555-4421-A4F4-F438EBD14432}">
    <text>Liquidación final</text>
  </threadedComment>
  <threadedComment ref="N34" dT="2023-04-24T13:48:40.63" personId="{EB9C6D7D-6AF6-477C-B18F-DE1B162ACE8B}" id="{AEC56E32-F414-484C-80EB-4E84FC78C22A}">
    <text>Registrado sist fecha dic</text>
  </threadedComment>
  <threadedComment ref="AH43" dT="2024-05-09T13:52:51.40" personId="{EB9C6D7D-6AF6-477C-B18F-DE1B162ACE8B}" id="{2A625FDC-10B6-461E-8050-9FDBF5D7306C}">
    <text>Mas cel</text>
  </threadedComment>
  <threadedComment ref="AE57" dT="2024-04-12T11:46:21.48" personId="{EB9C6D7D-6AF6-477C-B18F-DE1B162ACE8B}" id="{319F213D-E4CB-4BCA-90C2-7E6F133D67BC}">
    <text>Lo pidió en marzo y lo pago en abril, sueldo marzo.</text>
  </threadedComment>
</ThreadedComment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C44DA-E806-4E00-A565-9B244D3CD9C3}">
  <dimension ref="A1:J448"/>
  <sheetViews>
    <sheetView tabSelected="1" workbookViewId="0">
      <selection activeCell="J8" sqref="J8"/>
    </sheetView>
  </sheetViews>
  <sheetFormatPr baseColWidth="10" defaultRowHeight="15" x14ac:dyDescent="0.25"/>
  <cols>
    <col min="2" max="2" width="17.5703125" bestFit="1" customWidth="1"/>
    <col min="3" max="3" width="17.5703125" customWidth="1"/>
    <col min="4" max="4" width="14.5703125" style="291" bestFit="1" customWidth="1"/>
    <col min="5" max="5" width="19.28515625" style="291" bestFit="1" customWidth="1"/>
    <col min="6" max="6" width="14.28515625" bestFit="1" customWidth="1"/>
    <col min="7" max="7" width="14.5703125" bestFit="1" customWidth="1"/>
    <col min="8" max="8" width="14.7109375" style="291" customWidth="1"/>
    <col min="9" max="9" width="19.28515625" customWidth="1"/>
    <col min="10" max="10" width="17" bestFit="1" customWidth="1"/>
  </cols>
  <sheetData>
    <row r="1" spans="1:10" x14ac:dyDescent="0.25">
      <c r="A1" t="s">
        <v>0</v>
      </c>
      <c r="B1" t="s">
        <v>616</v>
      </c>
      <c r="C1" t="s">
        <v>624</v>
      </c>
      <c r="D1" s="291" t="s">
        <v>617</v>
      </c>
      <c r="E1" s="291" t="s">
        <v>4</v>
      </c>
      <c r="F1" t="s">
        <v>618</v>
      </c>
      <c r="G1" t="s">
        <v>619</v>
      </c>
      <c r="H1" s="291" t="s">
        <v>620</v>
      </c>
      <c r="I1" t="s">
        <v>626</v>
      </c>
      <c r="J1" t="s">
        <v>625</v>
      </c>
    </row>
    <row r="2" spans="1:10" x14ac:dyDescent="0.25">
      <c r="A2" s="24">
        <v>15</v>
      </c>
      <c r="B2" s="155" t="s">
        <v>212</v>
      </c>
      <c r="C2" s="332">
        <f>+Prestamo!D231</f>
        <v>45155</v>
      </c>
      <c r="D2" s="291">
        <f>+Prestamo!E231</f>
        <v>3059282.67</v>
      </c>
      <c r="E2" s="334">
        <f>+Prestamo!G231</f>
        <v>24</v>
      </c>
      <c r="F2" s="23">
        <f>+D2+G2</f>
        <v>2039521.7600000007</v>
      </c>
      <c r="G2" s="23">
        <f>+Prestamo!C232</f>
        <v>-1019760.9099999992</v>
      </c>
      <c r="H2" s="291">
        <f>+Prestamo!X231</f>
        <v>127470.11</v>
      </c>
      <c r="I2" s="335">
        <f>+(D2/H2)-(F2/H2)</f>
        <v>8.0000002353492832</v>
      </c>
      <c r="J2" s="336">
        <f t="shared" ref="J2:J8" si="0">+EDATE(C2,E2-1)</f>
        <v>45855</v>
      </c>
    </row>
    <row r="3" spans="1:10" x14ac:dyDescent="0.25">
      <c r="A3" s="1">
        <v>113</v>
      </c>
      <c r="B3" s="156" t="s">
        <v>623</v>
      </c>
      <c r="C3" s="333">
        <f>+Prestamo!D598</f>
        <v>45755</v>
      </c>
      <c r="D3" s="291">
        <f>+Prestamo!E598</f>
        <v>2000000</v>
      </c>
      <c r="E3" s="334">
        <f>+Prestamo!G598</f>
        <v>9</v>
      </c>
      <c r="F3" s="23">
        <f t="shared" ref="F3:F7" si="1">+D3+G3</f>
        <v>225000</v>
      </c>
      <c r="G3" s="23">
        <f>+Prestamo!C599</f>
        <v>-1775000</v>
      </c>
      <c r="H3" s="291">
        <f>+Prestamo!I598</f>
        <v>225000</v>
      </c>
      <c r="I3" s="335">
        <f>+(D3/H3)-(F3/H3)</f>
        <v>7.8888888888888893</v>
      </c>
      <c r="J3" s="336">
        <f t="shared" si="0"/>
        <v>45999</v>
      </c>
    </row>
    <row r="4" spans="1:10" x14ac:dyDescent="0.25">
      <c r="A4" s="1">
        <v>250</v>
      </c>
      <c r="B4" s="156" t="s">
        <v>308</v>
      </c>
      <c r="C4" s="333">
        <f>+Prestamo!D626</f>
        <v>45663</v>
      </c>
      <c r="D4" s="291">
        <f>+Prestamo!E626</f>
        <v>600000</v>
      </c>
      <c r="E4" s="334">
        <f>+Prestamo!G626</f>
        <v>6</v>
      </c>
      <c r="F4" s="23">
        <f t="shared" si="1"/>
        <v>300000</v>
      </c>
      <c r="G4" s="23">
        <f>+Prestamo!C627</f>
        <v>-300000</v>
      </c>
      <c r="H4" s="291">
        <f>+Prestamo!K626</f>
        <v>100000</v>
      </c>
      <c r="I4" s="335">
        <f t="shared" ref="I4:I6" si="2">+(D4/H4)-(F4/H4)</f>
        <v>3</v>
      </c>
      <c r="J4" s="336">
        <f t="shared" si="0"/>
        <v>45814</v>
      </c>
    </row>
    <row r="5" spans="1:10" x14ac:dyDescent="0.25">
      <c r="A5" s="1">
        <v>129</v>
      </c>
      <c r="B5" s="156" t="s">
        <v>224</v>
      </c>
      <c r="C5" s="333">
        <f>+Prestamo!D630</f>
        <v>45691</v>
      </c>
      <c r="D5" s="291">
        <f>+Prestamo!E630+Prestamo!E634</f>
        <v>2800000</v>
      </c>
      <c r="E5" s="334">
        <f>+Prestamo!G630+7</f>
        <v>12</v>
      </c>
      <c r="F5" s="23">
        <f t="shared" si="1"/>
        <v>399999</v>
      </c>
      <c r="G5" s="23">
        <f>Prestamo!C631+Prestamo!C635</f>
        <v>-2400001</v>
      </c>
      <c r="H5" s="291">
        <f>+Prestamo!K630</f>
        <v>200000</v>
      </c>
      <c r="I5" s="335">
        <f t="shared" si="2"/>
        <v>12.000005</v>
      </c>
      <c r="J5" s="336">
        <f t="shared" si="0"/>
        <v>46025</v>
      </c>
    </row>
    <row r="6" spans="1:10" x14ac:dyDescent="0.25">
      <c r="A6" s="24">
        <v>109</v>
      </c>
      <c r="B6" s="155" t="s">
        <v>84</v>
      </c>
      <c r="C6" s="332">
        <f>+Prestamo!D642</f>
        <v>45785</v>
      </c>
      <c r="D6" s="291">
        <f>+Prestamo!E642</f>
        <v>700000</v>
      </c>
      <c r="E6" s="334">
        <f>+Prestamo!G642</f>
        <v>6</v>
      </c>
      <c r="F6" s="23">
        <f t="shared" si="1"/>
        <v>0</v>
      </c>
      <c r="G6" s="23">
        <f>+Prestamo!C643</f>
        <v>-700000</v>
      </c>
      <c r="H6" s="291">
        <f>+Prestamo!H642</f>
        <v>116000</v>
      </c>
      <c r="I6" s="335">
        <f t="shared" si="2"/>
        <v>6.0344827586206895</v>
      </c>
      <c r="J6" s="336">
        <f t="shared" si="0"/>
        <v>45938</v>
      </c>
    </row>
    <row r="7" spans="1:10" x14ac:dyDescent="0.25">
      <c r="A7" s="24">
        <v>125</v>
      </c>
      <c r="B7" s="155" t="s">
        <v>237</v>
      </c>
      <c r="C7" s="332">
        <f>+Prestamo!D654</f>
        <v>45692</v>
      </c>
      <c r="D7" s="291">
        <f>+Prestamo!E654</f>
        <v>883884.25</v>
      </c>
      <c r="E7" s="334">
        <f>+Prestamo!G654</f>
        <v>8</v>
      </c>
      <c r="F7" s="23">
        <f t="shared" si="1"/>
        <v>331456.58999999997</v>
      </c>
      <c r="G7" s="23">
        <f>+Prestamo!C655</f>
        <v>-552427.66</v>
      </c>
      <c r="H7" s="291">
        <f>+Prestamo!K654</f>
        <v>110485.53</v>
      </c>
      <c r="I7" s="335">
        <f>+(D7/H7)-(F7/H7)</f>
        <v>5.0000000905095892</v>
      </c>
      <c r="J7" s="336">
        <f t="shared" si="0"/>
        <v>45904</v>
      </c>
    </row>
    <row r="8" spans="1:10" x14ac:dyDescent="0.25">
      <c r="A8" s="24">
        <v>196</v>
      </c>
      <c r="B8" s="155" t="s">
        <v>627</v>
      </c>
      <c r="C8" s="332">
        <v>45781</v>
      </c>
      <c r="D8" s="291">
        <v>1560000</v>
      </c>
      <c r="E8" s="291">
        <v>3</v>
      </c>
      <c r="F8" s="23">
        <v>0</v>
      </c>
      <c r="G8" s="23">
        <f>-D8</f>
        <v>-1560000</v>
      </c>
      <c r="H8" s="291">
        <f>+D8/3</f>
        <v>520000</v>
      </c>
      <c r="I8" s="291">
        <v>3</v>
      </c>
      <c r="J8" s="336">
        <f t="shared" si="0"/>
        <v>45842</v>
      </c>
    </row>
    <row r="9" spans="1:10" x14ac:dyDescent="0.25">
      <c r="A9" s="1"/>
      <c r="B9" s="156"/>
      <c r="C9" s="156"/>
      <c r="F9" s="23"/>
    </row>
    <row r="10" spans="1:10" x14ac:dyDescent="0.25">
      <c r="A10" s="1"/>
      <c r="B10" s="156"/>
      <c r="C10" s="156"/>
      <c r="F10" s="23"/>
    </row>
    <row r="11" spans="1:10" x14ac:dyDescent="0.25">
      <c r="A11" s="24"/>
      <c r="B11" s="156"/>
      <c r="C11" s="156"/>
      <c r="F11" s="23"/>
      <c r="I11" s="23"/>
    </row>
    <row r="12" spans="1:10" x14ac:dyDescent="0.25">
      <c r="A12" s="24"/>
      <c r="B12" s="156"/>
      <c r="C12" s="156"/>
      <c r="F12" s="23"/>
      <c r="I12" s="23"/>
    </row>
    <row r="13" spans="1:10" x14ac:dyDescent="0.25">
      <c r="A13" s="24"/>
      <c r="B13" s="156"/>
      <c r="C13" s="156"/>
      <c r="F13" s="23"/>
      <c r="G13" s="23"/>
    </row>
    <row r="14" spans="1:10" x14ac:dyDescent="0.25">
      <c r="A14" s="24"/>
      <c r="B14" s="156"/>
      <c r="C14" s="344"/>
      <c r="F14" s="23"/>
    </row>
    <row r="15" spans="1:10" x14ac:dyDescent="0.25">
      <c r="A15" s="24"/>
      <c r="B15" s="156"/>
      <c r="C15" s="344"/>
      <c r="F15" s="23"/>
    </row>
    <row r="16" spans="1:10" x14ac:dyDescent="0.25">
      <c r="A16" s="1"/>
      <c r="B16" s="156"/>
      <c r="C16" s="344"/>
      <c r="F16" s="23"/>
    </row>
    <row r="17" spans="1:6" x14ac:dyDescent="0.25">
      <c r="A17" s="1"/>
      <c r="B17" s="156"/>
      <c r="C17" s="344"/>
      <c r="F17" s="23"/>
    </row>
    <row r="18" spans="1:6" x14ac:dyDescent="0.25">
      <c r="A18" s="1"/>
      <c r="B18" s="156"/>
      <c r="C18" s="344"/>
      <c r="F18" s="23"/>
    </row>
    <row r="19" spans="1:6" x14ac:dyDescent="0.25">
      <c r="A19" s="1"/>
      <c r="B19" s="156"/>
      <c r="C19" s="344"/>
      <c r="F19" s="23"/>
    </row>
    <row r="20" spans="1:6" x14ac:dyDescent="0.25">
      <c r="C20" s="344"/>
    </row>
    <row r="21" spans="1:6" x14ac:dyDescent="0.25">
      <c r="C21" s="344"/>
    </row>
    <row r="22" spans="1:6" x14ac:dyDescent="0.25">
      <c r="C22" s="344"/>
    </row>
    <row r="23" spans="1:6" x14ac:dyDescent="0.25">
      <c r="C23" s="344"/>
    </row>
    <row r="24" spans="1:6" x14ac:dyDescent="0.25">
      <c r="C24" s="344"/>
    </row>
    <row r="25" spans="1:6" x14ac:dyDescent="0.25">
      <c r="C25" s="344"/>
    </row>
    <row r="26" spans="1:6" x14ac:dyDescent="0.25">
      <c r="C26" s="344"/>
    </row>
    <row r="28" spans="1:6" x14ac:dyDescent="0.25">
      <c r="A28" s="1"/>
    </row>
    <row r="32" spans="1:6" x14ac:dyDescent="0.25">
      <c r="A32" s="1"/>
    </row>
    <row r="36" spans="1:1" x14ac:dyDescent="0.25">
      <c r="A36" s="1"/>
    </row>
    <row r="40" spans="1:1" x14ac:dyDescent="0.25">
      <c r="A40" s="24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24"/>
    </row>
    <row r="45" spans="1:1" x14ac:dyDescent="0.25">
      <c r="A45" s="1"/>
    </row>
    <row r="46" spans="1:1" x14ac:dyDescent="0.25">
      <c r="A46" s="1"/>
    </row>
    <row r="48" spans="1:1" x14ac:dyDescent="0.25">
      <c r="A48" s="1"/>
    </row>
    <row r="50" spans="1:1" x14ac:dyDescent="0.25">
      <c r="A50" s="1"/>
    </row>
    <row r="51" spans="1:1" x14ac:dyDescent="0.25">
      <c r="A51" s="1"/>
    </row>
    <row r="52" spans="1:1" x14ac:dyDescent="0.25">
      <c r="A52" s="24"/>
    </row>
    <row r="53" spans="1:1" x14ac:dyDescent="0.25">
      <c r="A53" s="1"/>
    </row>
    <row r="54" spans="1:1" x14ac:dyDescent="0.25">
      <c r="A54" s="1"/>
    </row>
    <row r="56" spans="1:1" x14ac:dyDescent="0.25">
      <c r="A56" s="24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  <row r="79" spans="1:1" x14ac:dyDescent="0.25">
      <c r="A79" s="1"/>
    </row>
    <row r="80" spans="1:1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92" spans="1:1" x14ac:dyDescent="0.25">
      <c r="A92" s="1"/>
    </row>
    <row r="93" spans="1:1" x14ac:dyDescent="0.25">
      <c r="A93" s="1"/>
    </row>
    <row r="94" spans="1:1" x14ac:dyDescent="0.25">
      <c r="A94" s="1"/>
    </row>
    <row r="96" spans="1:1" x14ac:dyDescent="0.25">
      <c r="A96" s="1"/>
    </row>
    <row r="97" spans="1:1" x14ac:dyDescent="0.25">
      <c r="A97" s="1"/>
    </row>
    <row r="99" spans="1:1" x14ac:dyDescent="0.25">
      <c r="A99" s="1"/>
    </row>
    <row r="100" spans="1:1" x14ac:dyDescent="0.25">
      <c r="A100" s="1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  <row r="109" spans="1:1" x14ac:dyDescent="0.25">
      <c r="A109" s="1"/>
    </row>
    <row r="114" spans="1:1" x14ac:dyDescent="0.25">
      <c r="A114" s="1"/>
    </row>
    <row r="118" spans="1:1" x14ac:dyDescent="0.25">
      <c r="A118" s="1"/>
    </row>
    <row r="119" spans="1:1" x14ac:dyDescent="0.25">
      <c r="A119" s="1"/>
    </row>
    <row r="122" spans="1:1" x14ac:dyDescent="0.25">
      <c r="A122" s="1"/>
    </row>
    <row r="126" spans="1:1" x14ac:dyDescent="0.25">
      <c r="A126" s="24"/>
    </row>
    <row r="130" spans="1:1" x14ac:dyDescent="0.25">
      <c r="A130" s="24"/>
    </row>
    <row r="134" spans="1:1" x14ac:dyDescent="0.25">
      <c r="A134" s="24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2" spans="1:1" x14ac:dyDescent="0.25">
      <c r="A142" s="24"/>
    </row>
    <row r="146" spans="1:1" x14ac:dyDescent="0.25">
      <c r="A146" s="24"/>
    </row>
    <row r="150" spans="1:1" x14ac:dyDescent="0.25">
      <c r="A150" s="24"/>
    </row>
    <row r="154" spans="1:1" x14ac:dyDescent="0.25">
      <c r="A154" s="24"/>
    </row>
    <row r="158" spans="1:1" x14ac:dyDescent="0.25">
      <c r="A158" s="24"/>
    </row>
    <row r="162" spans="1:1" x14ac:dyDescent="0.25">
      <c r="A162" s="24"/>
    </row>
    <row r="166" spans="1:1" x14ac:dyDescent="0.25">
      <c r="A166" s="24"/>
    </row>
    <row r="170" spans="1:1" x14ac:dyDescent="0.25">
      <c r="A170" s="24"/>
    </row>
    <row r="174" spans="1:1" x14ac:dyDescent="0.25">
      <c r="A174" s="24"/>
    </row>
    <row r="178" spans="1:1" x14ac:dyDescent="0.25">
      <c r="A178" s="24"/>
    </row>
    <row r="182" spans="1:1" x14ac:dyDescent="0.25">
      <c r="A182" s="24"/>
    </row>
    <row r="186" spans="1:1" x14ac:dyDescent="0.25">
      <c r="A186" s="24"/>
    </row>
    <row r="190" spans="1:1" x14ac:dyDescent="0.25">
      <c r="A190" s="24"/>
    </row>
    <row r="194" spans="1:1" x14ac:dyDescent="0.25">
      <c r="A194" s="24"/>
    </row>
    <row r="198" spans="1:1" x14ac:dyDescent="0.25">
      <c r="A198" s="24"/>
    </row>
    <row r="203" spans="1:1" x14ac:dyDescent="0.25">
      <c r="A203" s="24"/>
    </row>
    <row r="207" spans="1:1" x14ac:dyDescent="0.25">
      <c r="A207" s="24"/>
    </row>
    <row r="211" spans="1:1" x14ac:dyDescent="0.25">
      <c r="A211" s="24"/>
    </row>
    <row r="215" spans="1:1" x14ac:dyDescent="0.25">
      <c r="A215" s="24"/>
    </row>
    <row r="220" spans="1:1" x14ac:dyDescent="0.25">
      <c r="A220" s="24"/>
    </row>
    <row r="222" spans="1:1" x14ac:dyDescent="0.25">
      <c r="A222" s="24"/>
    </row>
    <row r="226" spans="1:1" x14ac:dyDescent="0.25">
      <c r="A226" s="1"/>
    </row>
    <row r="230" spans="1:1" x14ac:dyDescent="0.25">
      <c r="A230" s="1"/>
    </row>
    <row r="234" spans="1:1" x14ac:dyDescent="0.25">
      <c r="A234" s="1"/>
    </row>
    <row r="237" spans="1:1" x14ac:dyDescent="0.25">
      <c r="A237" s="1"/>
    </row>
    <row r="238" spans="1:1" x14ac:dyDescent="0.25">
      <c r="A238" s="1"/>
    </row>
    <row r="241" spans="1:1" x14ac:dyDescent="0.25">
      <c r="A241" s="1"/>
    </row>
    <row r="242" spans="1:1" x14ac:dyDescent="0.25">
      <c r="A242" s="1"/>
    </row>
    <row r="246" spans="1:1" x14ac:dyDescent="0.25">
      <c r="A246" s="1"/>
    </row>
    <row r="250" spans="1:1" x14ac:dyDescent="0.25">
      <c r="A250" s="1"/>
    </row>
    <row r="254" spans="1:1" x14ac:dyDescent="0.25">
      <c r="A254" s="1"/>
    </row>
    <row r="258" spans="1:1" x14ac:dyDescent="0.25">
      <c r="A258" s="1"/>
    </row>
    <row r="262" spans="1:1" x14ac:dyDescent="0.25">
      <c r="A262" s="1"/>
    </row>
    <row r="268" spans="1:1" x14ac:dyDescent="0.25">
      <c r="A268" s="1"/>
    </row>
    <row r="272" spans="1:1" x14ac:dyDescent="0.25">
      <c r="A272" s="1"/>
    </row>
    <row r="276" spans="1:1" x14ac:dyDescent="0.25">
      <c r="A276" s="1"/>
    </row>
    <row r="279" spans="1:1" x14ac:dyDescent="0.25">
      <c r="A279" s="1"/>
    </row>
    <row r="280" spans="1:1" x14ac:dyDescent="0.25">
      <c r="A280" s="1"/>
    </row>
    <row r="283" spans="1:1" x14ac:dyDescent="0.25">
      <c r="A283" s="1"/>
    </row>
    <row r="284" spans="1:1" x14ac:dyDescent="0.25">
      <c r="A284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296" spans="1:1" x14ac:dyDescent="0.25">
      <c r="A296" s="1"/>
    </row>
    <row r="297" spans="1:1" x14ac:dyDescent="0.25">
      <c r="A297" s="1"/>
    </row>
    <row r="298" spans="1:1" x14ac:dyDescent="0.25">
      <c r="A298" s="1"/>
    </row>
    <row r="299" spans="1:1" x14ac:dyDescent="0.25">
      <c r="A299" s="1"/>
    </row>
    <row r="300" spans="1:1" x14ac:dyDescent="0.25">
      <c r="A300" s="1"/>
    </row>
    <row r="301" spans="1:1" x14ac:dyDescent="0.25">
      <c r="A301" s="1"/>
    </row>
    <row r="302" spans="1:1" x14ac:dyDescent="0.25">
      <c r="A302" s="1"/>
    </row>
    <row r="303" spans="1:1" x14ac:dyDescent="0.25">
      <c r="A303" s="1"/>
    </row>
    <row r="304" spans="1:1" x14ac:dyDescent="0.25">
      <c r="A304" s="1"/>
    </row>
    <row r="305" spans="1:1" x14ac:dyDescent="0.25">
      <c r="A305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2" spans="1:1" x14ac:dyDescent="0.25">
      <c r="A312" s="1"/>
    </row>
    <row r="316" spans="1:1" x14ac:dyDescent="0.25">
      <c r="A316" s="1"/>
    </row>
    <row r="320" spans="1:1" x14ac:dyDescent="0.25">
      <c r="A320" s="1"/>
    </row>
    <row r="323" spans="1:1" x14ac:dyDescent="0.25">
      <c r="A323" s="1"/>
    </row>
    <row r="324" spans="1:1" x14ac:dyDescent="0.25">
      <c r="A324" s="1"/>
    </row>
    <row r="325" spans="1:1" x14ac:dyDescent="0.25">
      <c r="A325" s="1"/>
    </row>
    <row r="328" spans="1:1" x14ac:dyDescent="0.25">
      <c r="A328" s="1"/>
    </row>
    <row r="332" spans="1:1" x14ac:dyDescent="0.25">
      <c r="A332" s="1"/>
    </row>
    <row r="336" spans="1:1" x14ac:dyDescent="0.25">
      <c r="A336" s="1"/>
    </row>
    <row r="340" spans="1:1" x14ac:dyDescent="0.25">
      <c r="A340" s="1"/>
    </row>
    <row r="341" spans="1:1" x14ac:dyDescent="0.25">
      <c r="A341" s="1"/>
    </row>
    <row r="344" spans="1:1" x14ac:dyDescent="0.25">
      <c r="A344" s="1"/>
    </row>
    <row r="345" spans="1:1" x14ac:dyDescent="0.25">
      <c r="A345" s="1"/>
    </row>
    <row r="346" spans="1:1" x14ac:dyDescent="0.25">
      <c r="A346" s="1"/>
    </row>
    <row r="348" spans="1:1" x14ac:dyDescent="0.25">
      <c r="A348" s="1"/>
    </row>
    <row r="349" spans="1:1" x14ac:dyDescent="0.25">
      <c r="A349" s="1"/>
    </row>
    <row r="352" spans="1:1" x14ac:dyDescent="0.25">
      <c r="A352" s="1"/>
    </row>
    <row r="353" spans="1:1" x14ac:dyDescent="0.25">
      <c r="A353" s="1"/>
    </row>
    <row r="356" spans="1:1" x14ac:dyDescent="0.25">
      <c r="A356" s="1"/>
    </row>
    <row r="357" spans="1:1" x14ac:dyDescent="0.25">
      <c r="A357" s="1"/>
    </row>
    <row r="358" spans="1:1" x14ac:dyDescent="0.25">
      <c r="A358" s="1"/>
    </row>
    <row r="360" spans="1:1" x14ac:dyDescent="0.25">
      <c r="A360" s="1"/>
    </row>
    <row r="361" spans="1:1" x14ac:dyDescent="0.25">
      <c r="A361" s="1"/>
    </row>
    <row r="362" spans="1:1" x14ac:dyDescent="0.25">
      <c r="A362" s="1"/>
    </row>
    <row r="364" spans="1:1" x14ac:dyDescent="0.25">
      <c r="A364" s="24"/>
    </row>
    <row r="368" spans="1:1" x14ac:dyDescent="0.25">
      <c r="A368" s="24"/>
    </row>
    <row r="372" spans="1:1" x14ac:dyDescent="0.25">
      <c r="A372" s="24"/>
    </row>
    <row r="376" spans="1:1" x14ac:dyDescent="0.25">
      <c r="A376" s="24"/>
    </row>
    <row r="380" spans="1:1" x14ac:dyDescent="0.25">
      <c r="A380" s="24"/>
    </row>
    <row r="384" spans="1:1" x14ac:dyDescent="0.25">
      <c r="A384" s="24"/>
    </row>
    <row r="388" spans="1:1" x14ac:dyDescent="0.25">
      <c r="A388" s="24"/>
    </row>
    <row r="392" spans="1:1" x14ac:dyDescent="0.25">
      <c r="A392" s="24"/>
    </row>
    <row r="396" spans="1:1" x14ac:dyDescent="0.25">
      <c r="A396" s="24"/>
    </row>
    <row r="400" spans="1:1" x14ac:dyDescent="0.25">
      <c r="A400" s="1"/>
    </row>
    <row r="404" spans="1:1" x14ac:dyDescent="0.25">
      <c r="A404" s="1"/>
    </row>
    <row r="409" spans="1:1" x14ac:dyDescent="0.25">
      <c r="A409" s="24"/>
    </row>
    <row r="414" spans="1:1" x14ac:dyDescent="0.25">
      <c r="A414" s="24"/>
    </row>
    <row r="419" spans="1:1" x14ac:dyDescent="0.25">
      <c r="A419" s="24"/>
    </row>
    <row r="420" spans="1:1" x14ac:dyDescent="0.25">
      <c r="A420" s="24"/>
    </row>
    <row r="424" spans="1:1" x14ac:dyDescent="0.25">
      <c r="A424" s="24"/>
    </row>
    <row r="425" spans="1:1" x14ac:dyDescent="0.25">
      <c r="A425" s="24"/>
    </row>
    <row r="428" spans="1:1" x14ac:dyDescent="0.25">
      <c r="A428" s="24"/>
    </row>
    <row r="429" spans="1:1" x14ac:dyDescent="0.25">
      <c r="A429" s="24"/>
    </row>
    <row r="432" spans="1:1" x14ac:dyDescent="0.25">
      <c r="A432" s="24"/>
    </row>
    <row r="433" spans="1:1" x14ac:dyDescent="0.25">
      <c r="A433" s="24"/>
    </row>
    <row r="434" spans="1:1" x14ac:dyDescent="0.25">
      <c r="A434" s="24"/>
    </row>
    <row r="436" spans="1:1" x14ac:dyDescent="0.25">
      <c r="A436" s="1"/>
    </row>
    <row r="438" spans="1:1" x14ac:dyDescent="0.25">
      <c r="A438" s="24"/>
    </row>
    <row r="440" spans="1:1" x14ac:dyDescent="0.25">
      <c r="A440" s="1"/>
    </row>
    <row r="442" spans="1:1" x14ac:dyDescent="0.25">
      <c r="A442" s="24"/>
    </row>
    <row r="444" spans="1:1" x14ac:dyDescent="0.25">
      <c r="A444" s="1"/>
    </row>
    <row r="446" spans="1:1" x14ac:dyDescent="0.25">
      <c r="A446" s="24"/>
    </row>
    <row r="448" spans="1:1" x14ac:dyDescent="0.25">
      <c r="A448" s="1"/>
    </row>
  </sheetData>
  <conditionalFormatting sqref="A1">
    <cfRule type="cellIs" dxfId="41" priority="16" operator="lessThan">
      <formula>0</formula>
    </cfRule>
  </conditionalFormatting>
  <conditionalFormatting sqref="B3:C5">
    <cfRule type="cellIs" dxfId="40" priority="13" operator="lessThan">
      <formula>0</formula>
    </cfRule>
  </conditionalFormatting>
  <conditionalFormatting sqref="B9:C13 B14:B19">
    <cfRule type="cellIs" dxfId="39" priority="1" operator="lessThan">
      <formula>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C56BC-4E9B-444C-B4FE-B0B19515E06D}">
  <sheetPr>
    <pageSetUpPr fitToPage="1"/>
  </sheetPr>
  <dimension ref="A1:Z1000"/>
  <sheetViews>
    <sheetView showGridLines="0" workbookViewId="0">
      <selection activeCell="N22" sqref="N22"/>
    </sheetView>
  </sheetViews>
  <sheetFormatPr baseColWidth="10" defaultColWidth="14.42578125" defaultRowHeight="15" customHeight="1" x14ac:dyDescent="0.25"/>
  <cols>
    <col min="1" max="1" width="1.5703125" customWidth="1"/>
    <col min="2" max="2" width="11.5703125" hidden="1" customWidth="1"/>
    <col min="3" max="3" width="11.5703125" customWidth="1"/>
    <col min="4" max="4" width="5.42578125" customWidth="1"/>
    <col min="5" max="5" width="10.7109375" customWidth="1"/>
    <col min="6" max="6" width="14.7109375" customWidth="1"/>
    <col min="7" max="7" width="11" customWidth="1"/>
    <col min="8" max="8" width="12.42578125" customWidth="1"/>
    <col min="9" max="9" width="13.28515625" customWidth="1"/>
    <col min="10" max="26" width="11.5703125" customWidth="1"/>
  </cols>
  <sheetData>
    <row r="1" spans="1:26" ht="12" customHeight="1" x14ac:dyDescent="0.25">
      <c r="A1" s="157"/>
      <c r="B1" s="157"/>
      <c r="C1" s="157"/>
      <c r="D1" s="340" t="s">
        <v>206</v>
      </c>
      <c r="E1" s="341"/>
      <c r="F1" s="341"/>
      <c r="G1" s="157"/>
      <c r="H1" s="157"/>
      <c r="I1" s="157"/>
      <c r="J1" s="157"/>
      <c r="K1" s="157"/>
      <c r="L1" s="157"/>
      <c r="M1" s="157"/>
      <c r="N1" s="157"/>
      <c r="O1" s="157"/>
      <c r="P1" s="157"/>
      <c r="Q1" s="157"/>
      <c r="R1" s="157"/>
      <c r="S1" s="157"/>
      <c r="T1" s="157"/>
      <c r="U1" s="157"/>
      <c r="V1" s="157"/>
      <c r="W1" s="157"/>
      <c r="X1" s="157"/>
      <c r="Y1" s="157"/>
      <c r="Z1" s="157"/>
    </row>
    <row r="2" spans="1:26" ht="12" customHeight="1" x14ac:dyDescent="0.25">
      <c r="A2" s="157"/>
      <c r="B2" s="157"/>
      <c r="C2" s="157"/>
      <c r="D2" s="158" t="s">
        <v>207</v>
      </c>
      <c r="E2" s="159"/>
      <c r="F2" s="160">
        <v>500000</v>
      </c>
      <c r="G2" s="157"/>
      <c r="H2" s="157"/>
      <c r="I2" s="157"/>
      <c r="J2" s="157"/>
      <c r="K2" s="157"/>
      <c r="L2" s="157"/>
      <c r="M2" s="157"/>
      <c r="N2" s="157"/>
      <c r="O2" s="157"/>
      <c r="P2" s="157"/>
      <c r="Q2" s="157"/>
      <c r="R2" s="157"/>
      <c r="S2" s="157"/>
      <c r="T2" s="157"/>
      <c r="U2" s="157"/>
      <c r="V2" s="157"/>
      <c r="W2" s="157"/>
      <c r="X2" s="157"/>
      <c r="Y2" s="157"/>
      <c r="Z2" s="157"/>
    </row>
    <row r="3" spans="1:26" ht="12" customHeight="1" x14ac:dyDescent="0.25">
      <c r="A3" s="157"/>
      <c r="B3" s="157"/>
      <c r="C3" s="157"/>
      <c r="D3" s="161" t="s">
        <v>208</v>
      </c>
      <c r="E3" s="162"/>
      <c r="F3" s="163">
        <v>0.9</v>
      </c>
      <c r="G3" s="157"/>
      <c r="H3" s="157"/>
      <c r="I3" s="157"/>
      <c r="J3" s="157"/>
      <c r="K3" s="157"/>
      <c r="L3" s="157"/>
      <c r="M3" s="157"/>
      <c r="N3" s="157"/>
      <c r="O3" s="157"/>
      <c r="P3" s="157"/>
      <c r="Q3" s="157"/>
      <c r="R3" s="157"/>
      <c r="S3" s="157"/>
      <c r="T3" s="157"/>
      <c r="U3" s="157"/>
      <c r="V3" s="157"/>
      <c r="W3" s="157"/>
      <c r="X3" s="157"/>
      <c r="Y3" s="157"/>
      <c r="Z3" s="157"/>
    </row>
    <row r="4" spans="1:26" ht="12" customHeight="1" x14ac:dyDescent="0.25">
      <c r="A4" s="157"/>
      <c r="B4" s="157"/>
      <c r="C4" s="157"/>
      <c r="D4" s="161" t="s">
        <v>209</v>
      </c>
      <c r="E4" s="162"/>
      <c r="F4" s="164">
        <v>12</v>
      </c>
      <c r="G4" s="157"/>
      <c r="H4" s="157"/>
      <c r="I4" s="157"/>
      <c r="J4" s="157"/>
      <c r="K4" s="157"/>
      <c r="L4" s="157"/>
      <c r="M4" s="157"/>
      <c r="N4" s="157"/>
      <c r="O4" s="157"/>
      <c r="P4" s="157"/>
      <c r="Q4" s="157"/>
      <c r="R4" s="157"/>
      <c r="S4" s="157"/>
      <c r="T4" s="157"/>
      <c r="U4" s="157"/>
      <c r="V4" s="157"/>
      <c r="W4" s="157"/>
      <c r="X4" s="157"/>
      <c r="Y4" s="157"/>
      <c r="Z4" s="157"/>
    </row>
    <row r="5" spans="1:26" ht="12" customHeight="1" x14ac:dyDescent="0.25">
      <c r="A5" s="157"/>
      <c r="B5" s="157"/>
      <c r="C5" s="157"/>
      <c r="D5" s="165" t="s">
        <v>210</v>
      </c>
      <c r="E5" s="166"/>
      <c r="F5" s="167">
        <v>45200</v>
      </c>
      <c r="G5" s="157"/>
      <c r="H5" s="157"/>
      <c r="I5" s="157"/>
      <c r="J5" s="157"/>
      <c r="K5" s="157"/>
      <c r="L5" s="157"/>
      <c r="M5" s="157"/>
      <c r="N5" s="157"/>
      <c r="O5" s="157"/>
      <c r="P5" s="157"/>
      <c r="Q5" s="157"/>
      <c r="R5" s="157"/>
      <c r="S5" s="157"/>
      <c r="T5" s="157"/>
      <c r="U5" s="157"/>
      <c r="V5" s="157"/>
      <c r="W5" s="157"/>
      <c r="X5" s="157"/>
      <c r="Y5" s="157"/>
      <c r="Z5" s="157"/>
    </row>
    <row r="6" spans="1:26" ht="12" customHeight="1" x14ac:dyDescent="0.25">
      <c r="A6" s="157"/>
      <c r="B6" s="157"/>
      <c r="C6" s="157"/>
      <c r="D6" s="168" t="s">
        <v>211</v>
      </c>
      <c r="E6" s="169"/>
      <c r="F6" s="170">
        <f>+PMT($F$3/12,$F$4,$I$10)</f>
        <v>64638.915660947037</v>
      </c>
      <c r="G6" s="157"/>
      <c r="H6" s="157"/>
      <c r="I6" s="157"/>
      <c r="J6" s="157"/>
      <c r="K6" s="157"/>
      <c r="L6" s="157"/>
      <c r="M6" s="157"/>
      <c r="N6" s="157"/>
      <c r="O6" s="157"/>
      <c r="P6" s="157"/>
      <c r="Q6" s="157"/>
      <c r="R6" s="157"/>
      <c r="S6" s="157"/>
      <c r="T6" s="157"/>
      <c r="U6" s="157"/>
      <c r="V6" s="157"/>
      <c r="W6" s="157"/>
      <c r="X6" s="157"/>
      <c r="Y6" s="157"/>
      <c r="Z6" s="157"/>
    </row>
    <row r="7" spans="1:26" ht="12" customHeight="1" x14ac:dyDescent="0.25">
      <c r="A7" s="157"/>
      <c r="B7" s="157"/>
      <c r="C7" s="157"/>
      <c r="D7" s="171"/>
      <c r="E7" s="157"/>
      <c r="F7" s="172"/>
      <c r="G7" s="157"/>
      <c r="H7" s="157"/>
      <c r="I7" s="157"/>
      <c r="J7" s="157"/>
      <c r="K7" s="157"/>
      <c r="L7" s="157"/>
      <c r="M7" s="157"/>
      <c r="N7" s="157"/>
      <c r="O7" s="157"/>
      <c r="P7" s="157"/>
      <c r="Q7" s="157"/>
      <c r="R7" s="157"/>
      <c r="S7" s="157"/>
      <c r="T7" s="157"/>
      <c r="U7" s="157"/>
      <c r="V7" s="157"/>
      <c r="W7" s="157"/>
      <c r="X7" s="157"/>
      <c r="Y7" s="157"/>
      <c r="Z7" s="157"/>
    </row>
    <row r="8" spans="1:26" ht="12" customHeight="1" x14ac:dyDescent="0.25">
      <c r="A8" s="157"/>
      <c r="B8" s="157"/>
      <c r="C8" s="157"/>
      <c r="D8" s="173"/>
      <c r="E8" s="174"/>
      <c r="F8" s="174"/>
      <c r="G8" s="174"/>
      <c r="H8" s="174"/>
      <c r="I8" s="174"/>
      <c r="J8" s="157"/>
      <c r="K8" s="157"/>
      <c r="L8" s="157"/>
      <c r="M8" s="157"/>
      <c r="N8" s="157"/>
      <c r="O8" s="157"/>
      <c r="P8" s="157"/>
      <c r="Q8" s="157"/>
      <c r="R8" s="157"/>
      <c r="S8" s="157"/>
      <c r="T8" s="157"/>
      <c r="U8" s="157"/>
      <c r="V8" s="157"/>
      <c r="W8" s="157"/>
      <c r="X8" s="157"/>
      <c r="Y8" s="157"/>
      <c r="Z8" s="157"/>
    </row>
    <row r="9" spans="1:26" ht="12" customHeight="1" x14ac:dyDescent="0.25">
      <c r="A9" s="157"/>
      <c r="B9" s="157"/>
      <c r="C9" s="157"/>
      <c r="D9" s="175" t="s">
        <v>104</v>
      </c>
      <c r="E9" s="176" t="s">
        <v>111</v>
      </c>
      <c r="F9" s="176" t="s">
        <v>112</v>
      </c>
      <c r="G9" s="176" t="s">
        <v>113</v>
      </c>
      <c r="H9" s="176" t="s">
        <v>104</v>
      </c>
      <c r="I9" s="177" t="s">
        <v>105</v>
      </c>
      <c r="J9" s="157"/>
      <c r="K9" s="157"/>
      <c r="L9" s="157"/>
      <c r="M9" s="157"/>
      <c r="N9" s="157"/>
      <c r="O9" s="157"/>
      <c r="P9" s="157"/>
      <c r="Q9" s="157"/>
      <c r="R9" s="157"/>
      <c r="S9" s="157"/>
      <c r="T9" s="157"/>
      <c r="U9" s="157"/>
      <c r="V9" s="157"/>
      <c r="W9" s="157"/>
      <c r="X9" s="157"/>
      <c r="Y9" s="157"/>
      <c r="Z9" s="157"/>
    </row>
    <row r="10" spans="1:26" ht="12" customHeight="1" x14ac:dyDescent="0.25">
      <c r="A10" s="157"/>
      <c r="B10" s="157"/>
      <c r="C10" s="157"/>
      <c r="D10" s="178"/>
      <c r="E10" s="179"/>
      <c r="F10" s="180"/>
      <c r="G10" s="180"/>
      <c r="H10" s="180"/>
      <c r="I10" s="181">
        <f>-F2</f>
        <v>-500000</v>
      </c>
      <c r="J10" s="157"/>
      <c r="K10" s="157"/>
      <c r="L10" s="157"/>
      <c r="M10" s="157"/>
      <c r="N10" s="157"/>
      <c r="O10" s="157"/>
      <c r="P10" s="157"/>
      <c r="Q10" s="157"/>
      <c r="R10" s="157"/>
      <c r="S10" s="157"/>
      <c r="T10" s="157"/>
      <c r="U10" s="157"/>
      <c r="V10" s="157"/>
      <c r="W10" s="157"/>
      <c r="X10" s="157"/>
      <c r="Y10" s="157"/>
      <c r="Z10" s="157"/>
    </row>
    <row r="11" spans="1:26" ht="12" customHeight="1" x14ac:dyDescent="0.25">
      <c r="A11" s="157"/>
      <c r="B11" s="157"/>
      <c r="C11" s="157"/>
      <c r="D11" s="182">
        <v>1</v>
      </c>
      <c r="E11" s="183">
        <f>+F5</f>
        <v>45200</v>
      </c>
      <c r="F11" s="180">
        <f t="shared" ref="F11:F71" si="0">IF(D11="","",H11-G11)</f>
        <v>27138.915660947037</v>
      </c>
      <c r="G11" s="180">
        <f t="shared" ref="G11:G71" si="1">IF(D11="","",-I10*$F$3/12)</f>
        <v>37500</v>
      </c>
      <c r="H11" s="180">
        <f t="shared" ref="H11:H71" si="2">IF(D11="","",$F$6)</f>
        <v>64638.915660947037</v>
      </c>
      <c r="I11" s="184">
        <f t="shared" ref="I11:I71" si="3">IF(D11="","",I10+F11)</f>
        <v>-472861.08433905296</v>
      </c>
      <c r="J11" s="157"/>
      <c r="K11" s="157"/>
      <c r="L11" s="157"/>
      <c r="M11" s="157"/>
      <c r="N11" s="157"/>
      <c r="O11" s="157"/>
      <c r="P11" s="157"/>
      <c r="Q11" s="157"/>
      <c r="R11" s="157"/>
      <c r="S11" s="157"/>
      <c r="T11" s="157"/>
      <c r="U11" s="157"/>
      <c r="V11" s="157"/>
      <c r="W11" s="157"/>
      <c r="X11" s="157"/>
      <c r="Y11" s="157"/>
      <c r="Z11" s="157"/>
    </row>
    <row r="12" spans="1:26" ht="12" customHeight="1" x14ac:dyDescent="0.25">
      <c r="A12" s="157"/>
      <c r="B12" s="157"/>
      <c r="C12" s="157"/>
      <c r="D12" s="182">
        <f t="shared" ref="D12:D71" si="4">+IF(D11&lt;$F$4,D11+1,"")</f>
        <v>2</v>
      </c>
      <c r="E12" s="183">
        <f t="shared" ref="E12:E71" si="5">+IF(D12="","",+DATE(YEAR(E11),MONTH(E11)+1,DAY(E11)))</f>
        <v>45231</v>
      </c>
      <c r="F12" s="180">
        <f t="shared" si="0"/>
        <v>29174.334335518062</v>
      </c>
      <c r="G12" s="180">
        <f t="shared" si="1"/>
        <v>35464.581325428975</v>
      </c>
      <c r="H12" s="180">
        <f t="shared" si="2"/>
        <v>64638.915660947037</v>
      </c>
      <c r="I12" s="184">
        <f t="shared" si="3"/>
        <v>-443686.75000353489</v>
      </c>
      <c r="J12" s="157"/>
      <c r="K12" s="157"/>
      <c r="L12" s="157"/>
      <c r="M12" s="157"/>
      <c r="N12" s="157"/>
    </row>
    <row r="13" spans="1:26" ht="12" customHeight="1" x14ac:dyDescent="0.25">
      <c r="A13" s="157"/>
      <c r="B13" s="157"/>
      <c r="C13" s="157"/>
      <c r="D13" s="182">
        <f t="shared" si="4"/>
        <v>3</v>
      </c>
      <c r="E13" s="183">
        <f t="shared" si="5"/>
        <v>45261</v>
      </c>
      <c r="F13" s="180">
        <f t="shared" si="0"/>
        <v>31362.409410681918</v>
      </c>
      <c r="G13" s="180">
        <f t="shared" si="1"/>
        <v>33276.50625026512</v>
      </c>
      <c r="H13" s="180">
        <f t="shared" si="2"/>
        <v>64638.915660947037</v>
      </c>
      <c r="I13" s="184">
        <f t="shared" si="3"/>
        <v>-412324.34059285297</v>
      </c>
    </row>
    <row r="14" spans="1:26" ht="12" customHeight="1" x14ac:dyDescent="0.25">
      <c r="A14" s="157"/>
      <c r="B14" s="157"/>
      <c r="C14" s="157"/>
      <c r="D14" s="182">
        <f t="shared" si="4"/>
        <v>4</v>
      </c>
      <c r="E14" s="183">
        <f t="shared" si="5"/>
        <v>45292</v>
      </c>
      <c r="F14" s="180">
        <f t="shared" si="0"/>
        <v>33714.590116483057</v>
      </c>
      <c r="G14" s="180">
        <f t="shared" si="1"/>
        <v>30924.325544463976</v>
      </c>
      <c r="H14" s="180">
        <f t="shared" si="2"/>
        <v>64638.915660947037</v>
      </c>
      <c r="I14" s="184">
        <f t="shared" si="3"/>
        <v>-378609.75047636993</v>
      </c>
    </row>
    <row r="15" spans="1:26" ht="12" customHeight="1" x14ac:dyDescent="0.25">
      <c r="A15" s="157"/>
      <c r="B15" s="157"/>
      <c r="C15" s="157"/>
      <c r="D15" s="182">
        <f t="shared" si="4"/>
        <v>5</v>
      </c>
      <c r="E15" s="183">
        <f t="shared" si="5"/>
        <v>45323</v>
      </c>
      <c r="F15" s="180">
        <f t="shared" si="0"/>
        <v>36243.184375219294</v>
      </c>
      <c r="G15" s="180">
        <f t="shared" si="1"/>
        <v>28395.731285727743</v>
      </c>
      <c r="H15" s="180">
        <f t="shared" si="2"/>
        <v>64638.915660947037</v>
      </c>
      <c r="I15" s="184">
        <f t="shared" si="3"/>
        <v>-342366.56610115065</v>
      </c>
    </row>
    <row r="16" spans="1:26" ht="12" customHeight="1" x14ac:dyDescent="0.25">
      <c r="A16" s="157"/>
      <c r="B16" s="157"/>
      <c r="C16" s="157"/>
      <c r="D16" s="182">
        <f t="shared" si="4"/>
        <v>6</v>
      </c>
      <c r="E16" s="183">
        <f t="shared" si="5"/>
        <v>45352</v>
      </c>
      <c r="F16" s="180">
        <f t="shared" si="0"/>
        <v>38961.42320336074</v>
      </c>
      <c r="G16" s="180">
        <f t="shared" si="1"/>
        <v>25677.492457586297</v>
      </c>
      <c r="H16" s="180">
        <f t="shared" si="2"/>
        <v>64638.915660947037</v>
      </c>
      <c r="I16" s="184">
        <f t="shared" si="3"/>
        <v>-303405.14289778989</v>
      </c>
    </row>
    <row r="17" spans="1:26" ht="12" customHeight="1" x14ac:dyDescent="0.25">
      <c r="A17" s="157"/>
      <c r="B17" s="157"/>
      <c r="C17" s="157"/>
      <c r="D17" s="182">
        <f t="shared" si="4"/>
        <v>7</v>
      </c>
      <c r="E17" s="183">
        <f t="shared" si="5"/>
        <v>45383</v>
      </c>
      <c r="F17" s="180">
        <f t="shared" si="0"/>
        <v>41883.529943612797</v>
      </c>
      <c r="G17" s="180">
        <f t="shared" si="1"/>
        <v>22755.38571733424</v>
      </c>
      <c r="H17" s="180">
        <f t="shared" si="2"/>
        <v>64638.915660947037</v>
      </c>
      <c r="I17" s="184">
        <f t="shared" si="3"/>
        <v>-261521.61295417708</v>
      </c>
    </row>
    <row r="18" spans="1:26" ht="12" customHeight="1" x14ac:dyDescent="0.25">
      <c r="A18" s="157"/>
      <c r="B18" s="157"/>
      <c r="C18" s="157"/>
      <c r="D18" s="182">
        <f t="shared" si="4"/>
        <v>8</v>
      </c>
      <c r="E18" s="183">
        <f t="shared" si="5"/>
        <v>45413</v>
      </c>
      <c r="F18" s="180">
        <f t="shared" si="0"/>
        <v>45024.794689383751</v>
      </c>
      <c r="G18" s="180">
        <f t="shared" si="1"/>
        <v>19614.120971563283</v>
      </c>
      <c r="H18" s="180">
        <f t="shared" si="2"/>
        <v>64638.915660947037</v>
      </c>
      <c r="I18" s="184">
        <f t="shared" si="3"/>
        <v>-216496.81826479331</v>
      </c>
    </row>
    <row r="19" spans="1:26" ht="12" customHeight="1" x14ac:dyDescent="0.25">
      <c r="A19" s="157"/>
      <c r="B19" s="157"/>
      <c r="C19" s="157"/>
      <c r="D19" s="182">
        <f t="shared" si="4"/>
        <v>9</v>
      </c>
      <c r="E19" s="183">
        <f t="shared" si="5"/>
        <v>45444</v>
      </c>
      <c r="F19" s="180">
        <f t="shared" si="0"/>
        <v>48401.654291087536</v>
      </c>
      <c r="G19" s="180">
        <f t="shared" si="1"/>
        <v>16237.2613698595</v>
      </c>
      <c r="H19" s="180">
        <f t="shared" si="2"/>
        <v>64638.915660947037</v>
      </c>
      <c r="I19" s="184">
        <f t="shared" si="3"/>
        <v>-168095.16397370578</v>
      </c>
    </row>
    <row r="20" spans="1:26" ht="12" customHeight="1" x14ac:dyDescent="0.25">
      <c r="A20" s="157"/>
      <c r="B20" s="157"/>
      <c r="C20" s="157"/>
      <c r="D20" s="182">
        <f t="shared" si="4"/>
        <v>10</v>
      </c>
      <c r="E20" s="183">
        <f t="shared" si="5"/>
        <v>45474</v>
      </c>
      <c r="F20" s="180">
        <f t="shared" si="0"/>
        <v>52031.778362919104</v>
      </c>
      <c r="G20" s="180">
        <f t="shared" si="1"/>
        <v>12607.137298027934</v>
      </c>
      <c r="H20" s="180">
        <f t="shared" si="2"/>
        <v>64638.915660947037</v>
      </c>
      <c r="I20" s="184">
        <f t="shared" si="3"/>
        <v>-116063.38561078667</v>
      </c>
    </row>
    <row r="21" spans="1:26" ht="12" customHeight="1" x14ac:dyDescent="0.25">
      <c r="A21" s="157"/>
      <c r="B21" s="157"/>
      <c r="C21" s="157"/>
      <c r="D21" s="182">
        <f t="shared" si="4"/>
        <v>11</v>
      </c>
      <c r="E21" s="183">
        <f t="shared" si="5"/>
        <v>45505</v>
      </c>
      <c r="F21" s="180">
        <f t="shared" si="0"/>
        <v>55934.161740138035</v>
      </c>
      <c r="G21" s="180">
        <f t="shared" si="1"/>
        <v>8704.7539208090002</v>
      </c>
      <c r="H21" s="180">
        <f t="shared" si="2"/>
        <v>64638.915660947037</v>
      </c>
      <c r="I21" s="184">
        <f t="shared" si="3"/>
        <v>-60129.223870648639</v>
      </c>
    </row>
    <row r="22" spans="1:26" ht="12" customHeight="1" x14ac:dyDescent="0.25">
      <c r="A22" s="157"/>
      <c r="B22" s="157"/>
      <c r="C22" s="157"/>
      <c r="D22" s="182">
        <f t="shared" si="4"/>
        <v>12</v>
      </c>
      <c r="E22" s="183">
        <f t="shared" si="5"/>
        <v>45536</v>
      </c>
      <c r="F22" s="180">
        <f t="shared" si="0"/>
        <v>60129.223870648391</v>
      </c>
      <c r="G22" s="180">
        <f t="shared" si="1"/>
        <v>4509.6917902986479</v>
      </c>
      <c r="H22" s="180">
        <f t="shared" si="2"/>
        <v>64638.915660947037</v>
      </c>
      <c r="I22" s="184">
        <f t="shared" si="3"/>
        <v>-2.4738255888223648E-10</v>
      </c>
    </row>
    <row r="23" spans="1:26" ht="12" customHeight="1" x14ac:dyDescent="0.25">
      <c r="A23" s="157"/>
      <c r="B23" s="157"/>
      <c r="C23" s="157"/>
      <c r="D23" s="182" t="str">
        <f t="shared" si="4"/>
        <v/>
      </c>
      <c r="E23" s="183" t="str">
        <f t="shared" si="5"/>
        <v/>
      </c>
      <c r="F23" s="180"/>
      <c r="G23" s="180"/>
      <c r="H23" s="180"/>
      <c r="I23" s="184" t="str">
        <f t="shared" si="3"/>
        <v/>
      </c>
    </row>
    <row r="24" spans="1:26" ht="12" customHeight="1" x14ac:dyDescent="0.25">
      <c r="A24" s="157"/>
      <c r="B24" s="157"/>
      <c r="C24" s="157"/>
      <c r="D24" s="182" t="str">
        <f t="shared" si="4"/>
        <v/>
      </c>
      <c r="E24" s="183" t="str">
        <f t="shared" si="5"/>
        <v/>
      </c>
      <c r="F24" s="180" t="str">
        <f t="shared" si="0"/>
        <v/>
      </c>
      <c r="G24" s="180" t="str">
        <f t="shared" si="1"/>
        <v/>
      </c>
      <c r="H24" s="180"/>
      <c r="I24" s="184" t="str">
        <f t="shared" si="3"/>
        <v/>
      </c>
    </row>
    <row r="25" spans="1:26" ht="12" customHeight="1" x14ac:dyDescent="0.25">
      <c r="A25" s="157"/>
      <c r="B25" s="157"/>
      <c r="C25" s="157"/>
      <c r="D25" s="182" t="str">
        <f t="shared" si="4"/>
        <v/>
      </c>
      <c r="E25" s="183" t="str">
        <f t="shared" si="5"/>
        <v/>
      </c>
      <c r="F25" s="180" t="str">
        <f t="shared" si="0"/>
        <v/>
      </c>
      <c r="G25" s="180" t="str">
        <f t="shared" si="1"/>
        <v/>
      </c>
      <c r="H25" s="180" t="str">
        <f t="shared" si="2"/>
        <v/>
      </c>
      <c r="I25" s="184" t="str">
        <f t="shared" si="3"/>
        <v/>
      </c>
    </row>
    <row r="26" spans="1:26" ht="12" customHeight="1" x14ac:dyDescent="0.25">
      <c r="A26" s="157"/>
      <c r="B26" s="157"/>
      <c r="C26" s="157"/>
      <c r="D26" s="182" t="str">
        <f t="shared" si="4"/>
        <v/>
      </c>
      <c r="E26" s="183" t="str">
        <f t="shared" si="5"/>
        <v/>
      </c>
      <c r="F26" s="180" t="str">
        <f t="shared" si="0"/>
        <v/>
      </c>
      <c r="G26" s="180" t="str">
        <f t="shared" si="1"/>
        <v/>
      </c>
      <c r="H26" s="180" t="str">
        <f t="shared" si="2"/>
        <v/>
      </c>
      <c r="I26" s="184" t="str">
        <f t="shared" si="3"/>
        <v/>
      </c>
    </row>
    <row r="27" spans="1:26" ht="12" customHeight="1" x14ac:dyDescent="0.25">
      <c r="A27" s="157"/>
      <c r="B27" s="157"/>
      <c r="C27" s="157"/>
      <c r="D27" s="182" t="str">
        <f t="shared" si="4"/>
        <v/>
      </c>
      <c r="E27" s="183" t="str">
        <f t="shared" si="5"/>
        <v/>
      </c>
      <c r="F27" s="180" t="str">
        <f t="shared" si="0"/>
        <v/>
      </c>
      <c r="G27" s="180" t="str">
        <f t="shared" si="1"/>
        <v/>
      </c>
      <c r="H27" s="180" t="str">
        <f t="shared" si="2"/>
        <v/>
      </c>
      <c r="I27" s="184" t="str">
        <f t="shared" si="3"/>
        <v/>
      </c>
      <c r="J27" s="157"/>
      <c r="K27" s="157"/>
      <c r="L27" s="157"/>
    </row>
    <row r="28" spans="1:26" ht="12" customHeight="1" x14ac:dyDescent="0.25">
      <c r="A28" s="157"/>
      <c r="B28" s="157"/>
      <c r="C28" s="157"/>
      <c r="D28" s="182" t="str">
        <f t="shared" si="4"/>
        <v/>
      </c>
      <c r="E28" s="183" t="str">
        <f t="shared" si="5"/>
        <v/>
      </c>
      <c r="F28" s="180" t="str">
        <f t="shared" si="0"/>
        <v/>
      </c>
      <c r="G28" s="180" t="str">
        <f t="shared" si="1"/>
        <v/>
      </c>
      <c r="H28" s="180" t="str">
        <f t="shared" si="2"/>
        <v/>
      </c>
      <c r="I28" s="184" t="str">
        <f t="shared" si="3"/>
        <v/>
      </c>
      <c r="J28" s="157"/>
      <c r="K28" s="157"/>
      <c r="L28" s="157"/>
    </row>
    <row r="29" spans="1:26" ht="12" customHeight="1" x14ac:dyDescent="0.25">
      <c r="A29" s="157"/>
      <c r="B29" s="157"/>
      <c r="C29" s="157"/>
      <c r="D29" s="182" t="str">
        <f t="shared" si="4"/>
        <v/>
      </c>
      <c r="E29" s="183" t="str">
        <f t="shared" si="5"/>
        <v/>
      </c>
      <c r="F29" s="180" t="str">
        <f t="shared" si="0"/>
        <v/>
      </c>
      <c r="G29" s="180" t="str">
        <f t="shared" si="1"/>
        <v/>
      </c>
      <c r="H29" s="180" t="str">
        <f t="shared" si="2"/>
        <v/>
      </c>
      <c r="I29" s="184" t="str">
        <f t="shared" si="3"/>
        <v/>
      </c>
      <c r="J29" s="157"/>
      <c r="K29" s="157"/>
      <c r="L29" s="157"/>
    </row>
    <row r="30" spans="1:26" ht="12" customHeight="1" x14ac:dyDescent="0.25">
      <c r="A30" s="157"/>
      <c r="B30" s="157"/>
      <c r="C30" s="157"/>
      <c r="D30" s="182" t="str">
        <f t="shared" si="4"/>
        <v/>
      </c>
      <c r="E30" s="183" t="str">
        <f t="shared" si="5"/>
        <v/>
      </c>
      <c r="F30" s="180" t="str">
        <f t="shared" si="0"/>
        <v/>
      </c>
      <c r="G30" s="180" t="str">
        <f t="shared" si="1"/>
        <v/>
      </c>
      <c r="H30" s="180" t="str">
        <f t="shared" si="2"/>
        <v/>
      </c>
      <c r="I30" s="184" t="str">
        <f t="shared" si="3"/>
        <v/>
      </c>
      <c r="J30" s="157"/>
      <c r="K30" s="157"/>
      <c r="L30" s="157"/>
    </row>
    <row r="31" spans="1:26" ht="12" customHeight="1" x14ac:dyDescent="0.25">
      <c r="A31" s="157"/>
      <c r="B31" s="157"/>
      <c r="C31" s="157"/>
      <c r="D31" s="182" t="str">
        <f t="shared" si="4"/>
        <v/>
      </c>
      <c r="E31" s="183" t="str">
        <f t="shared" si="5"/>
        <v/>
      </c>
      <c r="F31" s="180" t="str">
        <f t="shared" si="0"/>
        <v/>
      </c>
      <c r="G31" s="180" t="str">
        <f t="shared" si="1"/>
        <v/>
      </c>
      <c r="H31" s="180" t="str">
        <f t="shared" si="2"/>
        <v/>
      </c>
      <c r="I31" s="184" t="str">
        <f t="shared" si="3"/>
        <v/>
      </c>
      <c r="J31" s="157"/>
      <c r="K31" s="157"/>
      <c r="L31" s="157"/>
      <c r="M31" s="157"/>
      <c r="N31" s="157"/>
      <c r="O31" s="157"/>
      <c r="P31" s="157"/>
      <c r="Q31" s="157"/>
      <c r="R31" s="157"/>
      <c r="S31" s="157"/>
      <c r="T31" s="157"/>
      <c r="U31" s="157"/>
      <c r="V31" s="157"/>
      <c r="W31" s="157"/>
      <c r="X31" s="157"/>
      <c r="Y31" s="157"/>
      <c r="Z31" s="157"/>
    </row>
    <row r="32" spans="1:26" ht="12" customHeight="1" x14ac:dyDescent="0.25">
      <c r="A32" s="157"/>
      <c r="B32" s="157"/>
      <c r="C32" s="157"/>
      <c r="D32" s="182" t="str">
        <f t="shared" si="4"/>
        <v/>
      </c>
      <c r="E32" s="183" t="str">
        <f t="shared" si="5"/>
        <v/>
      </c>
      <c r="F32" s="180" t="str">
        <f t="shared" si="0"/>
        <v/>
      </c>
      <c r="G32" s="180" t="str">
        <f t="shared" si="1"/>
        <v/>
      </c>
      <c r="H32" s="180" t="str">
        <f t="shared" si="2"/>
        <v/>
      </c>
      <c r="I32" s="184" t="str">
        <f t="shared" si="3"/>
        <v/>
      </c>
      <c r="J32" s="157"/>
      <c r="K32" s="157"/>
      <c r="L32" s="157"/>
      <c r="M32" s="157"/>
      <c r="N32" s="157"/>
      <c r="O32" s="157"/>
      <c r="P32" s="157"/>
      <c r="Q32" s="157"/>
      <c r="R32" s="157"/>
      <c r="S32" s="157"/>
      <c r="T32" s="157"/>
      <c r="U32" s="157"/>
      <c r="V32" s="157"/>
      <c r="W32" s="157"/>
      <c r="X32" s="157"/>
      <c r="Y32" s="157"/>
      <c r="Z32" s="157"/>
    </row>
    <row r="33" spans="1:26" ht="12" customHeight="1" x14ac:dyDescent="0.25">
      <c r="A33" s="157"/>
      <c r="B33" s="157"/>
      <c r="C33" s="157"/>
      <c r="D33" s="182" t="str">
        <f t="shared" si="4"/>
        <v/>
      </c>
      <c r="E33" s="183" t="str">
        <f t="shared" si="5"/>
        <v/>
      </c>
      <c r="F33" s="180" t="str">
        <f t="shared" si="0"/>
        <v/>
      </c>
      <c r="G33" s="180" t="str">
        <f t="shared" si="1"/>
        <v/>
      </c>
      <c r="H33" s="180" t="str">
        <f t="shared" si="2"/>
        <v/>
      </c>
      <c r="I33" s="184" t="str">
        <f t="shared" si="3"/>
        <v/>
      </c>
      <c r="J33" s="157"/>
      <c r="K33" s="157"/>
      <c r="L33" s="157"/>
      <c r="M33" s="157"/>
      <c r="N33" s="157"/>
      <c r="O33" s="157"/>
      <c r="P33" s="157"/>
      <c r="Q33" s="157"/>
      <c r="R33" s="157"/>
      <c r="S33" s="157"/>
      <c r="T33" s="157"/>
      <c r="U33" s="157"/>
      <c r="V33" s="157"/>
      <c r="W33" s="157"/>
      <c r="X33" s="157"/>
      <c r="Y33" s="157"/>
      <c r="Z33" s="157"/>
    </row>
    <row r="34" spans="1:26" ht="12" customHeight="1" x14ac:dyDescent="0.25">
      <c r="A34" s="157"/>
      <c r="B34" s="157"/>
      <c r="C34" s="157"/>
      <c r="D34" s="182" t="str">
        <f t="shared" si="4"/>
        <v/>
      </c>
      <c r="E34" s="183" t="str">
        <f t="shared" si="5"/>
        <v/>
      </c>
      <c r="F34" s="180" t="str">
        <f t="shared" si="0"/>
        <v/>
      </c>
      <c r="G34" s="180" t="str">
        <f t="shared" si="1"/>
        <v/>
      </c>
      <c r="H34" s="180" t="str">
        <f t="shared" si="2"/>
        <v/>
      </c>
      <c r="I34" s="184" t="str">
        <f t="shared" si="3"/>
        <v/>
      </c>
      <c r="J34" s="157"/>
      <c r="K34" s="157"/>
      <c r="L34" s="157"/>
      <c r="M34" s="157"/>
      <c r="N34" s="157"/>
      <c r="O34" s="157"/>
      <c r="P34" s="157"/>
      <c r="Q34" s="157"/>
      <c r="R34" s="157"/>
      <c r="S34" s="157"/>
      <c r="T34" s="157"/>
      <c r="U34" s="157"/>
      <c r="V34" s="157"/>
      <c r="W34" s="157"/>
      <c r="X34" s="157"/>
      <c r="Y34" s="157"/>
      <c r="Z34" s="157"/>
    </row>
    <row r="35" spans="1:26" ht="12" customHeight="1" x14ac:dyDescent="0.25">
      <c r="A35" s="157"/>
      <c r="B35" s="157"/>
      <c r="C35" s="157"/>
      <c r="D35" s="182" t="str">
        <f t="shared" si="4"/>
        <v/>
      </c>
      <c r="E35" s="183" t="str">
        <f t="shared" si="5"/>
        <v/>
      </c>
      <c r="F35" s="180" t="str">
        <f t="shared" si="0"/>
        <v/>
      </c>
      <c r="G35" s="180" t="str">
        <f t="shared" si="1"/>
        <v/>
      </c>
      <c r="H35" s="180" t="str">
        <f t="shared" si="2"/>
        <v/>
      </c>
      <c r="I35" s="184" t="str">
        <f t="shared" si="3"/>
        <v/>
      </c>
      <c r="J35" s="157"/>
      <c r="K35" s="157"/>
      <c r="L35" s="157"/>
      <c r="M35" s="157"/>
      <c r="N35" s="157"/>
      <c r="O35" s="157"/>
      <c r="P35" s="157"/>
      <c r="Q35" s="157"/>
      <c r="R35" s="157"/>
      <c r="S35" s="157"/>
      <c r="T35" s="157"/>
      <c r="U35" s="157"/>
      <c r="V35" s="157"/>
      <c r="W35" s="157"/>
      <c r="X35" s="157"/>
      <c r="Y35" s="157"/>
      <c r="Z35" s="157"/>
    </row>
    <row r="36" spans="1:26" ht="12" customHeight="1" x14ac:dyDescent="0.25">
      <c r="A36" s="157"/>
      <c r="B36" s="157"/>
      <c r="C36" s="157"/>
      <c r="D36" s="182" t="str">
        <f t="shared" si="4"/>
        <v/>
      </c>
      <c r="E36" s="183" t="str">
        <f t="shared" si="5"/>
        <v/>
      </c>
      <c r="F36" s="180" t="str">
        <f t="shared" si="0"/>
        <v/>
      </c>
      <c r="G36" s="180" t="str">
        <f t="shared" si="1"/>
        <v/>
      </c>
      <c r="H36" s="180" t="str">
        <f t="shared" si="2"/>
        <v/>
      </c>
      <c r="I36" s="184" t="str">
        <f t="shared" si="3"/>
        <v/>
      </c>
      <c r="J36" s="157"/>
      <c r="K36" s="157"/>
      <c r="L36" s="157"/>
      <c r="M36" s="157"/>
      <c r="N36" s="157"/>
      <c r="O36" s="157"/>
      <c r="P36" s="157"/>
      <c r="Q36" s="157"/>
      <c r="R36" s="157"/>
      <c r="S36" s="157"/>
      <c r="T36" s="157"/>
      <c r="U36" s="157"/>
      <c r="V36" s="157"/>
      <c r="W36" s="157"/>
      <c r="X36" s="157"/>
      <c r="Y36" s="157"/>
      <c r="Z36" s="157"/>
    </row>
    <row r="37" spans="1:26" ht="12" customHeight="1" x14ac:dyDescent="0.25">
      <c r="A37" s="157"/>
      <c r="B37" s="157"/>
      <c r="C37" s="157"/>
      <c r="D37" s="182" t="str">
        <f t="shared" si="4"/>
        <v/>
      </c>
      <c r="E37" s="183" t="str">
        <f t="shared" si="5"/>
        <v/>
      </c>
      <c r="F37" s="180" t="str">
        <f t="shared" si="0"/>
        <v/>
      </c>
      <c r="G37" s="180" t="str">
        <f t="shared" si="1"/>
        <v/>
      </c>
      <c r="H37" s="180" t="str">
        <f t="shared" si="2"/>
        <v/>
      </c>
      <c r="I37" s="184" t="str">
        <f t="shared" si="3"/>
        <v/>
      </c>
      <c r="J37" s="157"/>
      <c r="K37" s="157"/>
      <c r="L37" s="157"/>
      <c r="M37" s="157"/>
      <c r="N37" s="157"/>
      <c r="O37" s="157"/>
      <c r="P37" s="157"/>
      <c r="Q37" s="157"/>
      <c r="R37" s="157"/>
      <c r="S37" s="157"/>
      <c r="T37" s="157"/>
      <c r="U37" s="157"/>
      <c r="V37" s="157"/>
      <c r="W37" s="157"/>
      <c r="X37" s="157"/>
      <c r="Y37" s="157"/>
      <c r="Z37" s="157"/>
    </row>
    <row r="38" spans="1:26" ht="12" customHeight="1" x14ac:dyDescent="0.25">
      <c r="A38" s="157"/>
      <c r="B38" s="157"/>
      <c r="C38" s="157"/>
      <c r="D38" s="182" t="str">
        <f t="shared" si="4"/>
        <v/>
      </c>
      <c r="E38" s="183" t="str">
        <f t="shared" si="5"/>
        <v/>
      </c>
      <c r="F38" s="180" t="str">
        <f t="shared" si="0"/>
        <v/>
      </c>
      <c r="G38" s="180" t="str">
        <f t="shared" si="1"/>
        <v/>
      </c>
      <c r="H38" s="180" t="str">
        <f t="shared" si="2"/>
        <v/>
      </c>
      <c r="I38" s="184" t="str">
        <f t="shared" si="3"/>
        <v/>
      </c>
      <c r="J38" s="157"/>
      <c r="K38" s="157"/>
      <c r="L38" s="157"/>
      <c r="M38" s="157"/>
      <c r="N38" s="157"/>
      <c r="O38" s="157"/>
      <c r="P38" s="157"/>
      <c r="Q38" s="157"/>
      <c r="R38" s="157"/>
      <c r="S38" s="157"/>
      <c r="T38" s="157"/>
      <c r="U38" s="157"/>
      <c r="V38" s="157"/>
      <c r="W38" s="157"/>
      <c r="X38" s="157"/>
      <c r="Y38" s="157"/>
      <c r="Z38" s="157"/>
    </row>
    <row r="39" spans="1:26" ht="12" customHeight="1" x14ac:dyDescent="0.25">
      <c r="A39" s="157"/>
      <c r="B39" s="157"/>
      <c r="C39" s="157"/>
      <c r="D39" s="182" t="str">
        <f t="shared" si="4"/>
        <v/>
      </c>
      <c r="E39" s="183" t="str">
        <f t="shared" si="5"/>
        <v/>
      </c>
      <c r="F39" s="180" t="str">
        <f t="shared" si="0"/>
        <v/>
      </c>
      <c r="G39" s="180" t="str">
        <f t="shared" si="1"/>
        <v/>
      </c>
      <c r="H39" s="180" t="str">
        <f t="shared" si="2"/>
        <v/>
      </c>
      <c r="I39" s="184" t="str">
        <f t="shared" si="3"/>
        <v/>
      </c>
      <c r="J39" s="157"/>
      <c r="K39" s="157"/>
      <c r="L39" s="157"/>
      <c r="M39" s="157"/>
      <c r="N39" s="157"/>
      <c r="O39" s="157"/>
      <c r="P39" s="157"/>
      <c r="Q39" s="157"/>
      <c r="R39" s="157"/>
      <c r="S39" s="157"/>
      <c r="T39" s="157"/>
      <c r="U39" s="157"/>
      <c r="V39" s="157"/>
      <c r="W39" s="157"/>
      <c r="X39" s="157"/>
      <c r="Y39" s="157"/>
      <c r="Z39" s="157"/>
    </row>
    <row r="40" spans="1:26" ht="12" customHeight="1" x14ac:dyDescent="0.25">
      <c r="A40" s="157"/>
      <c r="B40" s="157"/>
      <c r="C40" s="157"/>
      <c r="D40" s="182" t="str">
        <f t="shared" si="4"/>
        <v/>
      </c>
      <c r="E40" s="183" t="str">
        <f t="shared" si="5"/>
        <v/>
      </c>
      <c r="F40" s="180" t="str">
        <f t="shared" si="0"/>
        <v/>
      </c>
      <c r="G40" s="180" t="str">
        <f t="shared" si="1"/>
        <v/>
      </c>
      <c r="H40" s="180" t="str">
        <f t="shared" si="2"/>
        <v/>
      </c>
      <c r="I40" s="184" t="str">
        <f t="shared" si="3"/>
        <v/>
      </c>
      <c r="J40" s="157"/>
      <c r="K40" s="157"/>
      <c r="L40" s="157"/>
      <c r="M40" s="157"/>
      <c r="N40" s="157"/>
      <c r="O40" s="157"/>
      <c r="P40" s="157"/>
      <c r="Q40" s="157"/>
      <c r="R40" s="157"/>
      <c r="S40" s="157"/>
      <c r="T40" s="157"/>
      <c r="U40" s="157"/>
      <c r="V40" s="157"/>
      <c r="W40" s="157"/>
      <c r="X40" s="157"/>
      <c r="Y40" s="157"/>
      <c r="Z40" s="157"/>
    </row>
    <row r="41" spans="1:26" ht="12" customHeight="1" x14ac:dyDescent="0.25">
      <c r="A41" s="157"/>
      <c r="B41" s="157"/>
      <c r="C41" s="157"/>
      <c r="D41" s="182" t="str">
        <f t="shared" si="4"/>
        <v/>
      </c>
      <c r="E41" s="183" t="str">
        <f t="shared" si="5"/>
        <v/>
      </c>
      <c r="F41" s="180" t="str">
        <f t="shared" si="0"/>
        <v/>
      </c>
      <c r="G41" s="180" t="str">
        <f t="shared" si="1"/>
        <v/>
      </c>
      <c r="H41" s="180" t="str">
        <f t="shared" si="2"/>
        <v/>
      </c>
      <c r="I41" s="184" t="str">
        <f t="shared" si="3"/>
        <v/>
      </c>
      <c r="J41" s="157"/>
      <c r="K41" s="157"/>
      <c r="L41" s="157"/>
      <c r="M41" s="157"/>
      <c r="N41" s="157"/>
      <c r="O41" s="157"/>
      <c r="P41" s="157"/>
      <c r="Q41" s="157"/>
      <c r="R41" s="157"/>
      <c r="S41" s="157"/>
      <c r="T41" s="157"/>
      <c r="U41" s="157"/>
      <c r="V41" s="157"/>
      <c r="W41" s="157"/>
      <c r="X41" s="157"/>
      <c r="Y41" s="157"/>
      <c r="Z41" s="157"/>
    </row>
    <row r="42" spans="1:26" ht="12" customHeight="1" x14ac:dyDescent="0.25">
      <c r="A42" s="157"/>
      <c r="B42" s="157"/>
      <c r="C42" s="157"/>
      <c r="D42" s="182" t="str">
        <f t="shared" si="4"/>
        <v/>
      </c>
      <c r="E42" s="183" t="str">
        <f t="shared" si="5"/>
        <v/>
      </c>
      <c r="F42" s="180" t="str">
        <f t="shared" si="0"/>
        <v/>
      </c>
      <c r="G42" s="180" t="str">
        <f t="shared" si="1"/>
        <v/>
      </c>
      <c r="H42" s="180" t="str">
        <f t="shared" si="2"/>
        <v/>
      </c>
      <c r="I42" s="184" t="str">
        <f t="shared" si="3"/>
        <v/>
      </c>
      <c r="J42" s="157"/>
      <c r="K42" s="157"/>
      <c r="L42" s="157"/>
      <c r="M42" s="157"/>
      <c r="N42" s="157"/>
      <c r="O42" s="157"/>
      <c r="P42" s="157"/>
      <c r="Q42" s="157"/>
      <c r="R42" s="157"/>
      <c r="S42" s="157"/>
      <c r="T42" s="157"/>
      <c r="U42" s="157"/>
      <c r="V42" s="157"/>
      <c r="W42" s="157"/>
      <c r="X42" s="157"/>
      <c r="Y42" s="157"/>
      <c r="Z42" s="157"/>
    </row>
    <row r="43" spans="1:26" ht="12" customHeight="1" x14ac:dyDescent="0.25">
      <c r="A43" s="157"/>
      <c r="B43" s="157"/>
      <c r="C43" s="157"/>
      <c r="D43" s="182" t="str">
        <f t="shared" si="4"/>
        <v/>
      </c>
      <c r="E43" s="183" t="str">
        <f t="shared" si="5"/>
        <v/>
      </c>
      <c r="F43" s="180" t="str">
        <f t="shared" si="0"/>
        <v/>
      </c>
      <c r="G43" s="180" t="str">
        <f t="shared" si="1"/>
        <v/>
      </c>
      <c r="H43" s="180" t="str">
        <f t="shared" si="2"/>
        <v/>
      </c>
      <c r="I43" s="184" t="str">
        <f t="shared" si="3"/>
        <v/>
      </c>
      <c r="J43" s="157"/>
      <c r="K43" s="157"/>
      <c r="L43" s="157"/>
      <c r="M43" s="157"/>
      <c r="N43" s="157"/>
      <c r="O43" s="157"/>
      <c r="P43" s="157"/>
      <c r="Q43" s="157"/>
      <c r="R43" s="157"/>
      <c r="S43" s="157"/>
      <c r="T43" s="157"/>
      <c r="U43" s="157"/>
      <c r="V43" s="157"/>
      <c r="W43" s="157"/>
      <c r="X43" s="157"/>
      <c r="Y43" s="157"/>
      <c r="Z43" s="157"/>
    </row>
    <row r="44" spans="1:26" ht="12" customHeight="1" x14ac:dyDescent="0.25">
      <c r="A44" s="157"/>
      <c r="B44" s="157"/>
      <c r="C44" s="157"/>
      <c r="D44" s="182" t="str">
        <f t="shared" si="4"/>
        <v/>
      </c>
      <c r="E44" s="183" t="str">
        <f t="shared" si="5"/>
        <v/>
      </c>
      <c r="F44" s="180" t="str">
        <f t="shared" si="0"/>
        <v/>
      </c>
      <c r="G44" s="180" t="str">
        <f t="shared" si="1"/>
        <v/>
      </c>
      <c r="H44" s="180" t="str">
        <f t="shared" si="2"/>
        <v/>
      </c>
      <c r="I44" s="184" t="str">
        <f t="shared" si="3"/>
        <v/>
      </c>
      <c r="J44" s="157"/>
      <c r="K44" s="157"/>
      <c r="L44" s="157"/>
      <c r="M44" s="157"/>
      <c r="N44" s="157"/>
      <c r="O44" s="157"/>
      <c r="P44" s="157"/>
      <c r="Q44" s="157"/>
      <c r="R44" s="157"/>
      <c r="S44" s="157"/>
      <c r="T44" s="157"/>
      <c r="U44" s="157"/>
      <c r="V44" s="157"/>
      <c r="W44" s="157"/>
      <c r="X44" s="157"/>
      <c r="Y44" s="157"/>
      <c r="Z44" s="157"/>
    </row>
    <row r="45" spans="1:26" ht="12" customHeight="1" x14ac:dyDescent="0.25">
      <c r="A45" s="157"/>
      <c r="B45" s="157"/>
      <c r="C45" s="157"/>
      <c r="D45" s="182" t="str">
        <f t="shared" si="4"/>
        <v/>
      </c>
      <c r="E45" s="183" t="str">
        <f t="shared" si="5"/>
        <v/>
      </c>
      <c r="F45" s="180" t="str">
        <f t="shared" si="0"/>
        <v/>
      </c>
      <c r="G45" s="180" t="str">
        <f t="shared" si="1"/>
        <v/>
      </c>
      <c r="H45" s="180" t="str">
        <f t="shared" si="2"/>
        <v/>
      </c>
      <c r="I45" s="184" t="str">
        <f t="shared" si="3"/>
        <v/>
      </c>
      <c r="J45" s="157"/>
      <c r="K45" s="157"/>
      <c r="L45" s="157"/>
      <c r="M45" s="157"/>
      <c r="N45" s="157"/>
      <c r="O45" s="157"/>
      <c r="P45" s="157"/>
      <c r="Q45" s="157"/>
      <c r="R45" s="157"/>
      <c r="S45" s="157"/>
      <c r="T45" s="157"/>
      <c r="U45" s="157"/>
      <c r="V45" s="157"/>
      <c r="W45" s="157"/>
      <c r="X45" s="157"/>
      <c r="Y45" s="157"/>
      <c r="Z45" s="157"/>
    </row>
    <row r="46" spans="1:26" ht="12" customHeight="1" x14ac:dyDescent="0.25">
      <c r="A46" s="157"/>
      <c r="B46" s="157"/>
      <c r="C46" s="157"/>
      <c r="D46" s="182" t="str">
        <f t="shared" si="4"/>
        <v/>
      </c>
      <c r="E46" s="183" t="str">
        <f t="shared" si="5"/>
        <v/>
      </c>
      <c r="F46" s="180" t="str">
        <f t="shared" si="0"/>
        <v/>
      </c>
      <c r="G46" s="180" t="str">
        <f t="shared" si="1"/>
        <v/>
      </c>
      <c r="H46" s="180" t="str">
        <f t="shared" si="2"/>
        <v/>
      </c>
      <c r="I46" s="184" t="str">
        <f t="shared" si="3"/>
        <v/>
      </c>
      <c r="J46" s="157"/>
      <c r="K46" s="157"/>
      <c r="L46" s="157"/>
      <c r="M46" s="157"/>
      <c r="N46" s="157"/>
      <c r="O46" s="157"/>
      <c r="P46" s="157"/>
      <c r="Q46" s="157"/>
      <c r="R46" s="157"/>
      <c r="S46" s="157"/>
      <c r="T46" s="157"/>
      <c r="U46" s="157"/>
      <c r="V46" s="157"/>
      <c r="W46" s="157"/>
      <c r="X46" s="157"/>
      <c r="Y46" s="157"/>
      <c r="Z46" s="157"/>
    </row>
    <row r="47" spans="1:26" ht="12" customHeight="1" x14ac:dyDescent="0.25">
      <c r="A47" s="157"/>
      <c r="B47" s="157"/>
      <c r="C47" s="157"/>
      <c r="D47" s="182" t="str">
        <f t="shared" si="4"/>
        <v/>
      </c>
      <c r="E47" s="183" t="str">
        <f t="shared" si="5"/>
        <v/>
      </c>
      <c r="F47" s="180" t="str">
        <f t="shared" si="0"/>
        <v/>
      </c>
      <c r="G47" s="180" t="str">
        <f t="shared" si="1"/>
        <v/>
      </c>
      <c r="H47" s="180" t="str">
        <f t="shared" si="2"/>
        <v/>
      </c>
      <c r="I47" s="184" t="str">
        <f t="shared" si="3"/>
        <v/>
      </c>
      <c r="J47" s="157"/>
      <c r="K47" s="157"/>
      <c r="L47" s="157"/>
      <c r="M47" s="157"/>
      <c r="N47" s="157"/>
      <c r="O47" s="157"/>
      <c r="P47" s="157"/>
      <c r="Q47" s="157"/>
      <c r="R47" s="157"/>
      <c r="S47" s="157"/>
      <c r="T47" s="157"/>
      <c r="U47" s="157"/>
      <c r="V47" s="157"/>
      <c r="W47" s="157"/>
      <c r="X47" s="157"/>
      <c r="Y47" s="157"/>
      <c r="Z47" s="157"/>
    </row>
    <row r="48" spans="1:26" ht="12" customHeight="1" x14ac:dyDescent="0.25">
      <c r="A48" s="157"/>
      <c r="B48" s="157"/>
      <c r="C48" s="157"/>
      <c r="D48" s="182" t="str">
        <f t="shared" si="4"/>
        <v/>
      </c>
      <c r="E48" s="183" t="str">
        <f t="shared" si="5"/>
        <v/>
      </c>
      <c r="F48" s="180" t="str">
        <f t="shared" si="0"/>
        <v/>
      </c>
      <c r="G48" s="180" t="str">
        <f t="shared" si="1"/>
        <v/>
      </c>
      <c r="H48" s="180" t="str">
        <f t="shared" si="2"/>
        <v/>
      </c>
      <c r="I48" s="184" t="str">
        <f t="shared" si="3"/>
        <v/>
      </c>
      <c r="J48" s="157"/>
      <c r="K48" s="157"/>
      <c r="L48" s="157"/>
      <c r="M48" s="157"/>
      <c r="N48" s="157"/>
      <c r="O48" s="157"/>
      <c r="P48" s="157"/>
      <c r="Q48" s="157"/>
      <c r="R48" s="157"/>
      <c r="S48" s="157"/>
      <c r="T48" s="157"/>
      <c r="U48" s="157"/>
      <c r="V48" s="157"/>
      <c r="W48" s="157"/>
      <c r="X48" s="157"/>
      <c r="Y48" s="157"/>
      <c r="Z48" s="157"/>
    </row>
    <row r="49" spans="1:26" ht="12" customHeight="1" x14ac:dyDescent="0.25">
      <c r="A49" s="157"/>
      <c r="B49" s="157"/>
      <c r="C49" s="157"/>
      <c r="D49" s="182" t="str">
        <f t="shared" si="4"/>
        <v/>
      </c>
      <c r="E49" s="183" t="str">
        <f t="shared" si="5"/>
        <v/>
      </c>
      <c r="F49" s="180" t="str">
        <f t="shared" si="0"/>
        <v/>
      </c>
      <c r="G49" s="180" t="str">
        <f t="shared" si="1"/>
        <v/>
      </c>
      <c r="H49" s="180" t="str">
        <f t="shared" si="2"/>
        <v/>
      </c>
      <c r="I49" s="184" t="str">
        <f t="shared" si="3"/>
        <v/>
      </c>
      <c r="J49" s="157"/>
      <c r="K49" s="157"/>
      <c r="L49" s="157"/>
      <c r="M49" s="157"/>
      <c r="N49" s="157"/>
      <c r="O49" s="157"/>
      <c r="P49" s="157"/>
      <c r="Q49" s="157"/>
      <c r="R49" s="157"/>
      <c r="S49" s="157"/>
      <c r="T49" s="157"/>
      <c r="U49" s="157"/>
      <c r="V49" s="157"/>
      <c r="W49" s="157"/>
      <c r="X49" s="157"/>
      <c r="Y49" s="157"/>
      <c r="Z49" s="157"/>
    </row>
    <row r="50" spans="1:26" ht="12" customHeight="1" x14ac:dyDescent="0.25">
      <c r="A50" s="157"/>
      <c r="B50" s="157"/>
      <c r="C50" s="157"/>
      <c r="D50" s="182" t="str">
        <f t="shared" si="4"/>
        <v/>
      </c>
      <c r="E50" s="183" t="str">
        <f t="shared" si="5"/>
        <v/>
      </c>
      <c r="F50" s="180" t="str">
        <f t="shared" si="0"/>
        <v/>
      </c>
      <c r="G50" s="180" t="str">
        <f t="shared" si="1"/>
        <v/>
      </c>
      <c r="H50" s="180" t="str">
        <f t="shared" si="2"/>
        <v/>
      </c>
      <c r="I50" s="184" t="str">
        <f t="shared" si="3"/>
        <v/>
      </c>
      <c r="J50" s="157"/>
      <c r="K50" s="157"/>
      <c r="L50" s="157"/>
      <c r="M50" s="157"/>
      <c r="N50" s="157"/>
      <c r="O50" s="157"/>
      <c r="P50" s="157"/>
      <c r="Q50" s="157"/>
      <c r="R50" s="157"/>
      <c r="S50" s="157"/>
      <c r="T50" s="157"/>
      <c r="U50" s="157"/>
      <c r="V50" s="157"/>
      <c r="W50" s="157"/>
      <c r="X50" s="157"/>
      <c r="Y50" s="157"/>
      <c r="Z50" s="157"/>
    </row>
    <row r="51" spans="1:26" ht="12" customHeight="1" x14ac:dyDescent="0.25">
      <c r="A51" s="157"/>
      <c r="B51" s="157"/>
      <c r="C51" s="157"/>
      <c r="D51" s="182" t="str">
        <f t="shared" si="4"/>
        <v/>
      </c>
      <c r="E51" s="183" t="str">
        <f t="shared" si="5"/>
        <v/>
      </c>
      <c r="F51" s="180" t="str">
        <f t="shared" si="0"/>
        <v/>
      </c>
      <c r="G51" s="180" t="str">
        <f t="shared" si="1"/>
        <v/>
      </c>
      <c r="H51" s="180" t="str">
        <f t="shared" si="2"/>
        <v/>
      </c>
      <c r="I51" s="184" t="str">
        <f t="shared" si="3"/>
        <v/>
      </c>
      <c r="J51" s="157"/>
      <c r="K51" s="157"/>
      <c r="L51" s="157"/>
      <c r="M51" s="157"/>
      <c r="N51" s="157"/>
      <c r="O51" s="157"/>
      <c r="P51" s="157"/>
      <c r="Q51" s="157"/>
      <c r="R51" s="157"/>
      <c r="S51" s="157"/>
      <c r="T51" s="157"/>
      <c r="U51" s="157"/>
      <c r="V51" s="157"/>
      <c r="W51" s="157"/>
      <c r="X51" s="157"/>
      <c r="Y51" s="157"/>
      <c r="Z51" s="157"/>
    </row>
    <row r="52" spans="1:26" ht="12" customHeight="1" x14ac:dyDescent="0.25">
      <c r="A52" s="157"/>
      <c r="B52" s="157"/>
      <c r="C52" s="157"/>
      <c r="D52" s="182" t="str">
        <f t="shared" si="4"/>
        <v/>
      </c>
      <c r="E52" s="183" t="str">
        <f t="shared" si="5"/>
        <v/>
      </c>
      <c r="F52" s="180" t="str">
        <f t="shared" si="0"/>
        <v/>
      </c>
      <c r="G52" s="180" t="str">
        <f t="shared" si="1"/>
        <v/>
      </c>
      <c r="H52" s="180" t="str">
        <f t="shared" si="2"/>
        <v/>
      </c>
      <c r="I52" s="184" t="str">
        <f t="shared" si="3"/>
        <v/>
      </c>
      <c r="J52" s="157"/>
      <c r="K52" s="157"/>
      <c r="L52" s="157"/>
      <c r="M52" s="157"/>
      <c r="N52" s="157"/>
      <c r="O52" s="157"/>
      <c r="P52" s="157"/>
      <c r="Q52" s="157"/>
      <c r="R52" s="157"/>
      <c r="S52" s="157"/>
      <c r="T52" s="157"/>
      <c r="U52" s="157"/>
      <c r="V52" s="157"/>
      <c r="W52" s="157"/>
      <c r="X52" s="157"/>
      <c r="Y52" s="157"/>
      <c r="Z52" s="157"/>
    </row>
    <row r="53" spans="1:26" ht="12" customHeight="1" x14ac:dyDescent="0.25">
      <c r="A53" s="157"/>
      <c r="B53" s="157"/>
      <c r="C53" s="157"/>
      <c r="D53" s="182" t="str">
        <f t="shared" si="4"/>
        <v/>
      </c>
      <c r="E53" s="183" t="str">
        <f t="shared" si="5"/>
        <v/>
      </c>
      <c r="F53" s="180" t="str">
        <f t="shared" si="0"/>
        <v/>
      </c>
      <c r="G53" s="180" t="str">
        <f t="shared" si="1"/>
        <v/>
      </c>
      <c r="H53" s="180" t="str">
        <f t="shared" si="2"/>
        <v/>
      </c>
      <c r="I53" s="184" t="str">
        <f t="shared" si="3"/>
        <v/>
      </c>
      <c r="J53" s="157"/>
      <c r="K53" s="157"/>
      <c r="L53" s="157"/>
      <c r="M53" s="157"/>
      <c r="N53" s="157"/>
      <c r="O53" s="157"/>
      <c r="P53" s="157"/>
      <c r="Q53" s="157"/>
      <c r="R53" s="157"/>
      <c r="S53" s="157"/>
      <c r="T53" s="157"/>
      <c r="U53" s="157"/>
      <c r="V53" s="157"/>
      <c r="W53" s="157"/>
      <c r="X53" s="157"/>
      <c r="Y53" s="157"/>
      <c r="Z53" s="157"/>
    </row>
    <row r="54" spans="1:26" ht="12" customHeight="1" x14ac:dyDescent="0.25">
      <c r="A54" s="157"/>
      <c r="B54" s="157"/>
      <c r="C54" s="157"/>
      <c r="D54" s="182" t="str">
        <f t="shared" si="4"/>
        <v/>
      </c>
      <c r="E54" s="183" t="str">
        <f t="shared" si="5"/>
        <v/>
      </c>
      <c r="F54" s="180" t="str">
        <f t="shared" si="0"/>
        <v/>
      </c>
      <c r="G54" s="180" t="str">
        <f t="shared" si="1"/>
        <v/>
      </c>
      <c r="H54" s="180" t="str">
        <f t="shared" si="2"/>
        <v/>
      </c>
      <c r="I54" s="184" t="str">
        <f t="shared" si="3"/>
        <v/>
      </c>
      <c r="J54" s="157"/>
      <c r="K54" s="157"/>
      <c r="L54" s="157"/>
      <c r="M54" s="157"/>
      <c r="N54" s="157"/>
      <c r="O54" s="157"/>
      <c r="P54" s="157"/>
      <c r="Q54" s="157"/>
      <c r="R54" s="157"/>
      <c r="S54" s="157"/>
      <c r="T54" s="157"/>
      <c r="U54" s="157"/>
      <c r="V54" s="157"/>
      <c r="W54" s="157"/>
      <c r="X54" s="157"/>
      <c r="Y54" s="157"/>
      <c r="Z54" s="157"/>
    </row>
    <row r="55" spans="1:26" ht="12" customHeight="1" x14ac:dyDescent="0.25">
      <c r="A55" s="157"/>
      <c r="B55" s="157"/>
      <c r="C55" s="157"/>
      <c r="D55" s="182" t="str">
        <f t="shared" si="4"/>
        <v/>
      </c>
      <c r="E55" s="183" t="str">
        <f t="shared" si="5"/>
        <v/>
      </c>
      <c r="F55" s="180" t="str">
        <f t="shared" si="0"/>
        <v/>
      </c>
      <c r="G55" s="180" t="str">
        <f t="shared" si="1"/>
        <v/>
      </c>
      <c r="H55" s="180" t="str">
        <f t="shared" si="2"/>
        <v/>
      </c>
      <c r="I55" s="184" t="str">
        <f t="shared" si="3"/>
        <v/>
      </c>
      <c r="J55" s="157"/>
      <c r="K55" s="157"/>
      <c r="L55" s="157"/>
      <c r="M55" s="157"/>
      <c r="N55" s="157"/>
      <c r="O55" s="157"/>
      <c r="P55" s="157"/>
      <c r="Q55" s="157"/>
      <c r="R55" s="157"/>
      <c r="S55" s="157"/>
      <c r="T55" s="157"/>
      <c r="U55" s="157"/>
      <c r="V55" s="157"/>
      <c r="W55" s="157"/>
      <c r="X55" s="157"/>
      <c r="Y55" s="157"/>
      <c r="Z55" s="157"/>
    </row>
    <row r="56" spans="1:26" ht="12" customHeight="1" x14ac:dyDescent="0.25">
      <c r="A56" s="157"/>
      <c r="B56" s="157"/>
      <c r="C56" s="157"/>
      <c r="D56" s="182" t="str">
        <f t="shared" si="4"/>
        <v/>
      </c>
      <c r="E56" s="183" t="str">
        <f t="shared" si="5"/>
        <v/>
      </c>
      <c r="F56" s="180" t="str">
        <f t="shared" si="0"/>
        <v/>
      </c>
      <c r="G56" s="180" t="str">
        <f t="shared" si="1"/>
        <v/>
      </c>
      <c r="H56" s="180" t="str">
        <f t="shared" si="2"/>
        <v/>
      </c>
      <c r="I56" s="184" t="str">
        <f t="shared" si="3"/>
        <v/>
      </c>
      <c r="J56" s="157"/>
      <c r="K56" s="157"/>
      <c r="L56" s="157"/>
      <c r="M56" s="157"/>
      <c r="N56" s="157"/>
      <c r="O56" s="157"/>
      <c r="P56" s="157"/>
      <c r="Q56" s="157"/>
      <c r="R56" s="157"/>
      <c r="S56" s="157"/>
      <c r="T56" s="157"/>
      <c r="U56" s="157"/>
      <c r="V56" s="157"/>
      <c r="W56" s="157"/>
      <c r="X56" s="157"/>
      <c r="Y56" s="157"/>
      <c r="Z56" s="157"/>
    </row>
    <row r="57" spans="1:26" ht="12" customHeight="1" x14ac:dyDescent="0.25">
      <c r="A57" s="157"/>
      <c r="B57" s="157"/>
      <c r="C57" s="157"/>
      <c r="D57" s="182" t="str">
        <f t="shared" si="4"/>
        <v/>
      </c>
      <c r="E57" s="183" t="str">
        <f t="shared" si="5"/>
        <v/>
      </c>
      <c r="F57" s="180" t="str">
        <f t="shared" si="0"/>
        <v/>
      </c>
      <c r="G57" s="180" t="str">
        <f t="shared" si="1"/>
        <v/>
      </c>
      <c r="H57" s="180" t="str">
        <f t="shared" si="2"/>
        <v/>
      </c>
      <c r="I57" s="184" t="str">
        <f t="shared" si="3"/>
        <v/>
      </c>
      <c r="J57" s="157"/>
      <c r="K57" s="157"/>
      <c r="L57" s="157"/>
      <c r="M57" s="157"/>
      <c r="N57" s="157"/>
      <c r="O57" s="157"/>
      <c r="P57" s="157"/>
      <c r="Q57" s="157"/>
      <c r="R57" s="157"/>
      <c r="S57" s="157"/>
      <c r="T57" s="157"/>
      <c r="U57" s="157"/>
      <c r="V57" s="157"/>
      <c r="W57" s="157"/>
      <c r="X57" s="157"/>
      <c r="Y57" s="157"/>
      <c r="Z57" s="157"/>
    </row>
    <row r="58" spans="1:26" ht="12" customHeight="1" x14ac:dyDescent="0.25">
      <c r="A58" s="157"/>
      <c r="B58" s="157"/>
      <c r="C58" s="157"/>
      <c r="D58" s="182" t="str">
        <f t="shared" si="4"/>
        <v/>
      </c>
      <c r="E58" s="183" t="str">
        <f t="shared" si="5"/>
        <v/>
      </c>
      <c r="F58" s="180" t="str">
        <f t="shared" si="0"/>
        <v/>
      </c>
      <c r="G58" s="180" t="str">
        <f t="shared" si="1"/>
        <v/>
      </c>
      <c r="H58" s="180" t="str">
        <f t="shared" si="2"/>
        <v/>
      </c>
      <c r="I58" s="184" t="str">
        <f t="shared" si="3"/>
        <v/>
      </c>
      <c r="J58" s="157"/>
      <c r="K58" s="157"/>
      <c r="L58" s="157"/>
      <c r="M58" s="157"/>
      <c r="N58" s="157"/>
      <c r="O58" s="157"/>
      <c r="P58" s="157"/>
      <c r="Q58" s="157"/>
      <c r="R58" s="157"/>
      <c r="S58" s="157"/>
      <c r="T58" s="157"/>
      <c r="U58" s="157"/>
      <c r="V58" s="157"/>
      <c r="W58" s="157"/>
      <c r="X58" s="157"/>
      <c r="Y58" s="157"/>
      <c r="Z58" s="157"/>
    </row>
    <row r="59" spans="1:26" ht="12" customHeight="1" x14ac:dyDescent="0.25">
      <c r="A59" s="157"/>
      <c r="B59" s="157"/>
      <c r="C59" s="157"/>
      <c r="D59" s="182" t="str">
        <f t="shared" si="4"/>
        <v/>
      </c>
      <c r="E59" s="183" t="str">
        <f t="shared" si="5"/>
        <v/>
      </c>
      <c r="F59" s="180" t="str">
        <f t="shared" si="0"/>
        <v/>
      </c>
      <c r="G59" s="180" t="str">
        <f t="shared" si="1"/>
        <v/>
      </c>
      <c r="H59" s="180" t="str">
        <f t="shared" si="2"/>
        <v/>
      </c>
      <c r="I59" s="184" t="str">
        <f t="shared" si="3"/>
        <v/>
      </c>
      <c r="J59" s="157"/>
      <c r="K59" s="157"/>
      <c r="L59" s="157"/>
      <c r="M59" s="157"/>
      <c r="N59" s="157"/>
      <c r="O59" s="157"/>
      <c r="P59" s="157"/>
      <c r="Q59" s="157"/>
      <c r="R59" s="157"/>
      <c r="S59" s="157"/>
      <c r="T59" s="157"/>
      <c r="U59" s="157"/>
      <c r="V59" s="157"/>
      <c r="W59" s="157"/>
      <c r="X59" s="157"/>
      <c r="Y59" s="157"/>
      <c r="Z59" s="157"/>
    </row>
    <row r="60" spans="1:26" ht="12" customHeight="1" x14ac:dyDescent="0.25">
      <c r="A60" s="157"/>
      <c r="B60" s="157"/>
      <c r="C60" s="157"/>
      <c r="D60" s="182" t="str">
        <f t="shared" si="4"/>
        <v/>
      </c>
      <c r="E60" s="183" t="str">
        <f t="shared" si="5"/>
        <v/>
      </c>
      <c r="F60" s="180" t="str">
        <f t="shared" si="0"/>
        <v/>
      </c>
      <c r="G60" s="180" t="str">
        <f t="shared" si="1"/>
        <v/>
      </c>
      <c r="H60" s="180" t="str">
        <f t="shared" si="2"/>
        <v/>
      </c>
      <c r="I60" s="184" t="str">
        <f t="shared" si="3"/>
        <v/>
      </c>
      <c r="J60" s="157"/>
      <c r="K60" s="157"/>
      <c r="L60" s="157"/>
      <c r="M60" s="157"/>
      <c r="N60" s="157"/>
      <c r="O60" s="157"/>
      <c r="P60" s="157"/>
      <c r="Q60" s="157"/>
      <c r="R60" s="157"/>
      <c r="S60" s="157"/>
      <c r="T60" s="157"/>
      <c r="U60" s="157"/>
      <c r="V60" s="157"/>
      <c r="W60" s="157"/>
      <c r="X60" s="157"/>
      <c r="Y60" s="157"/>
      <c r="Z60" s="157"/>
    </row>
    <row r="61" spans="1:26" ht="12" customHeight="1" x14ac:dyDescent="0.25">
      <c r="A61" s="157"/>
      <c r="B61" s="157"/>
      <c r="C61" s="157"/>
      <c r="D61" s="182" t="str">
        <f t="shared" si="4"/>
        <v/>
      </c>
      <c r="E61" s="183" t="str">
        <f t="shared" si="5"/>
        <v/>
      </c>
      <c r="F61" s="180" t="str">
        <f t="shared" si="0"/>
        <v/>
      </c>
      <c r="G61" s="180" t="str">
        <f t="shared" si="1"/>
        <v/>
      </c>
      <c r="H61" s="180" t="str">
        <f t="shared" si="2"/>
        <v/>
      </c>
      <c r="I61" s="184" t="str">
        <f t="shared" si="3"/>
        <v/>
      </c>
      <c r="J61" s="157"/>
      <c r="K61" s="157"/>
      <c r="L61" s="157"/>
      <c r="M61" s="157"/>
      <c r="N61" s="157"/>
      <c r="O61" s="157"/>
      <c r="P61" s="157"/>
      <c r="Q61" s="157"/>
      <c r="R61" s="157"/>
      <c r="S61" s="157"/>
      <c r="T61" s="157"/>
      <c r="U61" s="157"/>
      <c r="V61" s="157"/>
      <c r="W61" s="157"/>
      <c r="X61" s="157"/>
      <c r="Y61" s="157"/>
      <c r="Z61" s="157"/>
    </row>
    <row r="62" spans="1:26" ht="12" customHeight="1" x14ac:dyDescent="0.25">
      <c r="A62" s="157"/>
      <c r="B62" s="157"/>
      <c r="C62" s="157"/>
      <c r="D62" s="182" t="str">
        <f t="shared" si="4"/>
        <v/>
      </c>
      <c r="E62" s="183" t="str">
        <f t="shared" si="5"/>
        <v/>
      </c>
      <c r="F62" s="180" t="str">
        <f t="shared" si="0"/>
        <v/>
      </c>
      <c r="G62" s="180" t="str">
        <f t="shared" si="1"/>
        <v/>
      </c>
      <c r="H62" s="180" t="str">
        <f t="shared" si="2"/>
        <v/>
      </c>
      <c r="I62" s="184" t="str">
        <f t="shared" si="3"/>
        <v/>
      </c>
      <c r="J62" s="157"/>
      <c r="K62" s="157"/>
      <c r="L62" s="157"/>
      <c r="M62" s="157"/>
      <c r="N62" s="157"/>
      <c r="O62" s="157"/>
      <c r="P62" s="157"/>
      <c r="Q62" s="157"/>
      <c r="R62" s="157"/>
      <c r="S62" s="157"/>
      <c r="T62" s="157"/>
      <c r="U62" s="157"/>
      <c r="V62" s="157"/>
      <c r="W62" s="157"/>
      <c r="X62" s="157"/>
      <c r="Y62" s="157"/>
      <c r="Z62" s="157"/>
    </row>
    <row r="63" spans="1:26" ht="12" customHeight="1" x14ac:dyDescent="0.25">
      <c r="A63" s="157"/>
      <c r="B63" s="157"/>
      <c r="C63" s="157"/>
      <c r="D63" s="182" t="str">
        <f t="shared" si="4"/>
        <v/>
      </c>
      <c r="E63" s="183" t="str">
        <f t="shared" si="5"/>
        <v/>
      </c>
      <c r="F63" s="180" t="str">
        <f t="shared" si="0"/>
        <v/>
      </c>
      <c r="G63" s="180" t="str">
        <f t="shared" si="1"/>
        <v/>
      </c>
      <c r="H63" s="180" t="str">
        <f t="shared" si="2"/>
        <v/>
      </c>
      <c r="I63" s="184" t="str">
        <f t="shared" si="3"/>
        <v/>
      </c>
      <c r="J63" s="157"/>
      <c r="K63" s="157"/>
      <c r="L63" s="157"/>
      <c r="M63" s="157"/>
      <c r="N63" s="157"/>
      <c r="O63" s="157"/>
      <c r="P63" s="157"/>
      <c r="Q63" s="157"/>
      <c r="R63" s="157"/>
      <c r="S63" s="157"/>
      <c r="T63" s="157"/>
      <c r="U63" s="157"/>
      <c r="V63" s="157"/>
      <c r="W63" s="157"/>
      <c r="X63" s="157"/>
      <c r="Y63" s="157"/>
      <c r="Z63" s="157"/>
    </row>
    <row r="64" spans="1:26" ht="12" customHeight="1" x14ac:dyDescent="0.25">
      <c r="A64" s="157"/>
      <c r="B64" s="157"/>
      <c r="C64" s="157"/>
      <c r="D64" s="182" t="str">
        <f t="shared" si="4"/>
        <v/>
      </c>
      <c r="E64" s="183" t="str">
        <f t="shared" si="5"/>
        <v/>
      </c>
      <c r="F64" s="180" t="str">
        <f t="shared" si="0"/>
        <v/>
      </c>
      <c r="G64" s="180" t="str">
        <f t="shared" si="1"/>
        <v/>
      </c>
      <c r="H64" s="180" t="str">
        <f t="shared" si="2"/>
        <v/>
      </c>
      <c r="I64" s="184" t="str">
        <f t="shared" si="3"/>
        <v/>
      </c>
      <c r="J64" s="157"/>
      <c r="K64" s="157"/>
      <c r="L64" s="157"/>
      <c r="M64" s="157"/>
      <c r="N64" s="157"/>
      <c r="O64" s="157"/>
      <c r="P64" s="157"/>
      <c r="Q64" s="157"/>
      <c r="R64" s="157"/>
      <c r="S64" s="157"/>
      <c r="T64" s="157"/>
      <c r="U64" s="157"/>
      <c r="V64" s="157"/>
      <c r="W64" s="157"/>
      <c r="X64" s="157"/>
      <c r="Y64" s="157"/>
      <c r="Z64" s="157"/>
    </row>
    <row r="65" spans="1:26" ht="12" customHeight="1" x14ac:dyDescent="0.25">
      <c r="A65" s="157"/>
      <c r="B65" s="157"/>
      <c r="C65" s="157"/>
      <c r="D65" s="182" t="str">
        <f t="shared" si="4"/>
        <v/>
      </c>
      <c r="E65" s="183" t="str">
        <f t="shared" si="5"/>
        <v/>
      </c>
      <c r="F65" s="180" t="str">
        <f t="shared" si="0"/>
        <v/>
      </c>
      <c r="G65" s="180" t="str">
        <f t="shared" si="1"/>
        <v/>
      </c>
      <c r="H65" s="180" t="str">
        <f t="shared" si="2"/>
        <v/>
      </c>
      <c r="I65" s="184" t="str">
        <f t="shared" si="3"/>
        <v/>
      </c>
      <c r="J65" s="157"/>
      <c r="K65" s="157"/>
      <c r="L65" s="157"/>
      <c r="M65" s="157"/>
      <c r="N65" s="157"/>
      <c r="O65" s="157"/>
      <c r="P65" s="157"/>
      <c r="Q65" s="157"/>
      <c r="R65" s="157"/>
      <c r="S65" s="157"/>
      <c r="T65" s="157"/>
      <c r="U65" s="157"/>
      <c r="V65" s="157"/>
      <c r="W65" s="157"/>
      <c r="X65" s="157"/>
      <c r="Y65" s="157"/>
      <c r="Z65" s="157"/>
    </row>
    <row r="66" spans="1:26" ht="12" customHeight="1" x14ac:dyDescent="0.25">
      <c r="A66" s="157"/>
      <c r="B66" s="157"/>
      <c r="C66" s="157"/>
      <c r="D66" s="182" t="str">
        <f t="shared" si="4"/>
        <v/>
      </c>
      <c r="E66" s="183" t="str">
        <f t="shared" si="5"/>
        <v/>
      </c>
      <c r="F66" s="180" t="str">
        <f t="shared" si="0"/>
        <v/>
      </c>
      <c r="G66" s="180" t="str">
        <f t="shared" si="1"/>
        <v/>
      </c>
      <c r="H66" s="180" t="str">
        <f t="shared" si="2"/>
        <v/>
      </c>
      <c r="I66" s="184" t="str">
        <f t="shared" si="3"/>
        <v/>
      </c>
      <c r="J66" s="157"/>
      <c r="K66" s="157"/>
      <c r="L66" s="157"/>
      <c r="M66" s="157"/>
      <c r="N66" s="157"/>
      <c r="O66" s="157"/>
      <c r="P66" s="157"/>
      <c r="Q66" s="157"/>
      <c r="R66" s="157"/>
      <c r="S66" s="157"/>
      <c r="T66" s="157"/>
      <c r="U66" s="157"/>
      <c r="V66" s="157"/>
      <c r="W66" s="157"/>
      <c r="X66" s="157"/>
      <c r="Y66" s="157"/>
      <c r="Z66" s="157"/>
    </row>
    <row r="67" spans="1:26" ht="12" customHeight="1" x14ac:dyDescent="0.25">
      <c r="A67" s="157"/>
      <c r="B67" s="157"/>
      <c r="C67" s="157"/>
      <c r="D67" s="182" t="str">
        <f t="shared" si="4"/>
        <v/>
      </c>
      <c r="E67" s="183" t="str">
        <f t="shared" si="5"/>
        <v/>
      </c>
      <c r="F67" s="180" t="str">
        <f t="shared" si="0"/>
        <v/>
      </c>
      <c r="G67" s="180" t="str">
        <f t="shared" si="1"/>
        <v/>
      </c>
      <c r="H67" s="180" t="str">
        <f t="shared" si="2"/>
        <v/>
      </c>
      <c r="I67" s="184" t="str">
        <f t="shared" si="3"/>
        <v/>
      </c>
      <c r="J67" s="157"/>
      <c r="K67" s="157"/>
      <c r="L67" s="157"/>
      <c r="M67" s="157"/>
      <c r="N67" s="157"/>
      <c r="O67" s="157"/>
      <c r="P67" s="157"/>
      <c r="Q67" s="157"/>
      <c r="R67" s="157"/>
      <c r="S67" s="157"/>
      <c r="T67" s="157"/>
      <c r="U67" s="157"/>
      <c r="V67" s="157"/>
      <c r="W67" s="157"/>
      <c r="X67" s="157"/>
      <c r="Y67" s="157"/>
      <c r="Z67" s="157"/>
    </row>
    <row r="68" spans="1:26" ht="12" customHeight="1" x14ac:dyDescent="0.25">
      <c r="A68" s="157"/>
      <c r="B68" s="157"/>
      <c r="C68" s="157"/>
      <c r="D68" s="182" t="str">
        <f t="shared" si="4"/>
        <v/>
      </c>
      <c r="E68" s="183" t="str">
        <f t="shared" si="5"/>
        <v/>
      </c>
      <c r="F68" s="180" t="str">
        <f t="shared" si="0"/>
        <v/>
      </c>
      <c r="G68" s="180" t="str">
        <f t="shared" si="1"/>
        <v/>
      </c>
      <c r="H68" s="180" t="str">
        <f t="shared" si="2"/>
        <v/>
      </c>
      <c r="I68" s="184" t="str">
        <f t="shared" si="3"/>
        <v/>
      </c>
      <c r="J68" s="157"/>
      <c r="K68" s="157"/>
      <c r="L68" s="157"/>
      <c r="M68" s="157"/>
      <c r="N68" s="157"/>
      <c r="O68" s="157"/>
      <c r="P68" s="157"/>
      <c r="Q68" s="157"/>
      <c r="R68" s="157"/>
      <c r="S68" s="157"/>
      <c r="T68" s="157"/>
      <c r="U68" s="157"/>
      <c r="V68" s="157"/>
      <c r="W68" s="157"/>
      <c r="X68" s="157"/>
      <c r="Y68" s="157"/>
      <c r="Z68" s="157"/>
    </row>
    <row r="69" spans="1:26" ht="12" customHeight="1" x14ac:dyDescent="0.25">
      <c r="A69" s="157"/>
      <c r="B69" s="157"/>
      <c r="C69" s="157"/>
      <c r="D69" s="182" t="str">
        <f t="shared" si="4"/>
        <v/>
      </c>
      <c r="E69" s="183" t="str">
        <f t="shared" si="5"/>
        <v/>
      </c>
      <c r="F69" s="180" t="str">
        <f t="shared" si="0"/>
        <v/>
      </c>
      <c r="G69" s="180" t="str">
        <f t="shared" si="1"/>
        <v/>
      </c>
      <c r="H69" s="180" t="str">
        <f t="shared" si="2"/>
        <v/>
      </c>
      <c r="I69" s="184" t="str">
        <f t="shared" si="3"/>
        <v/>
      </c>
      <c r="J69" s="157"/>
      <c r="K69" s="157"/>
      <c r="L69" s="157"/>
      <c r="M69" s="157"/>
      <c r="N69" s="157"/>
      <c r="O69" s="157"/>
      <c r="P69" s="157"/>
      <c r="Q69" s="157"/>
      <c r="R69" s="157"/>
      <c r="S69" s="157"/>
      <c r="T69" s="157"/>
      <c r="U69" s="157"/>
      <c r="V69" s="157"/>
      <c r="W69" s="157"/>
      <c r="X69" s="157"/>
      <c r="Y69" s="157"/>
      <c r="Z69" s="157"/>
    </row>
    <row r="70" spans="1:26" ht="12" customHeight="1" x14ac:dyDescent="0.25">
      <c r="A70" s="157"/>
      <c r="B70" s="157"/>
      <c r="C70" s="157"/>
      <c r="D70" s="182" t="str">
        <f t="shared" si="4"/>
        <v/>
      </c>
      <c r="E70" s="183" t="str">
        <f t="shared" si="5"/>
        <v/>
      </c>
      <c r="F70" s="180" t="str">
        <f t="shared" si="0"/>
        <v/>
      </c>
      <c r="G70" s="180" t="str">
        <f t="shared" si="1"/>
        <v/>
      </c>
      <c r="H70" s="180" t="str">
        <f t="shared" si="2"/>
        <v/>
      </c>
      <c r="I70" s="184" t="str">
        <f t="shared" si="3"/>
        <v/>
      </c>
      <c r="J70" s="157"/>
      <c r="K70" s="157"/>
      <c r="L70" s="157"/>
      <c r="M70" s="157"/>
      <c r="N70" s="157"/>
      <c r="O70" s="157"/>
      <c r="P70" s="157"/>
      <c r="Q70" s="157"/>
      <c r="R70" s="157"/>
      <c r="S70" s="157"/>
      <c r="T70" s="157"/>
      <c r="U70" s="157"/>
      <c r="V70" s="157"/>
      <c r="W70" s="157"/>
      <c r="X70" s="157"/>
      <c r="Y70" s="157"/>
      <c r="Z70" s="157"/>
    </row>
    <row r="71" spans="1:26" ht="12" customHeight="1" x14ac:dyDescent="0.25">
      <c r="A71" s="157"/>
      <c r="B71" s="157"/>
      <c r="C71" s="157"/>
      <c r="D71" s="185" t="str">
        <f t="shared" si="4"/>
        <v/>
      </c>
      <c r="E71" s="186" t="str">
        <f t="shared" si="5"/>
        <v/>
      </c>
      <c r="F71" s="187" t="str">
        <f t="shared" si="0"/>
        <v/>
      </c>
      <c r="G71" s="187" t="str">
        <f t="shared" si="1"/>
        <v/>
      </c>
      <c r="H71" s="187" t="str">
        <f t="shared" si="2"/>
        <v/>
      </c>
      <c r="I71" s="188" t="str">
        <f t="shared" si="3"/>
        <v/>
      </c>
      <c r="J71" s="157"/>
      <c r="K71" s="157"/>
      <c r="L71" s="157"/>
      <c r="M71" s="157"/>
      <c r="N71" s="157"/>
      <c r="O71" s="157"/>
      <c r="P71" s="157"/>
      <c r="Q71" s="157"/>
      <c r="R71" s="157"/>
      <c r="S71" s="157"/>
      <c r="T71" s="157"/>
      <c r="U71" s="157"/>
      <c r="V71" s="157"/>
      <c r="W71" s="157"/>
      <c r="X71" s="157"/>
      <c r="Y71" s="157"/>
      <c r="Z71" s="157"/>
    </row>
    <row r="72" spans="1:26" ht="12" customHeight="1" x14ac:dyDescent="0.25">
      <c r="A72" s="157"/>
      <c r="B72" s="157"/>
      <c r="C72" s="157"/>
      <c r="D72" s="189"/>
      <c r="E72" s="157"/>
      <c r="F72" s="157"/>
      <c r="G72" s="157"/>
      <c r="H72" s="157"/>
      <c r="I72" s="157"/>
      <c r="J72" s="157"/>
      <c r="K72" s="157"/>
      <c r="L72" s="157"/>
      <c r="M72" s="157"/>
      <c r="N72" s="157"/>
      <c r="O72" s="157"/>
      <c r="P72" s="157"/>
      <c r="Q72" s="157"/>
      <c r="R72" s="157"/>
      <c r="S72" s="157"/>
      <c r="T72" s="157"/>
      <c r="U72" s="157"/>
      <c r="V72" s="157"/>
      <c r="W72" s="157"/>
      <c r="X72" s="157"/>
      <c r="Y72" s="157"/>
      <c r="Z72" s="157"/>
    </row>
    <row r="73" spans="1:26" ht="12" customHeight="1" x14ac:dyDescent="0.25">
      <c r="A73" s="157"/>
      <c r="B73" s="157"/>
      <c r="C73" s="157"/>
      <c r="D73" s="189"/>
      <c r="E73" s="157"/>
      <c r="F73" s="157"/>
      <c r="G73" s="157"/>
      <c r="H73" s="157"/>
      <c r="I73" s="157"/>
      <c r="J73" s="157"/>
      <c r="K73" s="157"/>
      <c r="L73" s="157"/>
      <c r="M73" s="157"/>
      <c r="N73" s="157"/>
      <c r="O73" s="157"/>
      <c r="P73" s="157"/>
      <c r="Q73" s="157"/>
      <c r="R73" s="157"/>
      <c r="S73" s="157"/>
      <c r="T73" s="157"/>
      <c r="U73" s="157"/>
      <c r="V73" s="157"/>
      <c r="W73" s="157"/>
      <c r="X73" s="157"/>
      <c r="Y73" s="157"/>
      <c r="Z73" s="157"/>
    </row>
    <row r="74" spans="1:26" ht="12" customHeight="1" x14ac:dyDescent="0.25">
      <c r="A74" s="157"/>
      <c r="B74" s="157"/>
      <c r="C74" s="157"/>
      <c r="D74" s="189"/>
      <c r="E74" s="157"/>
      <c r="F74" s="157"/>
      <c r="G74" s="157"/>
      <c r="H74" s="157"/>
      <c r="I74" s="157"/>
      <c r="J74" s="157"/>
      <c r="K74" s="157"/>
      <c r="L74" s="157"/>
      <c r="M74" s="157"/>
      <c r="N74" s="157"/>
      <c r="O74" s="157"/>
      <c r="P74" s="157"/>
      <c r="Q74" s="157"/>
      <c r="R74" s="157"/>
      <c r="S74" s="157"/>
      <c r="T74" s="157"/>
      <c r="U74" s="157"/>
      <c r="V74" s="157"/>
      <c r="W74" s="157"/>
      <c r="X74" s="157"/>
      <c r="Y74" s="157"/>
      <c r="Z74" s="157"/>
    </row>
    <row r="75" spans="1:26" ht="12" customHeight="1" x14ac:dyDescent="0.25">
      <c r="A75" s="157"/>
      <c r="B75" s="157"/>
      <c r="C75" s="157"/>
      <c r="D75" s="189"/>
      <c r="E75" s="157"/>
      <c r="F75" s="157"/>
      <c r="G75" s="157"/>
      <c r="H75" s="157"/>
      <c r="I75" s="157"/>
      <c r="J75" s="157"/>
      <c r="K75" s="157"/>
      <c r="L75" s="157"/>
      <c r="M75" s="157"/>
      <c r="N75" s="157"/>
      <c r="O75" s="157"/>
      <c r="P75" s="157"/>
      <c r="Q75" s="157"/>
      <c r="R75" s="157"/>
      <c r="S75" s="157"/>
      <c r="T75" s="157"/>
      <c r="U75" s="157"/>
      <c r="V75" s="157"/>
      <c r="W75" s="157"/>
      <c r="X75" s="157"/>
      <c r="Y75" s="157"/>
      <c r="Z75" s="157"/>
    </row>
    <row r="76" spans="1:26" ht="12" customHeight="1" x14ac:dyDescent="0.25">
      <c r="A76" s="157"/>
      <c r="B76" s="157"/>
      <c r="C76" s="157"/>
      <c r="D76" s="189"/>
      <c r="E76" s="157"/>
      <c r="F76" s="157"/>
      <c r="G76" s="157"/>
      <c r="H76" s="157"/>
      <c r="I76" s="157"/>
      <c r="J76" s="157"/>
      <c r="K76" s="157"/>
      <c r="L76" s="157"/>
      <c r="M76" s="157"/>
      <c r="N76" s="157"/>
      <c r="O76" s="157"/>
      <c r="P76" s="157"/>
      <c r="Q76" s="157"/>
      <c r="R76" s="157"/>
      <c r="S76" s="157"/>
      <c r="T76" s="157"/>
      <c r="U76" s="157"/>
      <c r="V76" s="157"/>
      <c r="W76" s="157"/>
      <c r="X76" s="157"/>
      <c r="Y76" s="157"/>
      <c r="Z76" s="157"/>
    </row>
    <row r="77" spans="1:26" ht="12" customHeight="1" x14ac:dyDescent="0.25">
      <c r="A77" s="157"/>
      <c r="B77" s="157"/>
      <c r="C77" s="157"/>
      <c r="D77" s="189"/>
      <c r="E77" s="157"/>
      <c r="F77" s="157"/>
      <c r="G77" s="157"/>
      <c r="H77" s="157"/>
      <c r="I77" s="157"/>
      <c r="J77" s="157"/>
      <c r="K77" s="157"/>
      <c r="L77" s="157"/>
      <c r="M77" s="157"/>
      <c r="N77" s="157"/>
      <c r="O77" s="157"/>
      <c r="P77" s="157"/>
      <c r="Q77" s="157"/>
      <c r="R77" s="157"/>
      <c r="S77" s="157"/>
      <c r="T77" s="157"/>
      <c r="U77" s="157"/>
      <c r="V77" s="157"/>
      <c r="W77" s="157"/>
      <c r="X77" s="157"/>
      <c r="Y77" s="157"/>
      <c r="Z77" s="157"/>
    </row>
    <row r="78" spans="1:26" ht="12" customHeight="1" x14ac:dyDescent="0.25">
      <c r="A78" s="157"/>
      <c r="B78" s="157"/>
      <c r="C78" s="157"/>
      <c r="D78" s="189"/>
      <c r="E78" s="157"/>
      <c r="F78" s="157"/>
      <c r="G78" s="157"/>
      <c r="H78" s="157"/>
      <c r="I78" s="157"/>
      <c r="J78" s="157"/>
      <c r="K78" s="157"/>
      <c r="L78" s="157"/>
      <c r="M78" s="157"/>
      <c r="N78" s="157"/>
      <c r="O78" s="157"/>
      <c r="P78" s="157"/>
      <c r="Q78" s="157"/>
      <c r="R78" s="157"/>
      <c r="S78" s="157"/>
      <c r="T78" s="157"/>
      <c r="U78" s="157"/>
      <c r="V78" s="157"/>
      <c r="W78" s="157"/>
      <c r="X78" s="157"/>
      <c r="Y78" s="157"/>
      <c r="Z78" s="157"/>
    </row>
    <row r="79" spans="1:26" ht="12" customHeight="1" x14ac:dyDescent="0.25">
      <c r="A79" s="157"/>
      <c r="B79" s="157"/>
      <c r="C79" s="157"/>
      <c r="D79" s="189"/>
      <c r="E79" s="157"/>
      <c r="F79" s="157"/>
      <c r="G79" s="157"/>
      <c r="H79" s="157"/>
      <c r="I79" s="157"/>
      <c r="J79" s="157"/>
      <c r="K79" s="157"/>
      <c r="L79" s="157"/>
      <c r="M79" s="157"/>
      <c r="N79" s="157"/>
      <c r="O79" s="157"/>
      <c r="P79" s="157"/>
      <c r="Q79" s="157"/>
      <c r="R79" s="157"/>
      <c r="S79" s="157"/>
      <c r="T79" s="157"/>
      <c r="U79" s="157"/>
      <c r="V79" s="157"/>
      <c r="W79" s="157"/>
      <c r="X79" s="157"/>
      <c r="Y79" s="157"/>
      <c r="Z79" s="157"/>
    </row>
    <row r="80" spans="1:26" ht="12" customHeight="1" x14ac:dyDescent="0.25">
      <c r="A80" s="157"/>
      <c r="B80" s="157"/>
      <c r="C80" s="157"/>
      <c r="D80" s="189"/>
      <c r="E80" s="157"/>
      <c r="F80" s="157"/>
      <c r="G80" s="157"/>
      <c r="H80" s="157"/>
      <c r="I80" s="157"/>
      <c r="J80" s="157"/>
      <c r="K80" s="157"/>
      <c r="L80" s="157"/>
      <c r="M80" s="157"/>
      <c r="N80" s="157"/>
      <c r="O80" s="157"/>
      <c r="P80" s="157"/>
      <c r="Q80" s="157"/>
      <c r="R80" s="157"/>
      <c r="S80" s="157"/>
      <c r="T80" s="157"/>
      <c r="U80" s="157"/>
      <c r="V80" s="157"/>
      <c r="W80" s="157"/>
      <c r="X80" s="157"/>
      <c r="Y80" s="157"/>
      <c r="Z80" s="157"/>
    </row>
    <row r="81" spans="1:26" ht="12" customHeight="1" x14ac:dyDescent="0.25">
      <c r="A81" s="157"/>
      <c r="B81" s="157"/>
      <c r="C81" s="157"/>
      <c r="D81" s="189"/>
      <c r="E81" s="157"/>
      <c r="F81" s="157"/>
      <c r="G81" s="157"/>
      <c r="H81" s="157"/>
      <c r="I81" s="157"/>
      <c r="J81" s="157"/>
      <c r="K81" s="157"/>
      <c r="L81" s="157"/>
      <c r="M81" s="157"/>
      <c r="N81" s="157"/>
      <c r="O81" s="157"/>
      <c r="P81" s="157"/>
      <c r="Q81" s="157"/>
      <c r="R81" s="157"/>
      <c r="S81" s="157"/>
      <c r="T81" s="157"/>
      <c r="U81" s="157"/>
      <c r="V81" s="157"/>
      <c r="W81" s="157"/>
      <c r="X81" s="157"/>
      <c r="Y81" s="157"/>
      <c r="Z81" s="157"/>
    </row>
    <row r="82" spans="1:26" ht="12" customHeight="1" x14ac:dyDescent="0.25">
      <c r="A82" s="157"/>
      <c r="B82" s="157"/>
      <c r="C82" s="157"/>
      <c r="D82" s="189"/>
      <c r="E82" s="157"/>
      <c r="F82" s="157"/>
      <c r="G82" s="157"/>
      <c r="H82" s="157"/>
      <c r="I82" s="157"/>
      <c r="J82" s="157"/>
      <c r="K82" s="157"/>
      <c r="L82" s="157"/>
      <c r="M82" s="157"/>
      <c r="N82" s="157"/>
      <c r="O82" s="157"/>
      <c r="P82" s="157"/>
      <c r="Q82" s="157"/>
      <c r="R82" s="157"/>
      <c r="S82" s="157"/>
      <c r="T82" s="157"/>
      <c r="U82" s="157"/>
      <c r="V82" s="157"/>
      <c r="W82" s="157"/>
      <c r="X82" s="157"/>
      <c r="Y82" s="157"/>
      <c r="Z82" s="157"/>
    </row>
    <row r="83" spans="1:26" ht="12" customHeight="1" x14ac:dyDescent="0.25">
      <c r="A83" s="157"/>
      <c r="B83" s="157"/>
      <c r="C83" s="157"/>
      <c r="D83" s="189"/>
      <c r="E83" s="157"/>
      <c r="F83" s="157"/>
      <c r="G83" s="157"/>
      <c r="H83" s="157"/>
      <c r="I83" s="157"/>
      <c r="J83" s="157"/>
      <c r="K83" s="157"/>
      <c r="L83" s="157"/>
      <c r="M83" s="157"/>
      <c r="N83" s="157"/>
      <c r="O83" s="157"/>
      <c r="P83" s="157"/>
      <c r="Q83" s="157"/>
      <c r="R83" s="157"/>
      <c r="S83" s="157"/>
      <c r="T83" s="157"/>
      <c r="U83" s="157"/>
      <c r="V83" s="157"/>
      <c r="W83" s="157"/>
      <c r="X83" s="157"/>
      <c r="Y83" s="157"/>
      <c r="Z83" s="157"/>
    </row>
    <row r="84" spans="1:26" ht="12" customHeight="1" x14ac:dyDescent="0.25">
      <c r="A84" s="157"/>
      <c r="B84" s="157"/>
      <c r="C84" s="157"/>
      <c r="D84" s="189"/>
      <c r="E84" s="157"/>
      <c r="F84" s="157"/>
      <c r="G84" s="157"/>
      <c r="H84" s="157"/>
      <c r="I84" s="157"/>
      <c r="J84" s="157"/>
      <c r="K84" s="157"/>
      <c r="L84" s="157"/>
      <c r="M84" s="157"/>
      <c r="N84" s="157"/>
      <c r="O84" s="157"/>
      <c r="P84" s="157"/>
      <c r="Q84" s="157"/>
      <c r="R84" s="157"/>
      <c r="S84" s="157"/>
      <c r="T84" s="157"/>
      <c r="U84" s="157"/>
      <c r="V84" s="157"/>
      <c r="W84" s="157"/>
      <c r="X84" s="157"/>
      <c r="Y84" s="157"/>
      <c r="Z84" s="157"/>
    </row>
    <row r="85" spans="1:26" ht="12" customHeight="1" x14ac:dyDescent="0.25">
      <c r="A85" s="157"/>
      <c r="B85" s="157"/>
      <c r="C85" s="157"/>
      <c r="D85" s="189"/>
      <c r="E85" s="157"/>
      <c r="F85" s="157"/>
      <c r="G85" s="157"/>
      <c r="H85" s="157"/>
      <c r="I85" s="157"/>
      <c r="J85" s="157"/>
      <c r="K85" s="157"/>
      <c r="L85" s="157"/>
      <c r="M85" s="157"/>
      <c r="N85" s="157"/>
      <c r="O85" s="157"/>
      <c r="P85" s="157"/>
      <c r="Q85" s="157"/>
      <c r="R85" s="157"/>
      <c r="S85" s="157"/>
      <c r="T85" s="157"/>
      <c r="U85" s="157"/>
      <c r="V85" s="157"/>
      <c r="W85" s="157"/>
      <c r="X85" s="157"/>
      <c r="Y85" s="157"/>
      <c r="Z85" s="157"/>
    </row>
    <row r="86" spans="1:26" ht="12" customHeight="1" x14ac:dyDescent="0.25">
      <c r="A86" s="157"/>
      <c r="B86" s="157"/>
      <c r="C86" s="157"/>
      <c r="D86" s="189"/>
      <c r="E86" s="157"/>
      <c r="F86" s="157"/>
      <c r="G86" s="157"/>
      <c r="H86" s="157"/>
      <c r="I86" s="157"/>
      <c r="J86" s="157"/>
      <c r="K86" s="157"/>
      <c r="L86" s="157"/>
      <c r="M86" s="157"/>
      <c r="N86" s="157"/>
      <c r="O86" s="157"/>
      <c r="P86" s="157"/>
      <c r="Q86" s="157"/>
      <c r="R86" s="157"/>
      <c r="S86" s="157"/>
      <c r="T86" s="157"/>
      <c r="U86" s="157"/>
      <c r="V86" s="157"/>
      <c r="W86" s="157"/>
      <c r="X86" s="157"/>
      <c r="Y86" s="157"/>
      <c r="Z86" s="157"/>
    </row>
    <row r="87" spans="1:26" ht="12" customHeight="1" x14ac:dyDescent="0.25">
      <c r="A87" s="157"/>
      <c r="B87" s="157"/>
      <c r="C87" s="157"/>
      <c r="D87" s="189"/>
      <c r="E87" s="157"/>
      <c r="F87" s="157"/>
      <c r="G87" s="157"/>
      <c r="H87" s="157"/>
      <c r="I87" s="157"/>
      <c r="J87" s="157"/>
      <c r="K87" s="157"/>
      <c r="L87" s="157"/>
      <c r="M87" s="157"/>
      <c r="N87" s="157"/>
      <c r="O87" s="157"/>
      <c r="P87" s="157"/>
      <c r="Q87" s="157"/>
      <c r="R87" s="157"/>
      <c r="S87" s="157"/>
      <c r="T87" s="157"/>
      <c r="U87" s="157"/>
      <c r="V87" s="157"/>
      <c r="W87" s="157"/>
      <c r="X87" s="157"/>
      <c r="Y87" s="157"/>
      <c r="Z87" s="157"/>
    </row>
    <row r="88" spans="1:26" ht="12" customHeight="1" x14ac:dyDescent="0.25">
      <c r="A88" s="157"/>
      <c r="B88" s="157"/>
      <c r="C88" s="157"/>
      <c r="D88" s="189"/>
      <c r="E88" s="157"/>
      <c r="F88" s="157"/>
      <c r="G88" s="157"/>
      <c r="H88" s="157"/>
      <c r="I88" s="157"/>
      <c r="J88" s="157"/>
      <c r="K88" s="157"/>
      <c r="L88" s="157"/>
      <c r="M88" s="157"/>
      <c r="N88" s="157"/>
      <c r="O88" s="157"/>
      <c r="P88" s="157"/>
      <c r="Q88" s="157"/>
      <c r="R88" s="157"/>
      <c r="S88" s="157"/>
      <c r="T88" s="157"/>
      <c r="U88" s="157"/>
      <c r="V88" s="157"/>
      <c r="W88" s="157"/>
      <c r="X88" s="157"/>
      <c r="Y88" s="157"/>
      <c r="Z88" s="157"/>
    </row>
    <row r="89" spans="1:26" ht="12" customHeight="1" x14ac:dyDescent="0.25">
      <c r="A89" s="157"/>
      <c r="B89" s="157"/>
      <c r="C89" s="157"/>
      <c r="D89" s="189"/>
      <c r="E89" s="157"/>
      <c r="F89" s="157"/>
      <c r="G89" s="157"/>
      <c r="H89" s="157"/>
      <c r="I89" s="157"/>
      <c r="J89" s="157"/>
      <c r="K89" s="157"/>
      <c r="L89" s="157"/>
      <c r="M89" s="157"/>
      <c r="N89" s="157"/>
      <c r="O89" s="157"/>
      <c r="P89" s="157"/>
      <c r="Q89" s="157"/>
      <c r="R89" s="157"/>
      <c r="S89" s="157"/>
      <c r="T89" s="157"/>
      <c r="U89" s="157"/>
      <c r="V89" s="157"/>
      <c r="W89" s="157"/>
      <c r="X89" s="157"/>
      <c r="Y89" s="157"/>
      <c r="Z89" s="157"/>
    </row>
    <row r="90" spans="1:26" ht="12" customHeight="1" x14ac:dyDescent="0.25">
      <c r="A90" s="157"/>
      <c r="B90" s="157"/>
      <c r="C90" s="157"/>
      <c r="D90" s="189"/>
      <c r="E90" s="157"/>
      <c r="F90" s="157"/>
      <c r="G90" s="157"/>
      <c r="H90" s="157"/>
      <c r="I90" s="157"/>
      <c r="J90" s="157"/>
      <c r="K90" s="157"/>
      <c r="L90" s="157"/>
      <c r="M90" s="157"/>
      <c r="N90" s="157"/>
      <c r="O90" s="157"/>
      <c r="P90" s="157"/>
      <c r="Q90" s="157"/>
      <c r="R90" s="157"/>
      <c r="S90" s="157"/>
      <c r="T90" s="157"/>
      <c r="U90" s="157"/>
      <c r="V90" s="157"/>
      <c r="W90" s="157"/>
      <c r="X90" s="157"/>
      <c r="Y90" s="157"/>
      <c r="Z90" s="157"/>
    </row>
    <row r="91" spans="1:26" ht="12" customHeight="1" x14ac:dyDescent="0.25">
      <c r="A91" s="157"/>
      <c r="B91" s="157"/>
      <c r="C91" s="157"/>
      <c r="D91" s="189"/>
      <c r="E91" s="157"/>
      <c r="F91" s="157"/>
      <c r="G91" s="157"/>
      <c r="H91" s="157"/>
      <c r="I91" s="157"/>
      <c r="J91" s="157"/>
      <c r="K91" s="157"/>
      <c r="L91" s="157"/>
      <c r="M91" s="157"/>
      <c r="N91" s="157"/>
      <c r="O91" s="157"/>
      <c r="P91" s="157"/>
      <c r="Q91" s="157"/>
      <c r="R91" s="157"/>
      <c r="S91" s="157"/>
      <c r="T91" s="157"/>
      <c r="U91" s="157"/>
      <c r="V91" s="157"/>
      <c r="W91" s="157"/>
      <c r="X91" s="157"/>
      <c r="Y91" s="157"/>
      <c r="Z91" s="157"/>
    </row>
    <row r="92" spans="1:26" ht="12" customHeight="1" x14ac:dyDescent="0.25">
      <c r="A92" s="157"/>
      <c r="B92" s="157"/>
      <c r="C92" s="157"/>
      <c r="D92" s="189"/>
      <c r="E92" s="157"/>
      <c r="F92" s="157"/>
      <c r="G92" s="157"/>
      <c r="H92" s="157"/>
      <c r="I92" s="157"/>
      <c r="J92" s="157"/>
      <c r="K92" s="157"/>
      <c r="L92" s="157"/>
      <c r="M92" s="157"/>
      <c r="N92" s="157"/>
      <c r="O92" s="157"/>
      <c r="P92" s="157"/>
      <c r="Q92" s="157"/>
      <c r="R92" s="157"/>
      <c r="S92" s="157"/>
      <c r="T92" s="157"/>
      <c r="U92" s="157"/>
      <c r="V92" s="157"/>
      <c r="W92" s="157"/>
      <c r="X92" s="157"/>
      <c r="Y92" s="157"/>
      <c r="Z92" s="157"/>
    </row>
    <row r="93" spans="1:26" ht="12" customHeight="1" x14ac:dyDescent="0.25">
      <c r="A93" s="157"/>
      <c r="B93" s="157"/>
      <c r="C93" s="157"/>
      <c r="D93" s="189"/>
      <c r="E93" s="157"/>
      <c r="F93" s="157"/>
      <c r="G93" s="157"/>
      <c r="H93" s="157"/>
      <c r="I93" s="157"/>
      <c r="J93" s="157"/>
      <c r="K93" s="157"/>
      <c r="L93" s="157"/>
      <c r="M93" s="157"/>
      <c r="N93" s="157"/>
      <c r="O93" s="157"/>
      <c r="P93" s="157"/>
      <c r="Q93" s="157"/>
      <c r="R93" s="157"/>
      <c r="S93" s="157"/>
      <c r="T93" s="157"/>
      <c r="U93" s="157"/>
      <c r="V93" s="157"/>
      <c r="W93" s="157"/>
      <c r="X93" s="157"/>
      <c r="Y93" s="157"/>
      <c r="Z93" s="157"/>
    </row>
    <row r="94" spans="1:26" ht="12" customHeight="1" x14ac:dyDescent="0.25">
      <c r="A94" s="157"/>
      <c r="B94" s="157"/>
      <c r="C94" s="157"/>
      <c r="D94" s="189"/>
      <c r="E94" s="157"/>
      <c r="F94" s="157"/>
      <c r="G94" s="157"/>
      <c r="H94" s="157"/>
      <c r="I94" s="157"/>
      <c r="J94" s="157"/>
      <c r="K94" s="157"/>
      <c r="L94" s="157"/>
      <c r="M94" s="157"/>
      <c r="N94" s="157"/>
      <c r="O94" s="157"/>
      <c r="P94" s="157"/>
      <c r="Q94" s="157"/>
      <c r="R94" s="157"/>
      <c r="S94" s="157"/>
      <c r="T94" s="157"/>
      <c r="U94" s="157"/>
      <c r="V94" s="157"/>
      <c r="W94" s="157"/>
      <c r="X94" s="157"/>
      <c r="Y94" s="157"/>
      <c r="Z94" s="157"/>
    </row>
    <row r="95" spans="1:26" ht="12" customHeight="1" x14ac:dyDescent="0.25">
      <c r="A95" s="157"/>
      <c r="B95" s="157"/>
      <c r="C95" s="157"/>
      <c r="D95" s="189"/>
      <c r="E95" s="157"/>
      <c r="F95" s="157"/>
      <c r="G95" s="157"/>
      <c r="H95" s="157"/>
      <c r="I95" s="157"/>
      <c r="J95" s="157"/>
      <c r="K95" s="157"/>
      <c r="L95" s="157"/>
      <c r="M95" s="157"/>
      <c r="N95" s="157"/>
      <c r="O95" s="157"/>
      <c r="P95" s="157"/>
      <c r="Q95" s="157"/>
      <c r="R95" s="157"/>
      <c r="S95" s="157"/>
      <c r="T95" s="157"/>
      <c r="U95" s="157"/>
      <c r="V95" s="157"/>
      <c r="W95" s="157"/>
      <c r="X95" s="157"/>
      <c r="Y95" s="157"/>
      <c r="Z95" s="157"/>
    </row>
    <row r="96" spans="1:26" ht="12" customHeight="1" x14ac:dyDescent="0.25">
      <c r="A96" s="157"/>
      <c r="B96" s="157"/>
      <c r="C96" s="157"/>
      <c r="D96" s="189"/>
      <c r="E96" s="157"/>
      <c r="F96" s="157"/>
      <c r="G96" s="157"/>
      <c r="H96" s="157"/>
      <c r="I96" s="157"/>
      <c r="J96" s="157"/>
      <c r="K96" s="157"/>
      <c r="L96" s="157"/>
      <c r="M96" s="157"/>
      <c r="N96" s="157"/>
      <c r="O96" s="157"/>
      <c r="P96" s="157"/>
      <c r="Q96" s="157"/>
      <c r="R96" s="157"/>
      <c r="S96" s="157"/>
      <c r="T96" s="157"/>
      <c r="U96" s="157"/>
      <c r="V96" s="157"/>
      <c r="W96" s="157"/>
      <c r="X96" s="157"/>
      <c r="Y96" s="157"/>
      <c r="Z96" s="157"/>
    </row>
    <row r="97" spans="1:26" ht="12" customHeight="1" x14ac:dyDescent="0.25">
      <c r="A97" s="157"/>
      <c r="B97" s="157"/>
      <c r="C97" s="157"/>
      <c r="D97" s="189"/>
      <c r="E97" s="157"/>
      <c r="F97" s="157"/>
      <c r="G97" s="157"/>
      <c r="H97" s="157"/>
      <c r="I97" s="157"/>
      <c r="J97" s="157"/>
      <c r="K97" s="157"/>
      <c r="L97" s="157"/>
      <c r="M97" s="157"/>
      <c r="N97" s="157"/>
      <c r="O97" s="157"/>
      <c r="P97" s="157"/>
      <c r="Q97" s="157"/>
      <c r="R97" s="157"/>
      <c r="S97" s="157"/>
      <c r="T97" s="157"/>
      <c r="U97" s="157"/>
      <c r="V97" s="157"/>
      <c r="W97" s="157"/>
      <c r="X97" s="157"/>
      <c r="Y97" s="157"/>
      <c r="Z97" s="157"/>
    </row>
    <row r="98" spans="1:26" ht="12" customHeight="1" x14ac:dyDescent="0.25">
      <c r="A98" s="157"/>
      <c r="B98" s="157"/>
      <c r="C98" s="157"/>
      <c r="D98" s="189"/>
      <c r="E98" s="157"/>
      <c r="F98" s="157"/>
      <c r="G98" s="157"/>
      <c r="H98" s="157"/>
      <c r="I98" s="157"/>
      <c r="J98" s="157"/>
      <c r="K98" s="157"/>
      <c r="L98" s="157"/>
      <c r="M98" s="157"/>
      <c r="N98" s="157"/>
      <c r="O98" s="157"/>
      <c r="P98" s="157"/>
      <c r="Q98" s="157"/>
      <c r="R98" s="157"/>
      <c r="S98" s="157"/>
      <c r="T98" s="157"/>
      <c r="U98" s="157"/>
      <c r="V98" s="157"/>
      <c r="W98" s="157"/>
      <c r="X98" s="157"/>
      <c r="Y98" s="157"/>
      <c r="Z98" s="157"/>
    </row>
    <row r="99" spans="1:26" ht="12" customHeight="1" x14ac:dyDescent="0.25">
      <c r="A99" s="157"/>
      <c r="B99" s="157"/>
      <c r="C99" s="157"/>
      <c r="D99" s="189"/>
      <c r="E99" s="157"/>
      <c r="F99" s="157"/>
      <c r="G99" s="157"/>
      <c r="H99" s="157"/>
      <c r="I99" s="157"/>
      <c r="J99" s="157"/>
      <c r="K99" s="157"/>
      <c r="L99" s="157"/>
      <c r="M99" s="157"/>
      <c r="N99" s="157"/>
      <c r="O99" s="157"/>
      <c r="P99" s="157"/>
      <c r="Q99" s="157"/>
      <c r="R99" s="157"/>
      <c r="S99" s="157"/>
      <c r="T99" s="157"/>
      <c r="U99" s="157"/>
      <c r="V99" s="157"/>
      <c r="W99" s="157"/>
      <c r="X99" s="157"/>
      <c r="Y99" s="157"/>
      <c r="Z99" s="157"/>
    </row>
    <row r="100" spans="1:26" ht="12" customHeight="1" x14ac:dyDescent="0.25">
      <c r="A100" s="157"/>
      <c r="B100" s="157"/>
      <c r="C100" s="157"/>
      <c r="D100" s="189"/>
      <c r="E100" s="157"/>
      <c r="F100" s="157"/>
      <c r="G100" s="157"/>
      <c r="H100" s="157"/>
      <c r="I100" s="157"/>
      <c r="J100" s="157"/>
      <c r="K100" s="157"/>
      <c r="L100" s="157"/>
      <c r="M100" s="157"/>
      <c r="N100" s="157"/>
      <c r="O100" s="157"/>
      <c r="P100" s="157"/>
      <c r="Q100" s="157"/>
      <c r="R100" s="157"/>
      <c r="S100" s="157"/>
      <c r="T100" s="157"/>
      <c r="U100" s="157"/>
      <c r="V100" s="157"/>
      <c r="W100" s="157"/>
      <c r="X100" s="157"/>
      <c r="Y100" s="157"/>
      <c r="Z100" s="157"/>
    </row>
    <row r="101" spans="1:26" ht="12" customHeight="1" x14ac:dyDescent="0.25">
      <c r="A101" s="157"/>
      <c r="B101" s="157"/>
      <c r="C101" s="157"/>
      <c r="D101" s="189"/>
      <c r="E101" s="157"/>
      <c r="F101" s="157"/>
      <c r="G101" s="157"/>
      <c r="H101" s="157"/>
      <c r="I101" s="157"/>
      <c r="J101" s="157"/>
      <c r="K101" s="157"/>
      <c r="L101" s="157"/>
      <c r="M101" s="157"/>
      <c r="N101" s="157"/>
      <c r="O101" s="157"/>
      <c r="P101" s="157"/>
      <c r="Q101" s="157"/>
      <c r="R101" s="157"/>
      <c r="S101" s="157"/>
      <c r="T101" s="157"/>
      <c r="U101" s="157"/>
      <c r="V101" s="157"/>
      <c r="W101" s="157"/>
      <c r="X101" s="157"/>
      <c r="Y101" s="157"/>
      <c r="Z101" s="157"/>
    </row>
    <row r="102" spans="1:26" ht="12" customHeight="1" x14ac:dyDescent="0.25">
      <c r="A102" s="157"/>
      <c r="B102" s="157"/>
      <c r="C102" s="157"/>
      <c r="D102" s="189"/>
      <c r="E102" s="157"/>
      <c r="F102" s="157"/>
      <c r="G102" s="157"/>
      <c r="H102" s="157"/>
      <c r="I102" s="157"/>
      <c r="J102" s="157"/>
      <c r="K102" s="157"/>
      <c r="L102" s="157"/>
      <c r="M102" s="157"/>
      <c r="N102" s="157"/>
      <c r="O102" s="157"/>
      <c r="P102" s="157"/>
      <c r="Q102" s="157"/>
      <c r="R102" s="157"/>
      <c r="S102" s="157"/>
      <c r="T102" s="157"/>
      <c r="U102" s="157"/>
      <c r="V102" s="157"/>
      <c r="W102" s="157"/>
      <c r="X102" s="157"/>
      <c r="Y102" s="157"/>
      <c r="Z102" s="157"/>
    </row>
    <row r="103" spans="1:26" ht="12" customHeight="1" x14ac:dyDescent="0.25">
      <c r="A103" s="157"/>
      <c r="B103" s="157"/>
      <c r="C103" s="157"/>
      <c r="D103" s="189"/>
      <c r="E103" s="157"/>
      <c r="F103" s="157"/>
      <c r="G103" s="157"/>
      <c r="H103" s="157"/>
      <c r="I103" s="157"/>
      <c r="J103" s="157"/>
      <c r="K103" s="157"/>
      <c r="L103" s="157"/>
      <c r="M103" s="157"/>
      <c r="N103" s="157"/>
      <c r="O103" s="157"/>
      <c r="P103" s="157"/>
      <c r="Q103" s="157"/>
      <c r="R103" s="157"/>
      <c r="S103" s="157"/>
      <c r="T103" s="157"/>
      <c r="U103" s="157"/>
      <c r="V103" s="157"/>
      <c r="W103" s="157"/>
      <c r="X103" s="157"/>
      <c r="Y103" s="157"/>
      <c r="Z103" s="157"/>
    </row>
    <row r="104" spans="1:26" ht="12" customHeight="1" x14ac:dyDescent="0.25">
      <c r="A104" s="157"/>
      <c r="B104" s="157"/>
      <c r="C104" s="157"/>
      <c r="D104" s="189"/>
      <c r="E104" s="157"/>
      <c r="F104" s="157"/>
      <c r="G104" s="157"/>
      <c r="H104" s="157"/>
      <c r="I104" s="157"/>
      <c r="J104" s="157"/>
      <c r="K104" s="157"/>
      <c r="L104" s="157"/>
      <c r="M104" s="157"/>
      <c r="N104" s="157"/>
      <c r="O104" s="157"/>
      <c r="P104" s="157"/>
      <c r="Q104" s="157"/>
      <c r="R104" s="157"/>
      <c r="S104" s="157"/>
      <c r="T104" s="157"/>
      <c r="U104" s="157"/>
      <c r="V104" s="157"/>
      <c r="W104" s="157"/>
      <c r="X104" s="157"/>
      <c r="Y104" s="157"/>
      <c r="Z104" s="157"/>
    </row>
    <row r="105" spans="1:26" ht="12" customHeight="1" x14ac:dyDescent="0.25">
      <c r="A105" s="157"/>
      <c r="B105" s="157"/>
      <c r="C105" s="157"/>
      <c r="D105" s="189"/>
      <c r="E105" s="157"/>
      <c r="F105" s="157"/>
      <c r="G105" s="157"/>
      <c r="H105" s="157"/>
      <c r="I105" s="157"/>
      <c r="J105" s="157"/>
      <c r="K105" s="157"/>
      <c r="L105" s="157"/>
      <c r="M105" s="157"/>
      <c r="N105" s="157"/>
      <c r="O105" s="157"/>
      <c r="P105" s="157"/>
      <c r="Q105" s="157"/>
      <c r="R105" s="157"/>
      <c r="S105" s="157"/>
      <c r="T105" s="157"/>
      <c r="U105" s="157"/>
      <c r="V105" s="157"/>
      <c r="W105" s="157"/>
      <c r="X105" s="157"/>
      <c r="Y105" s="157"/>
      <c r="Z105" s="157"/>
    </row>
    <row r="106" spans="1:26" ht="12" customHeight="1" x14ac:dyDescent="0.25">
      <c r="A106" s="157"/>
      <c r="B106" s="157"/>
      <c r="C106" s="157"/>
      <c r="D106" s="189"/>
      <c r="E106" s="157"/>
      <c r="F106" s="157"/>
      <c r="G106" s="157"/>
      <c r="H106" s="157"/>
      <c r="I106" s="157"/>
      <c r="J106" s="157"/>
      <c r="K106" s="157"/>
      <c r="L106" s="157"/>
      <c r="M106" s="157"/>
      <c r="N106" s="157"/>
      <c r="O106" s="157"/>
      <c r="P106" s="157"/>
      <c r="Q106" s="157"/>
      <c r="R106" s="157"/>
      <c r="S106" s="157"/>
      <c r="T106" s="157"/>
      <c r="U106" s="157"/>
      <c r="V106" s="157"/>
      <c r="W106" s="157"/>
      <c r="X106" s="157"/>
      <c r="Y106" s="157"/>
      <c r="Z106" s="157"/>
    </row>
    <row r="107" spans="1:26" ht="12" customHeight="1" x14ac:dyDescent="0.25">
      <c r="A107" s="157"/>
      <c r="B107" s="157"/>
      <c r="C107" s="157"/>
      <c r="D107" s="189"/>
      <c r="E107" s="157"/>
      <c r="F107" s="157"/>
      <c r="G107" s="157"/>
      <c r="H107" s="157"/>
      <c r="I107" s="157"/>
      <c r="J107" s="157"/>
      <c r="K107" s="157"/>
      <c r="L107" s="157"/>
      <c r="M107" s="157"/>
      <c r="N107" s="157"/>
      <c r="O107" s="157"/>
      <c r="P107" s="157"/>
      <c r="Q107" s="157"/>
      <c r="R107" s="157"/>
      <c r="S107" s="157"/>
      <c r="T107" s="157"/>
      <c r="U107" s="157"/>
      <c r="V107" s="157"/>
      <c r="W107" s="157"/>
      <c r="X107" s="157"/>
      <c r="Y107" s="157"/>
      <c r="Z107" s="157"/>
    </row>
    <row r="108" spans="1:26" ht="12" customHeight="1" x14ac:dyDescent="0.25">
      <c r="A108" s="157"/>
      <c r="B108" s="157"/>
      <c r="C108" s="157"/>
      <c r="D108" s="189"/>
      <c r="E108" s="157"/>
      <c r="F108" s="157"/>
      <c r="G108" s="157"/>
      <c r="H108" s="157"/>
      <c r="I108" s="157"/>
      <c r="J108" s="157"/>
      <c r="K108" s="157"/>
      <c r="L108" s="157"/>
      <c r="M108" s="157"/>
      <c r="N108" s="157"/>
      <c r="O108" s="157"/>
      <c r="P108" s="157"/>
      <c r="Q108" s="157"/>
      <c r="R108" s="157"/>
      <c r="S108" s="157"/>
      <c r="T108" s="157"/>
      <c r="U108" s="157"/>
      <c r="V108" s="157"/>
      <c r="W108" s="157"/>
      <c r="X108" s="157"/>
      <c r="Y108" s="157"/>
      <c r="Z108" s="157"/>
    </row>
    <row r="109" spans="1:26" ht="12" customHeight="1" x14ac:dyDescent="0.25">
      <c r="A109" s="157"/>
      <c r="B109" s="157"/>
      <c r="C109" s="157"/>
      <c r="D109" s="189"/>
      <c r="E109" s="157"/>
      <c r="F109" s="157"/>
      <c r="G109" s="157"/>
      <c r="H109" s="157"/>
      <c r="I109" s="157"/>
      <c r="J109" s="157"/>
      <c r="K109" s="157"/>
      <c r="L109" s="157"/>
      <c r="M109" s="157"/>
      <c r="N109" s="157"/>
      <c r="O109" s="157"/>
      <c r="P109" s="157"/>
      <c r="Q109" s="157"/>
      <c r="R109" s="157"/>
      <c r="S109" s="157"/>
      <c r="T109" s="157"/>
      <c r="U109" s="157"/>
      <c r="V109" s="157"/>
      <c r="W109" s="157"/>
      <c r="X109" s="157"/>
      <c r="Y109" s="157"/>
      <c r="Z109" s="157"/>
    </row>
    <row r="110" spans="1:26" ht="12" customHeight="1" x14ac:dyDescent="0.25">
      <c r="A110" s="157"/>
      <c r="B110" s="157"/>
      <c r="C110" s="157"/>
      <c r="D110" s="189"/>
      <c r="E110" s="157"/>
      <c r="F110" s="157"/>
      <c r="G110" s="157"/>
      <c r="H110" s="157"/>
      <c r="I110" s="157"/>
      <c r="J110" s="157"/>
      <c r="K110" s="157"/>
      <c r="L110" s="157"/>
      <c r="M110" s="157"/>
      <c r="N110" s="157"/>
      <c r="O110" s="157"/>
      <c r="P110" s="157"/>
      <c r="Q110" s="157"/>
      <c r="R110" s="157"/>
      <c r="S110" s="157"/>
      <c r="T110" s="157"/>
      <c r="U110" s="157"/>
      <c r="V110" s="157"/>
      <c r="W110" s="157"/>
      <c r="X110" s="157"/>
      <c r="Y110" s="157"/>
      <c r="Z110" s="157"/>
    </row>
    <row r="111" spans="1:26" ht="12" customHeight="1" x14ac:dyDescent="0.25">
      <c r="A111" s="157"/>
      <c r="B111" s="157"/>
      <c r="C111" s="157"/>
      <c r="D111" s="189"/>
      <c r="E111" s="157"/>
      <c r="F111" s="157"/>
      <c r="G111" s="157"/>
      <c r="H111" s="157"/>
      <c r="I111" s="157"/>
      <c r="J111" s="157"/>
      <c r="K111" s="157"/>
      <c r="L111" s="157"/>
      <c r="M111" s="157"/>
      <c r="N111" s="157"/>
      <c r="O111" s="157"/>
      <c r="P111" s="157"/>
      <c r="Q111" s="157"/>
      <c r="R111" s="157"/>
      <c r="S111" s="157"/>
      <c r="T111" s="157"/>
      <c r="U111" s="157"/>
      <c r="V111" s="157"/>
      <c r="W111" s="157"/>
      <c r="X111" s="157"/>
      <c r="Y111" s="157"/>
      <c r="Z111" s="157"/>
    </row>
    <row r="112" spans="1:26" ht="12" customHeight="1" x14ac:dyDescent="0.25">
      <c r="A112" s="157"/>
      <c r="B112" s="157"/>
      <c r="C112" s="157"/>
      <c r="D112" s="189"/>
      <c r="E112" s="157"/>
      <c r="F112" s="157"/>
      <c r="G112" s="157"/>
      <c r="H112" s="157"/>
      <c r="I112" s="157"/>
      <c r="J112" s="157"/>
      <c r="K112" s="157"/>
      <c r="L112" s="157"/>
      <c r="M112" s="157"/>
      <c r="N112" s="157"/>
      <c r="O112" s="157"/>
      <c r="P112" s="157"/>
      <c r="Q112" s="157"/>
      <c r="R112" s="157"/>
      <c r="S112" s="157"/>
      <c r="T112" s="157"/>
      <c r="U112" s="157"/>
      <c r="V112" s="157"/>
      <c r="W112" s="157"/>
      <c r="X112" s="157"/>
      <c r="Y112" s="157"/>
      <c r="Z112" s="157"/>
    </row>
    <row r="113" spans="1:26" ht="12" customHeight="1" x14ac:dyDescent="0.25">
      <c r="A113" s="157"/>
      <c r="B113" s="157"/>
      <c r="C113" s="157"/>
      <c r="D113" s="189"/>
      <c r="E113" s="157"/>
      <c r="F113" s="157"/>
      <c r="G113" s="157"/>
      <c r="H113" s="157"/>
      <c r="I113" s="157"/>
      <c r="J113" s="157"/>
      <c r="K113" s="157"/>
      <c r="L113" s="157"/>
      <c r="M113" s="157"/>
      <c r="N113" s="157"/>
      <c r="O113" s="157"/>
      <c r="P113" s="157"/>
      <c r="Q113" s="157"/>
      <c r="R113" s="157"/>
      <c r="S113" s="157"/>
      <c r="T113" s="157"/>
      <c r="U113" s="157"/>
      <c r="V113" s="157"/>
      <c r="W113" s="157"/>
      <c r="X113" s="157"/>
      <c r="Y113" s="157"/>
      <c r="Z113" s="157"/>
    </row>
    <row r="114" spans="1:26" ht="12" customHeight="1" x14ac:dyDescent="0.25">
      <c r="A114" s="157"/>
      <c r="B114" s="157"/>
      <c r="C114" s="157"/>
      <c r="D114" s="189"/>
      <c r="E114" s="157"/>
      <c r="F114" s="157"/>
      <c r="G114" s="157"/>
      <c r="H114" s="157"/>
      <c r="I114" s="157"/>
      <c r="J114" s="157"/>
      <c r="K114" s="157"/>
      <c r="L114" s="157"/>
      <c r="M114" s="157"/>
      <c r="N114" s="157"/>
      <c r="O114" s="157"/>
      <c r="P114" s="157"/>
      <c r="Q114" s="157"/>
      <c r="R114" s="157"/>
      <c r="S114" s="157"/>
      <c r="T114" s="157"/>
      <c r="U114" s="157"/>
      <c r="V114" s="157"/>
      <c r="W114" s="157"/>
      <c r="X114" s="157"/>
      <c r="Y114" s="157"/>
      <c r="Z114" s="157"/>
    </row>
    <row r="115" spans="1:26" ht="12" customHeight="1" x14ac:dyDescent="0.25">
      <c r="A115" s="157"/>
      <c r="B115" s="157"/>
      <c r="C115" s="157"/>
      <c r="D115" s="189"/>
      <c r="E115" s="157"/>
      <c r="F115" s="157"/>
      <c r="G115" s="157"/>
      <c r="H115" s="157"/>
      <c r="I115" s="157"/>
      <c r="J115" s="157"/>
      <c r="K115" s="157"/>
      <c r="L115" s="157"/>
      <c r="M115" s="157"/>
      <c r="N115" s="157"/>
      <c r="O115" s="157"/>
      <c r="P115" s="157"/>
      <c r="Q115" s="157"/>
      <c r="R115" s="157"/>
      <c r="S115" s="157"/>
      <c r="T115" s="157"/>
      <c r="U115" s="157"/>
      <c r="V115" s="157"/>
      <c r="W115" s="157"/>
      <c r="X115" s="157"/>
      <c r="Y115" s="157"/>
      <c r="Z115" s="157"/>
    </row>
    <row r="116" spans="1:26" ht="12" customHeight="1" x14ac:dyDescent="0.25">
      <c r="A116" s="157"/>
      <c r="B116" s="157"/>
      <c r="C116" s="157"/>
      <c r="D116" s="189"/>
      <c r="E116" s="157"/>
      <c r="F116" s="157"/>
      <c r="G116" s="157"/>
      <c r="H116" s="157"/>
      <c r="I116" s="157"/>
      <c r="J116" s="157"/>
      <c r="K116" s="157"/>
      <c r="L116" s="157"/>
      <c r="M116" s="157"/>
      <c r="N116" s="157"/>
      <c r="O116" s="157"/>
      <c r="P116" s="157"/>
      <c r="Q116" s="157"/>
      <c r="R116" s="157"/>
      <c r="S116" s="157"/>
      <c r="T116" s="157"/>
      <c r="U116" s="157"/>
      <c r="V116" s="157"/>
      <c r="W116" s="157"/>
      <c r="X116" s="157"/>
      <c r="Y116" s="157"/>
      <c r="Z116" s="157"/>
    </row>
    <row r="117" spans="1:26" ht="12" customHeight="1" x14ac:dyDescent="0.25">
      <c r="A117" s="157"/>
      <c r="B117" s="157"/>
      <c r="C117" s="157"/>
      <c r="D117" s="189"/>
      <c r="E117" s="157"/>
      <c r="F117" s="157"/>
      <c r="G117" s="157"/>
      <c r="H117" s="157"/>
      <c r="I117" s="157"/>
      <c r="J117" s="157"/>
      <c r="K117" s="157"/>
      <c r="L117" s="157"/>
      <c r="M117" s="157"/>
      <c r="N117" s="157"/>
      <c r="O117" s="157"/>
      <c r="P117" s="157"/>
      <c r="Q117" s="157"/>
      <c r="R117" s="157"/>
      <c r="S117" s="157"/>
      <c r="T117" s="157"/>
      <c r="U117" s="157"/>
      <c r="V117" s="157"/>
      <c r="W117" s="157"/>
      <c r="X117" s="157"/>
      <c r="Y117" s="157"/>
      <c r="Z117" s="157"/>
    </row>
    <row r="118" spans="1:26" ht="12" customHeight="1" x14ac:dyDescent="0.25">
      <c r="A118" s="157"/>
      <c r="B118" s="157"/>
      <c r="C118" s="157"/>
      <c r="D118" s="189"/>
      <c r="E118" s="157"/>
      <c r="F118" s="157"/>
      <c r="G118" s="157"/>
      <c r="H118" s="157"/>
      <c r="I118" s="157"/>
      <c r="J118" s="157"/>
      <c r="K118" s="157"/>
      <c r="L118" s="157"/>
      <c r="M118" s="157"/>
      <c r="N118" s="157"/>
      <c r="O118" s="157"/>
      <c r="P118" s="157"/>
      <c r="Q118" s="157"/>
      <c r="R118" s="157"/>
      <c r="S118" s="157"/>
      <c r="T118" s="157"/>
      <c r="U118" s="157"/>
      <c r="V118" s="157"/>
      <c r="W118" s="157"/>
      <c r="X118" s="157"/>
      <c r="Y118" s="157"/>
      <c r="Z118" s="157"/>
    </row>
    <row r="119" spans="1:26" ht="12" customHeight="1" x14ac:dyDescent="0.25">
      <c r="A119" s="157"/>
      <c r="B119" s="157"/>
      <c r="C119" s="157"/>
      <c r="D119" s="189"/>
      <c r="E119" s="157"/>
      <c r="F119" s="157"/>
      <c r="G119" s="157"/>
      <c r="H119" s="157"/>
      <c r="I119" s="157"/>
      <c r="J119" s="157"/>
      <c r="K119" s="157"/>
      <c r="L119" s="157"/>
      <c r="M119" s="157"/>
      <c r="N119" s="157"/>
      <c r="O119" s="157"/>
      <c r="P119" s="157"/>
      <c r="Q119" s="157"/>
      <c r="R119" s="157"/>
      <c r="S119" s="157"/>
      <c r="T119" s="157"/>
      <c r="U119" s="157"/>
      <c r="V119" s="157"/>
      <c r="W119" s="157"/>
      <c r="X119" s="157"/>
      <c r="Y119" s="157"/>
      <c r="Z119" s="157"/>
    </row>
    <row r="120" spans="1:26" ht="12" customHeight="1" x14ac:dyDescent="0.25">
      <c r="A120" s="157"/>
      <c r="B120" s="157"/>
      <c r="C120" s="157"/>
      <c r="D120" s="189"/>
      <c r="E120" s="157"/>
      <c r="F120" s="157"/>
      <c r="G120" s="157"/>
      <c r="H120" s="157"/>
      <c r="I120" s="157"/>
      <c r="J120" s="157"/>
      <c r="K120" s="157"/>
      <c r="L120" s="157"/>
      <c r="M120" s="157"/>
      <c r="N120" s="157"/>
      <c r="O120" s="157"/>
      <c r="P120" s="157"/>
      <c r="Q120" s="157"/>
      <c r="R120" s="157"/>
      <c r="S120" s="157"/>
      <c r="T120" s="157"/>
      <c r="U120" s="157"/>
      <c r="V120" s="157"/>
      <c r="W120" s="157"/>
      <c r="X120" s="157"/>
      <c r="Y120" s="157"/>
      <c r="Z120" s="157"/>
    </row>
    <row r="121" spans="1:26" ht="12" customHeight="1" x14ac:dyDescent="0.25">
      <c r="A121" s="157"/>
      <c r="B121" s="157"/>
      <c r="C121" s="157"/>
      <c r="D121" s="189"/>
      <c r="E121" s="157"/>
      <c r="F121" s="157"/>
      <c r="G121" s="157"/>
      <c r="H121" s="157"/>
      <c r="I121" s="157"/>
      <c r="J121" s="157"/>
      <c r="K121" s="157"/>
      <c r="L121" s="157"/>
      <c r="M121" s="157"/>
      <c r="N121" s="157"/>
      <c r="O121" s="157"/>
      <c r="P121" s="157"/>
      <c r="Q121" s="157"/>
      <c r="R121" s="157"/>
      <c r="S121" s="157"/>
      <c r="T121" s="157"/>
      <c r="U121" s="157"/>
      <c r="V121" s="157"/>
      <c r="W121" s="157"/>
      <c r="X121" s="157"/>
      <c r="Y121" s="157"/>
      <c r="Z121" s="157"/>
    </row>
    <row r="122" spans="1:26" ht="12" customHeight="1" x14ac:dyDescent="0.25">
      <c r="A122" s="157"/>
      <c r="B122" s="157"/>
      <c r="C122" s="157"/>
      <c r="D122" s="189"/>
      <c r="E122" s="157"/>
      <c r="F122" s="157"/>
      <c r="G122" s="157"/>
      <c r="H122" s="157"/>
      <c r="I122" s="157"/>
      <c r="J122" s="157"/>
      <c r="K122" s="157"/>
      <c r="L122" s="157"/>
      <c r="M122" s="157"/>
      <c r="N122" s="157"/>
      <c r="O122" s="157"/>
      <c r="P122" s="157"/>
      <c r="Q122" s="157"/>
      <c r="R122" s="157"/>
      <c r="S122" s="157"/>
      <c r="T122" s="157"/>
      <c r="U122" s="157"/>
      <c r="V122" s="157"/>
      <c r="W122" s="157"/>
      <c r="X122" s="157"/>
      <c r="Y122" s="157"/>
      <c r="Z122" s="157"/>
    </row>
    <row r="123" spans="1:26" ht="12" customHeight="1" x14ac:dyDescent="0.25">
      <c r="A123" s="157"/>
      <c r="B123" s="157"/>
      <c r="C123" s="157"/>
      <c r="D123" s="189"/>
      <c r="E123" s="157"/>
      <c r="F123" s="157"/>
      <c r="G123" s="157"/>
      <c r="H123" s="157"/>
      <c r="I123" s="157"/>
      <c r="J123" s="157"/>
      <c r="K123" s="157"/>
      <c r="L123" s="157"/>
      <c r="M123" s="157"/>
      <c r="N123" s="157"/>
      <c r="O123" s="157"/>
      <c r="P123" s="157"/>
      <c r="Q123" s="157"/>
      <c r="R123" s="157"/>
      <c r="S123" s="157"/>
      <c r="T123" s="157"/>
      <c r="U123" s="157"/>
      <c r="V123" s="157"/>
      <c r="W123" s="157"/>
      <c r="X123" s="157"/>
      <c r="Y123" s="157"/>
      <c r="Z123" s="157"/>
    </row>
    <row r="124" spans="1:26" ht="12" customHeight="1" x14ac:dyDescent="0.25">
      <c r="A124" s="157"/>
      <c r="B124" s="157"/>
      <c r="C124" s="157"/>
      <c r="D124" s="189"/>
      <c r="E124" s="157"/>
      <c r="F124" s="157"/>
      <c r="G124" s="157"/>
      <c r="H124" s="157"/>
      <c r="I124" s="157"/>
      <c r="J124" s="157"/>
      <c r="K124" s="157"/>
      <c r="L124" s="157"/>
      <c r="M124" s="157"/>
      <c r="N124" s="157"/>
      <c r="O124" s="157"/>
      <c r="P124" s="157"/>
      <c r="Q124" s="157"/>
      <c r="R124" s="157"/>
      <c r="S124" s="157"/>
      <c r="T124" s="157"/>
      <c r="U124" s="157"/>
      <c r="V124" s="157"/>
      <c r="W124" s="157"/>
      <c r="X124" s="157"/>
      <c r="Y124" s="157"/>
      <c r="Z124" s="157"/>
    </row>
    <row r="125" spans="1:26" ht="12" customHeight="1" x14ac:dyDescent="0.25">
      <c r="A125" s="157"/>
      <c r="B125" s="157"/>
      <c r="C125" s="157"/>
      <c r="D125" s="189"/>
      <c r="E125" s="157"/>
      <c r="F125" s="157"/>
      <c r="G125" s="157"/>
      <c r="H125" s="157"/>
      <c r="I125" s="157"/>
      <c r="J125" s="157"/>
      <c r="K125" s="157"/>
      <c r="L125" s="157"/>
      <c r="M125" s="157"/>
      <c r="N125" s="157"/>
      <c r="O125" s="157"/>
      <c r="P125" s="157"/>
      <c r="Q125" s="157"/>
      <c r="R125" s="157"/>
      <c r="S125" s="157"/>
      <c r="T125" s="157"/>
      <c r="U125" s="157"/>
      <c r="V125" s="157"/>
      <c r="W125" s="157"/>
      <c r="X125" s="157"/>
      <c r="Y125" s="157"/>
      <c r="Z125" s="157"/>
    </row>
    <row r="126" spans="1:26" ht="12" customHeight="1" x14ac:dyDescent="0.25">
      <c r="A126" s="157"/>
      <c r="B126" s="157"/>
      <c r="C126" s="157"/>
      <c r="D126" s="189"/>
      <c r="E126" s="157"/>
      <c r="F126" s="157"/>
      <c r="G126" s="157"/>
      <c r="H126" s="157"/>
      <c r="I126" s="157"/>
      <c r="J126" s="157"/>
      <c r="K126" s="157"/>
      <c r="L126" s="157"/>
      <c r="M126" s="157"/>
      <c r="N126" s="157"/>
      <c r="O126" s="157"/>
      <c r="P126" s="157"/>
      <c r="Q126" s="157"/>
      <c r="R126" s="157"/>
      <c r="S126" s="157"/>
      <c r="T126" s="157"/>
      <c r="U126" s="157"/>
      <c r="V126" s="157"/>
      <c r="W126" s="157"/>
      <c r="X126" s="157"/>
      <c r="Y126" s="157"/>
      <c r="Z126" s="157"/>
    </row>
    <row r="127" spans="1:26" ht="12" customHeight="1" x14ac:dyDescent="0.25">
      <c r="A127" s="157"/>
      <c r="B127" s="157"/>
      <c r="C127" s="157"/>
      <c r="D127" s="189"/>
      <c r="E127" s="157"/>
      <c r="F127" s="157"/>
      <c r="G127" s="157"/>
      <c r="H127" s="157"/>
      <c r="I127" s="157"/>
      <c r="J127" s="157"/>
      <c r="K127" s="157"/>
      <c r="L127" s="157"/>
      <c r="M127" s="157"/>
      <c r="N127" s="157"/>
      <c r="O127" s="157"/>
      <c r="P127" s="157"/>
      <c r="Q127" s="157"/>
      <c r="R127" s="157"/>
      <c r="S127" s="157"/>
      <c r="T127" s="157"/>
      <c r="U127" s="157"/>
      <c r="V127" s="157"/>
      <c r="W127" s="157"/>
      <c r="X127" s="157"/>
      <c r="Y127" s="157"/>
      <c r="Z127" s="157"/>
    </row>
    <row r="128" spans="1:26" ht="12" customHeight="1" x14ac:dyDescent="0.25">
      <c r="A128" s="157"/>
      <c r="B128" s="157"/>
      <c r="C128" s="157"/>
      <c r="D128" s="189"/>
      <c r="E128" s="157"/>
      <c r="F128" s="157"/>
      <c r="G128" s="157"/>
      <c r="H128" s="157"/>
      <c r="I128" s="157"/>
      <c r="J128" s="157"/>
      <c r="K128" s="157"/>
      <c r="L128" s="157"/>
      <c r="M128" s="157"/>
      <c r="N128" s="157"/>
      <c r="O128" s="157"/>
      <c r="P128" s="157"/>
      <c r="Q128" s="157"/>
      <c r="R128" s="157"/>
      <c r="S128" s="157"/>
      <c r="T128" s="157"/>
      <c r="U128" s="157"/>
      <c r="V128" s="157"/>
      <c r="W128" s="157"/>
      <c r="X128" s="157"/>
      <c r="Y128" s="157"/>
      <c r="Z128" s="157"/>
    </row>
    <row r="129" spans="1:26" ht="12" customHeight="1" x14ac:dyDescent="0.25">
      <c r="A129" s="157"/>
      <c r="B129" s="157"/>
      <c r="C129" s="157"/>
      <c r="D129" s="189"/>
      <c r="E129" s="157"/>
      <c r="F129" s="157"/>
      <c r="G129" s="157"/>
      <c r="H129" s="157"/>
      <c r="I129" s="157"/>
      <c r="J129" s="157"/>
      <c r="K129" s="157"/>
      <c r="L129" s="157"/>
      <c r="M129" s="157"/>
      <c r="N129" s="157"/>
      <c r="O129" s="157"/>
      <c r="P129" s="157"/>
      <c r="Q129" s="157"/>
      <c r="R129" s="157"/>
      <c r="S129" s="157"/>
      <c r="T129" s="157"/>
      <c r="U129" s="157"/>
      <c r="V129" s="157"/>
      <c r="W129" s="157"/>
      <c r="X129" s="157"/>
      <c r="Y129" s="157"/>
      <c r="Z129" s="157"/>
    </row>
    <row r="130" spans="1:26" ht="12" customHeight="1" x14ac:dyDescent="0.25">
      <c r="A130" s="157"/>
      <c r="B130" s="157"/>
      <c r="C130" s="157"/>
      <c r="D130" s="189"/>
      <c r="E130" s="157"/>
      <c r="F130" s="157"/>
      <c r="G130" s="157"/>
      <c r="H130" s="157"/>
      <c r="I130" s="157"/>
      <c r="J130" s="157"/>
      <c r="K130" s="157"/>
      <c r="L130" s="157"/>
      <c r="M130" s="157"/>
      <c r="N130" s="157"/>
      <c r="O130" s="157"/>
      <c r="P130" s="157"/>
      <c r="Q130" s="157"/>
      <c r="R130" s="157"/>
      <c r="S130" s="157"/>
      <c r="T130" s="157"/>
      <c r="U130" s="157"/>
      <c r="V130" s="157"/>
      <c r="W130" s="157"/>
      <c r="X130" s="157"/>
      <c r="Y130" s="157"/>
      <c r="Z130" s="157"/>
    </row>
    <row r="131" spans="1:26" ht="12" customHeight="1" x14ac:dyDescent="0.25">
      <c r="A131" s="157"/>
      <c r="B131" s="157"/>
      <c r="C131" s="157"/>
      <c r="D131" s="189"/>
      <c r="E131" s="157"/>
      <c r="F131" s="157"/>
      <c r="G131" s="157"/>
      <c r="H131" s="157"/>
      <c r="I131" s="157"/>
      <c r="J131" s="157"/>
      <c r="K131" s="157"/>
      <c r="L131" s="157"/>
      <c r="M131" s="157"/>
      <c r="N131" s="157"/>
      <c r="O131" s="157"/>
      <c r="P131" s="157"/>
      <c r="Q131" s="157"/>
      <c r="R131" s="157"/>
      <c r="S131" s="157"/>
      <c r="T131" s="157"/>
      <c r="U131" s="157"/>
      <c r="V131" s="157"/>
      <c r="W131" s="157"/>
      <c r="X131" s="157"/>
      <c r="Y131" s="157"/>
      <c r="Z131" s="157"/>
    </row>
    <row r="132" spans="1:26" ht="12" customHeight="1" x14ac:dyDescent="0.25">
      <c r="A132" s="157"/>
      <c r="B132" s="157"/>
      <c r="C132" s="157"/>
      <c r="D132" s="189"/>
      <c r="E132" s="157"/>
      <c r="F132" s="157"/>
      <c r="G132" s="157"/>
      <c r="H132" s="157"/>
      <c r="I132" s="157"/>
      <c r="J132" s="157"/>
      <c r="K132" s="157"/>
      <c r="L132" s="157"/>
      <c r="M132" s="157"/>
      <c r="N132" s="157"/>
      <c r="O132" s="157"/>
      <c r="P132" s="157"/>
      <c r="Q132" s="157"/>
      <c r="R132" s="157"/>
      <c r="S132" s="157"/>
      <c r="T132" s="157"/>
      <c r="U132" s="157"/>
      <c r="V132" s="157"/>
      <c r="W132" s="157"/>
      <c r="X132" s="157"/>
      <c r="Y132" s="157"/>
      <c r="Z132" s="157"/>
    </row>
    <row r="133" spans="1:26" ht="12" customHeight="1" x14ac:dyDescent="0.25">
      <c r="A133" s="157"/>
      <c r="B133" s="157"/>
      <c r="C133" s="157"/>
      <c r="D133" s="189"/>
      <c r="E133" s="157"/>
      <c r="F133" s="157"/>
      <c r="G133" s="157"/>
      <c r="H133" s="157"/>
      <c r="I133" s="157"/>
      <c r="J133" s="157"/>
      <c r="K133" s="157"/>
      <c r="L133" s="157"/>
      <c r="M133" s="157"/>
      <c r="N133" s="157"/>
      <c r="O133" s="157"/>
      <c r="P133" s="157"/>
      <c r="Q133" s="157"/>
      <c r="R133" s="157"/>
      <c r="S133" s="157"/>
      <c r="T133" s="157"/>
      <c r="U133" s="157"/>
      <c r="V133" s="157"/>
      <c r="W133" s="157"/>
      <c r="X133" s="157"/>
      <c r="Y133" s="157"/>
      <c r="Z133" s="157"/>
    </row>
    <row r="134" spans="1:26" ht="12" customHeight="1" x14ac:dyDescent="0.25">
      <c r="A134" s="157"/>
      <c r="B134" s="157"/>
      <c r="C134" s="157"/>
      <c r="D134" s="189"/>
      <c r="E134" s="157"/>
      <c r="F134" s="157"/>
      <c r="G134" s="157"/>
      <c r="H134" s="157"/>
      <c r="I134" s="157"/>
      <c r="J134" s="157"/>
      <c r="K134" s="157"/>
      <c r="L134" s="157"/>
      <c r="M134" s="157"/>
      <c r="N134" s="157"/>
      <c r="O134" s="157"/>
      <c r="P134" s="157"/>
      <c r="Q134" s="157"/>
      <c r="R134" s="157"/>
      <c r="S134" s="157"/>
      <c r="T134" s="157"/>
      <c r="U134" s="157"/>
      <c r="V134" s="157"/>
      <c r="W134" s="157"/>
      <c r="X134" s="157"/>
      <c r="Y134" s="157"/>
      <c r="Z134" s="157"/>
    </row>
    <row r="135" spans="1:26" ht="12" customHeight="1" x14ac:dyDescent="0.25">
      <c r="A135" s="157"/>
      <c r="B135" s="157"/>
      <c r="C135" s="157"/>
      <c r="D135" s="189"/>
      <c r="E135" s="157"/>
      <c r="F135" s="157"/>
      <c r="G135" s="157"/>
      <c r="H135" s="157"/>
      <c r="I135" s="157"/>
      <c r="J135" s="157"/>
      <c r="K135" s="157"/>
      <c r="L135" s="157"/>
      <c r="M135" s="157"/>
      <c r="N135" s="157"/>
      <c r="O135" s="157"/>
      <c r="P135" s="157"/>
      <c r="Q135" s="157"/>
      <c r="R135" s="157"/>
      <c r="S135" s="157"/>
      <c r="T135" s="157"/>
      <c r="U135" s="157"/>
      <c r="V135" s="157"/>
      <c r="W135" s="157"/>
      <c r="X135" s="157"/>
      <c r="Y135" s="157"/>
      <c r="Z135" s="157"/>
    </row>
    <row r="136" spans="1:26" ht="12" customHeight="1" x14ac:dyDescent="0.25">
      <c r="A136" s="157"/>
      <c r="B136" s="157"/>
      <c r="C136" s="157"/>
      <c r="D136" s="189"/>
      <c r="E136" s="157"/>
      <c r="F136" s="157"/>
      <c r="G136" s="157"/>
      <c r="H136" s="157"/>
      <c r="I136" s="157"/>
      <c r="J136" s="157"/>
      <c r="K136" s="157"/>
      <c r="L136" s="157"/>
      <c r="M136" s="157"/>
      <c r="N136" s="157"/>
      <c r="O136" s="157"/>
      <c r="P136" s="157"/>
      <c r="Q136" s="157"/>
      <c r="R136" s="157"/>
      <c r="S136" s="157"/>
      <c r="T136" s="157"/>
      <c r="U136" s="157"/>
      <c r="V136" s="157"/>
      <c r="W136" s="157"/>
      <c r="X136" s="157"/>
      <c r="Y136" s="157"/>
      <c r="Z136" s="157"/>
    </row>
    <row r="137" spans="1:26" ht="12" customHeight="1" x14ac:dyDescent="0.25">
      <c r="A137" s="157"/>
      <c r="B137" s="157"/>
      <c r="C137" s="157"/>
      <c r="D137" s="189"/>
      <c r="E137" s="157"/>
      <c r="F137" s="157"/>
      <c r="G137" s="157"/>
      <c r="H137" s="157"/>
      <c r="I137" s="157"/>
      <c r="J137" s="157"/>
      <c r="K137" s="157"/>
      <c r="L137" s="157"/>
      <c r="M137" s="157"/>
      <c r="N137" s="157"/>
      <c r="O137" s="157"/>
      <c r="P137" s="157"/>
      <c r="Q137" s="157"/>
      <c r="R137" s="157"/>
      <c r="S137" s="157"/>
      <c r="T137" s="157"/>
      <c r="U137" s="157"/>
      <c r="V137" s="157"/>
      <c r="W137" s="157"/>
      <c r="X137" s="157"/>
      <c r="Y137" s="157"/>
      <c r="Z137" s="157"/>
    </row>
    <row r="138" spans="1:26" ht="12" customHeight="1" x14ac:dyDescent="0.25">
      <c r="A138" s="157"/>
      <c r="B138" s="157"/>
      <c r="C138" s="157"/>
      <c r="D138" s="189"/>
      <c r="E138" s="157"/>
      <c r="F138" s="157"/>
      <c r="G138" s="157"/>
      <c r="H138" s="157"/>
      <c r="I138" s="157"/>
      <c r="J138" s="157"/>
      <c r="K138" s="157"/>
      <c r="L138" s="157"/>
      <c r="M138" s="157"/>
      <c r="N138" s="157"/>
      <c r="O138" s="157"/>
      <c r="P138" s="157"/>
      <c r="Q138" s="157"/>
      <c r="R138" s="157"/>
      <c r="S138" s="157"/>
      <c r="T138" s="157"/>
      <c r="U138" s="157"/>
      <c r="V138" s="157"/>
      <c r="W138" s="157"/>
      <c r="X138" s="157"/>
      <c r="Y138" s="157"/>
      <c r="Z138" s="157"/>
    </row>
    <row r="139" spans="1:26" ht="12" customHeight="1" x14ac:dyDescent="0.25">
      <c r="A139" s="157"/>
      <c r="B139" s="157"/>
      <c r="C139" s="157"/>
      <c r="D139" s="189"/>
      <c r="E139" s="157"/>
      <c r="F139" s="157"/>
      <c r="G139" s="157"/>
      <c r="H139" s="157"/>
      <c r="I139" s="157"/>
      <c r="J139" s="157"/>
      <c r="K139" s="157"/>
      <c r="L139" s="157"/>
      <c r="M139" s="157"/>
      <c r="N139" s="157"/>
      <c r="O139" s="157"/>
      <c r="P139" s="157"/>
      <c r="Q139" s="157"/>
      <c r="R139" s="157"/>
      <c r="S139" s="157"/>
      <c r="T139" s="157"/>
      <c r="U139" s="157"/>
      <c r="V139" s="157"/>
      <c r="W139" s="157"/>
      <c r="X139" s="157"/>
      <c r="Y139" s="157"/>
      <c r="Z139" s="157"/>
    </row>
    <row r="140" spans="1:26" ht="12" customHeight="1" x14ac:dyDescent="0.25">
      <c r="A140" s="157"/>
      <c r="B140" s="157"/>
      <c r="C140" s="157"/>
      <c r="D140" s="189"/>
      <c r="E140" s="157"/>
      <c r="F140" s="157"/>
      <c r="G140" s="157"/>
      <c r="H140" s="157"/>
      <c r="I140" s="157"/>
      <c r="J140" s="157"/>
      <c r="K140" s="157"/>
      <c r="L140" s="157"/>
      <c r="M140" s="157"/>
      <c r="N140" s="157"/>
      <c r="O140" s="157"/>
      <c r="P140" s="157"/>
      <c r="Q140" s="157"/>
      <c r="R140" s="157"/>
      <c r="S140" s="157"/>
      <c r="T140" s="157"/>
      <c r="U140" s="157"/>
      <c r="V140" s="157"/>
      <c r="W140" s="157"/>
      <c r="X140" s="157"/>
      <c r="Y140" s="157"/>
      <c r="Z140" s="157"/>
    </row>
    <row r="141" spans="1:26" ht="12" customHeight="1" x14ac:dyDescent="0.25">
      <c r="A141" s="157"/>
      <c r="B141" s="157"/>
      <c r="C141" s="157"/>
      <c r="D141" s="189"/>
      <c r="E141" s="157"/>
      <c r="F141" s="157"/>
      <c r="G141" s="157"/>
      <c r="H141" s="157"/>
      <c r="I141" s="157"/>
      <c r="J141" s="157"/>
      <c r="K141" s="157"/>
      <c r="L141" s="157"/>
      <c r="M141" s="157"/>
      <c r="N141" s="157"/>
      <c r="O141" s="157"/>
      <c r="P141" s="157"/>
      <c r="Q141" s="157"/>
      <c r="R141" s="157"/>
      <c r="S141" s="157"/>
      <c r="T141" s="157"/>
      <c r="U141" s="157"/>
      <c r="V141" s="157"/>
      <c r="W141" s="157"/>
      <c r="X141" s="157"/>
      <c r="Y141" s="157"/>
      <c r="Z141" s="157"/>
    </row>
    <row r="142" spans="1:26" ht="12" customHeight="1" x14ac:dyDescent="0.25">
      <c r="A142" s="157"/>
      <c r="B142" s="157"/>
      <c r="C142" s="157"/>
      <c r="D142" s="189"/>
      <c r="E142" s="157"/>
      <c r="F142" s="157"/>
      <c r="G142" s="157"/>
      <c r="H142" s="157"/>
      <c r="I142" s="157"/>
      <c r="J142" s="157"/>
      <c r="K142" s="157"/>
      <c r="L142" s="157"/>
      <c r="M142" s="157"/>
      <c r="N142" s="157"/>
      <c r="O142" s="157"/>
      <c r="P142" s="157"/>
      <c r="Q142" s="157"/>
      <c r="R142" s="157"/>
      <c r="S142" s="157"/>
      <c r="T142" s="157"/>
      <c r="U142" s="157"/>
      <c r="V142" s="157"/>
      <c r="W142" s="157"/>
      <c r="X142" s="157"/>
      <c r="Y142" s="157"/>
      <c r="Z142" s="157"/>
    </row>
    <row r="143" spans="1:26" ht="12" customHeight="1" x14ac:dyDescent="0.25">
      <c r="A143" s="157"/>
      <c r="B143" s="157"/>
      <c r="C143" s="157"/>
      <c r="D143" s="189"/>
      <c r="E143" s="157"/>
      <c r="F143" s="157"/>
      <c r="G143" s="157"/>
      <c r="H143" s="157"/>
      <c r="I143" s="157"/>
      <c r="J143" s="157"/>
      <c r="K143" s="157"/>
      <c r="L143" s="157"/>
      <c r="M143" s="157"/>
      <c r="N143" s="157"/>
      <c r="O143" s="157"/>
      <c r="P143" s="157"/>
      <c r="Q143" s="157"/>
      <c r="R143" s="157"/>
      <c r="S143" s="157"/>
      <c r="T143" s="157"/>
      <c r="U143" s="157"/>
      <c r="V143" s="157"/>
      <c r="W143" s="157"/>
      <c r="X143" s="157"/>
      <c r="Y143" s="157"/>
      <c r="Z143" s="157"/>
    </row>
    <row r="144" spans="1:26" ht="12" customHeight="1" x14ac:dyDescent="0.25">
      <c r="A144" s="157"/>
      <c r="B144" s="157"/>
      <c r="C144" s="157"/>
      <c r="D144" s="189"/>
      <c r="E144" s="157"/>
      <c r="F144" s="157"/>
      <c r="G144" s="157"/>
      <c r="H144" s="157"/>
      <c r="I144" s="157"/>
      <c r="J144" s="157"/>
      <c r="K144" s="157"/>
      <c r="L144" s="157"/>
      <c r="M144" s="157"/>
      <c r="N144" s="157"/>
      <c r="O144" s="157"/>
      <c r="P144" s="157"/>
      <c r="Q144" s="157"/>
      <c r="R144" s="157"/>
      <c r="S144" s="157"/>
      <c r="T144" s="157"/>
      <c r="U144" s="157"/>
      <c r="V144" s="157"/>
      <c r="W144" s="157"/>
      <c r="X144" s="157"/>
      <c r="Y144" s="157"/>
      <c r="Z144" s="157"/>
    </row>
    <row r="145" spans="1:26" ht="12" customHeight="1" x14ac:dyDescent="0.25">
      <c r="A145" s="157"/>
      <c r="B145" s="157"/>
      <c r="C145" s="157"/>
      <c r="D145" s="189"/>
      <c r="E145" s="157"/>
      <c r="F145" s="157"/>
      <c r="G145" s="157"/>
      <c r="H145" s="157"/>
      <c r="I145" s="157"/>
      <c r="J145" s="157"/>
      <c r="K145" s="157"/>
      <c r="L145" s="157"/>
      <c r="M145" s="157"/>
      <c r="N145" s="157"/>
      <c r="O145" s="157"/>
      <c r="P145" s="157"/>
      <c r="Q145" s="157"/>
      <c r="R145" s="157"/>
      <c r="S145" s="157"/>
      <c r="T145" s="157"/>
      <c r="U145" s="157"/>
      <c r="V145" s="157"/>
      <c r="W145" s="157"/>
      <c r="X145" s="157"/>
      <c r="Y145" s="157"/>
      <c r="Z145" s="157"/>
    </row>
    <row r="146" spans="1:26" ht="12" customHeight="1" x14ac:dyDescent="0.25">
      <c r="A146" s="157"/>
      <c r="B146" s="157"/>
      <c r="C146" s="157"/>
      <c r="D146" s="189"/>
      <c r="E146" s="157"/>
      <c r="F146" s="157"/>
      <c r="G146" s="157"/>
      <c r="H146" s="157"/>
      <c r="I146" s="157"/>
      <c r="J146" s="157"/>
      <c r="K146" s="157"/>
      <c r="L146" s="157"/>
      <c r="M146" s="157"/>
      <c r="N146" s="157"/>
      <c r="O146" s="157"/>
      <c r="P146" s="157"/>
      <c r="Q146" s="157"/>
      <c r="R146" s="157"/>
      <c r="S146" s="157"/>
      <c r="T146" s="157"/>
      <c r="U146" s="157"/>
      <c r="V146" s="157"/>
      <c r="W146" s="157"/>
      <c r="X146" s="157"/>
      <c r="Y146" s="157"/>
      <c r="Z146" s="157"/>
    </row>
    <row r="147" spans="1:26" ht="12" customHeight="1" x14ac:dyDescent="0.25">
      <c r="A147" s="157"/>
      <c r="B147" s="157"/>
      <c r="C147" s="157"/>
      <c r="D147" s="189"/>
      <c r="E147" s="157"/>
      <c r="F147" s="157"/>
      <c r="G147" s="157"/>
      <c r="H147" s="157"/>
      <c r="I147" s="157"/>
      <c r="J147" s="157"/>
      <c r="K147" s="157"/>
      <c r="L147" s="157"/>
      <c r="M147" s="157"/>
      <c r="N147" s="157"/>
      <c r="O147" s="157"/>
      <c r="P147" s="157"/>
      <c r="Q147" s="157"/>
      <c r="R147" s="157"/>
      <c r="S147" s="157"/>
      <c r="T147" s="157"/>
      <c r="U147" s="157"/>
      <c r="V147" s="157"/>
      <c r="W147" s="157"/>
      <c r="X147" s="157"/>
      <c r="Y147" s="157"/>
      <c r="Z147" s="157"/>
    </row>
    <row r="148" spans="1:26" ht="12" customHeight="1" x14ac:dyDescent="0.25">
      <c r="A148" s="157"/>
      <c r="B148" s="157"/>
      <c r="C148" s="157"/>
      <c r="D148" s="189"/>
      <c r="E148" s="157"/>
      <c r="F148" s="157"/>
      <c r="G148" s="157"/>
      <c r="H148" s="157"/>
      <c r="I148" s="157"/>
      <c r="J148" s="157"/>
      <c r="K148" s="157"/>
      <c r="L148" s="157"/>
      <c r="M148" s="157"/>
      <c r="N148" s="157"/>
      <c r="O148" s="157"/>
      <c r="P148" s="157"/>
      <c r="Q148" s="157"/>
      <c r="R148" s="157"/>
      <c r="S148" s="157"/>
      <c r="T148" s="157"/>
      <c r="U148" s="157"/>
      <c r="V148" s="157"/>
      <c r="W148" s="157"/>
      <c r="X148" s="157"/>
      <c r="Y148" s="157"/>
      <c r="Z148" s="157"/>
    </row>
    <row r="149" spans="1:26" ht="12" customHeight="1" x14ac:dyDescent="0.25">
      <c r="A149" s="157"/>
      <c r="B149" s="157"/>
      <c r="C149" s="157"/>
      <c r="D149" s="189"/>
      <c r="E149" s="157"/>
      <c r="F149" s="157"/>
      <c r="G149" s="157"/>
      <c r="H149" s="157"/>
      <c r="I149" s="157"/>
      <c r="J149" s="157"/>
      <c r="K149" s="157"/>
      <c r="L149" s="157"/>
      <c r="M149" s="157"/>
      <c r="N149" s="157"/>
      <c r="O149" s="157"/>
      <c r="P149" s="157"/>
      <c r="Q149" s="157"/>
      <c r="R149" s="157"/>
      <c r="S149" s="157"/>
      <c r="T149" s="157"/>
      <c r="U149" s="157"/>
      <c r="V149" s="157"/>
      <c r="W149" s="157"/>
      <c r="X149" s="157"/>
      <c r="Y149" s="157"/>
      <c r="Z149" s="157"/>
    </row>
    <row r="150" spans="1:26" ht="12" customHeight="1" x14ac:dyDescent="0.25">
      <c r="A150" s="157"/>
      <c r="B150" s="157"/>
      <c r="C150" s="157"/>
      <c r="D150" s="189"/>
      <c r="E150" s="157"/>
      <c r="F150" s="157"/>
      <c r="G150" s="157"/>
      <c r="H150" s="157"/>
      <c r="I150" s="157"/>
      <c r="J150" s="157"/>
      <c r="K150" s="157"/>
      <c r="L150" s="157"/>
      <c r="M150" s="157"/>
      <c r="N150" s="157"/>
      <c r="O150" s="157"/>
      <c r="P150" s="157"/>
      <c r="Q150" s="157"/>
      <c r="R150" s="157"/>
      <c r="S150" s="157"/>
      <c r="T150" s="157"/>
      <c r="U150" s="157"/>
      <c r="V150" s="157"/>
      <c r="W150" s="157"/>
      <c r="X150" s="157"/>
      <c r="Y150" s="157"/>
      <c r="Z150" s="157"/>
    </row>
    <row r="151" spans="1:26" ht="12" customHeight="1" x14ac:dyDescent="0.25">
      <c r="A151" s="157"/>
      <c r="B151" s="157"/>
      <c r="C151" s="157"/>
      <c r="D151" s="189"/>
      <c r="E151" s="157"/>
      <c r="F151" s="157"/>
      <c r="G151" s="157"/>
      <c r="H151" s="157"/>
      <c r="I151" s="157"/>
      <c r="J151" s="157"/>
      <c r="K151" s="157"/>
      <c r="L151" s="157"/>
      <c r="M151" s="157"/>
      <c r="N151" s="157"/>
      <c r="O151" s="157"/>
      <c r="P151" s="157"/>
      <c r="Q151" s="157"/>
      <c r="R151" s="157"/>
      <c r="S151" s="157"/>
      <c r="T151" s="157"/>
      <c r="U151" s="157"/>
      <c r="V151" s="157"/>
      <c r="W151" s="157"/>
      <c r="X151" s="157"/>
      <c r="Y151" s="157"/>
      <c r="Z151" s="157"/>
    </row>
    <row r="152" spans="1:26" ht="12" customHeight="1" x14ac:dyDescent="0.25">
      <c r="A152" s="157"/>
      <c r="B152" s="157"/>
      <c r="C152" s="157"/>
      <c r="D152" s="189"/>
      <c r="E152" s="157"/>
      <c r="F152" s="157"/>
      <c r="G152" s="157"/>
      <c r="H152" s="157"/>
      <c r="I152" s="157"/>
      <c r="J152" s="157"/>
      <c r="K152" s="157"/>
      <c r="L152" s="157"/>
      <c r="M152" s="157"/>
      <c r="N152" s="157"/>
      <c r="O152" s="157"/>
      <c r="P152" s="157"/>
      <c r="Q152" s="157"/>
      <c r="R152" s="157"/>
      <c r="S152" s="157"/>
      <c r="T152" s="157"/>
      <c r="U152" s="157"/>
      <c r="V152" s="157"/>
      <c r="W152" s="157"/>
      <c r="X152" s="157"/>
      <c r="Y152" s="157"/>
      <c r="Z152" s="157"/>
    </row>
    <row r="153" spans="1:26" ht="12" customHeight="1" x14ac:dyDescent="0.25">
      <c r="A153" s="157"/>
      <c r="B153" s="157"/>
      <c r="C153" s="157"/>
      <c r="D153" s="189"/>
      <c r="E153" s="157"/>
      <c r="F153" s="157"/>
      <c r="G153" s="157"/>
      <c r="H153" s="157"/>
      <c r="I153" s="157"/>
      <c r="J153" s="157"/>
      <c r="K153" s="157"/>
      <c r="L153" s="157"/>
      <c r="M153" s="157"/>
      <c r="N153" s="157"/>
      <c r="O153" s="157"/>
      <c r="P153" s="157"/>
      <c r="Q153" s="157"/>
      <c r="R153" s="157"/>
      <c r="S153" s="157"/>
      <c r="T153" s="157"/>
      <c r="U153" s="157"/>
      <c r="V153" s="157"/>
      <c r="W153" s="157"/>
      <c r="X153" s="157"/>
      <c r="Y153" s="157"/>
      <c r="Z153" s="157"/>
    </row>
    <row r="154" spans="1:26" ht="12" customHeight="1" x14ac:dyDescent="0.25">
      <c r="A154" s="157"/>
      <c r="B154" s="157"/>
      <c r="C154" s="157"/>
      <c r="D154" s="189"/>
      <c r="E154" s="157"/>
      <c r="F154" s="157"/>
      <c r="G154" s="157"/>
      <c r="H154" s="157"/>
      <c r="I154" s="157"/>
      <c r="J154" s="157"/>
      <c r="K154" s="157"/>
      <c r="L154" s="157"/>
      <c r="M154" s="157"/>
      <c r="N154" s="157"/>
      <c r="O154" s="157"/>
      <c r="P154" s="157"/>
      <c r="Q154" s="157"/>
      <c r="R154" s="157"/>
      <c r="S154" s="157"/>
      <c r="T154" s="157"/>
      <c r="U154" s="157"/>
      <c r="V154" s="157"/>
      <c r="W154" s="157"/>
      <c r="X154" s="157"/>
      <c r="Y154" s="157"/>
      <c r="Z154" s="157"/>
    </row>
    <row r="155" spans="1:26" ht="12" customHeight="1" x14ac:dyDescent="0.25">
      <c r="A155" s="157"/>
      <c r="B155" s="157"/>
      <c r="C155" s="157"/>
      <c r="D155" s="189"/>
      <c r="E155" s="157"/>
      <c r="F155" s="157"/>
      <c r="G155" s="157"/>
      <c r="H155" s="157"/>
      <c r="I155" s="157"/>
      <c r="J155" s="157"/>
      <c r="K155" s="157"/>
      <c r="L155" s="157"/>
      <c r="M155" s="157"/>
      <c r="N155" s="157"/>
      <c r="O155" s="157"/>
      <c r="P155" s="157"/>
      <c r="Q155" s="157"/>
      <c r="R155" s="157"/>
      <c r="S155" s="157"/>
      <c r="T155" s="157"/>
      <c r="U155" s="157"/>
      <c r="V155" s="157"/>
      <c r="W155" s="157"/>
      <c r="X155" s="157"/>
      <c r="Y155" s="157"/>
      <c r="Z155" s="157"/>
    </row>
    <row r="156" spans="1:26" ht="12" customHeight="1" x14ac:dyDescent="0.25">
      <c r="A156" s="157"/>
      <c r="B156" s="157"/>
      <c r="C156" s="157"/>
      <c r="D156" s="189"/>
      <c r="E156" s="157"/>
      <c r="F156" s="157"/>
      <c r="G156" s="157"/>
      <c r="H156" s="157"/>
      <c r="I156" s="157"/>
      <c r="J156" s="157"/>
      <c r="K156" s="157"/>
      <c r="L156" s="157"/>
      <c r="M156" s="157"/>
      <c r="N156" s="157"/>
      <c r="O156" s="157"/>
      <c r="P156" s="157"/>
      <c r="Q156" s="157"/>
      <c r="R156" s="157"/>
      <c r="S156" s="157"/>
      <c r="T156" s="157"/>
      <c r="U156" s="157"/>
      <c r="V156" s="157"/>
      <c r="W156" s="157"/>
      <c r="X156" s="157"/>
      <c r="Y156" s="157"/>
      <c r="Z156" s="157"/>
    </row>
    <row r="157" spans="1:26" ht="12" customHeight="1" x14ac:dyDescent="0.25">
      <c r="A157" s="157"/>
      <c r="B157" s="157"/>
      <c r="C157" s="157"/>
      <c r="D157" s="189"/>
      <c r="E157" s="157"/>
      <c r="F157" s="157"/>
      <c r="G157" s="157"/>
      <c r="H157" s="157"/>
      <c r="I157" s="157"/>
      <c r="J157" s="157"/>
      <c r="K157" s="157"/>
      <c r="L157" s="157"/>
      <c r="M157" s="157"/>
      <c r="N157" s="157"/>
      <c r="O157" s="157"/>
      <c r="P157" s="157"/>
      <c r="Q157" s="157"/>
      <c r="R157" s="157"/>
      <c r="S157" s="157"/>
      <c r="T157" s="157"/>
      <c r="U157" s="157"/>
      <c r="V157" s="157"/>
      <c r="W157" s="157"/>
      <c r="X157" s="157"/>
      <c r="Y157" s="157"/>
      <c r="Z157" s="157"/>
    </row>
    <row r="158" spans="1:26" ht="12" customHeight="1" x14ac:dyDescent="0.25">
      <c r="A158" s="157"/>
      <c r="B158" s="157"/>
      <c r="C158" s="157"/>
      <c r="D158" s="189"/>
      <c r="E158" s="157"/>
      <c r="F158" s="157"/>
      <c r="G158" s="157"/>
      <c r="H158" s="157"/>
      <c r="I158" s="157"/>
      <c r="J158" s="157"/>
      <c r="K158" s="157"/>
      <c r="L158" s="157"/>
      <c r="M158" s="157"/>
      <c r="N158" s="157"/>
      <c r="O158" s="157"/>
      <c r="P158" s="157"/>
      <c r="Q158" s="157"/>
      <c r="R158" s="157"/>
      <c r="S158" s="157"/>
      <c r="T158" s="157"/>
      <c r="U158" s="157"/>
      <c r="V158" s="157"/>
      <c r="W158" s="157"/>
      <c r="X158" s="157"/>
      <c r="Y158" s="157"/>
      <c r="Z158" s="157"/>
    </row>
    <row r="159" spans="1:26" ht="12" customHeight="1" x14ac:dyDescent="0.25">
      <c r="A159" s="157"/>
      <c r="B159" s="157"/>
      <c r="C159" s="157"/>
      <c r="D159" s="189"/>
      <c r="E159" s="157"/>
      <c r="F159" s="157"/>
      <c r="G159" s="157"/>
      <c r="H159" s="157"/>
      <c r="I159" s="157"/>
      <c r="J159" s="157"/>
      <c r="K159" s="157"/>
      <c r="L159" s="157"/>
      <c r="M159" s="157"/>
      <c r="N159" s="157"/>
      <c r="O159" s="157"/>
      <c r="P159" s="157"/>
      <c r="Q159" s="157"/>
      <c r="R159" s="157"/>
      <c r="S159" s="157"/>
      <c r="T159" s="157"/>
      <c r="U159" s="157"/>
      <c r="V159" s="157"/>
      <c r="W159" s="157"/>
      <c r="X159" s="157"/>
      <c r="Y159" s="157"/>
      <c r="Z159" s="157"/>
    </row>
    <row r="160" spans="1:26" ht="12" customHeight="1" x14ac:dyDescent="0.25">
      <c r="A160" s="157"/>
      <c r="B160" s="157"/>
      <c r="C160" s="157"/>
      <c r="D160" s="189"/>
      <c r="E160" s="157"/>
      <c r="F160" s="157"/>
      <c r="G160" s="157"/>
      <c r="H160" s="157"/>
      <c r="I160" s="157"/>
      <c r="J160" s="157"/>
      <c r="K160" s="157"/>
      <c r="L160" s="157"/>
      <c r="M160" s="157"/>
      <c r="N160" s="157"/>
      <c r="O160" s="157"/>
      <c r="P160" s="157"/>
      <c r="Q160" s="157"/>
      <c r="R160" s="157"/>
      <c r="S160" s="157"/>
      <c r="T160" s="157"/>
      <c r="U160" s="157"/>
      <c r="V160" s="157"/>
      <c r="W160" s="157"/>
      <c r="X160" s="157"/>
      <c r="Y160" s="157"/>
      <c r="Z160" s="157"/>
    </row>
    <row r="161" spans="1:26" ht="12" customHeight="1" x14ac:dyDescent="0.25">
      <c r="A161" s="157"/>
      <c r="B161" s="157"/>
      <c r="C161" s="157"/>
      <c r="D161" s="189"/>
      <c r="E161" s="157"/>
      <c r="F161" s="157"/>
      <c r="G161" s="157"/>
      <c r="H161" s="157"/>
      <c r="I161" s="157"/>
      <c r="J161" s="157"/>
      <c r="K161" s="157"/>
      <c r="L161" s="157"/>
      <c r="M161" s="157"/>
      <c r="N161" s="157"/>
      <c r="O161" s="157"/>
      <c r="P161" s="157"/>
      <c r="Q161" s="157"/>
      <c r="R161" s="157"/>
      <c r="S161" s="157"/>
      <c r="T161" s="157"/>
      <c r="U161" s="157"/>
      <c r="V161" s="157"/>
      <c r="W161" s="157"/>
      <c r="X161" s="157"/>
      <c r="Y161" s="157"/>
      <c r="Z161" s="157"/>
    </row>
    <row r="162" spans="1:26" ht="12" customHeight="1" x14ac:dyDescent="0.25">
      <c r="A162" s="157"/>
      <c r="B162" s="157"/>
      <c r="C162" s="157"/>
      <c r="D162" s="189"/>
      <c r="E162" s="157"/>
      <c r="F162" s="157"/>
      <c r="G162" s="157"/>
      <c r="H162" s="157"/>
      <c r="I162" s="157"/>
      <c r="J162" s="157"/>
      <c r="K162" s="157"/>
      <c r="L162" s="157"/>
      <c r="M162" s="157"/>
      <c r="N162" s="157"/>
      <c r="O162" s="157"/>
      <c r="P162" s="157"/>
      <c r="Q162" s="157"/>
      <c r="R162" s="157"/>
      <c r="S162" s="157"/>
      <c r="T162" s="157"/>
      <c r="U162" s="157"/>
      <c r="V162" s="157"/>
      <c r="W162" s="157"/>
      <c r="X162" s="157"/>
      <c r="Y162" s="157"/>
      <c r="Z162" s="157"/>
    </row>
    <row r="163" spans="1:26" ht="12" customHeight="1" x14ac:dyDescent="0.25">
      <c r="A163" s="157"/>
      <c r="B163" s="157"/>
      <c r="C163" s="157"/>
      <c r="D163" s="189"/>
      <c r="E163" s="157"/>
      <c r="F163" s="157"/>
      <c r="G163" s="157"/>
      <c r="H163" s="157"/>
      <c r="I163" s="157"/>
      <c r="J163" s="157"/>
      <c r="K163" s="157"/>
      <c r="L163" s="157"/>
      <c r="M163" s="157"/>
      <c r="N163" s="157"/>
      <c r="O163" s="157"/>
      <c r="P163" s="157"/>
      <c r="Q163" s="157"/>
      <c r="R163" s="157"/>
      <c r="S163" s="157"/>
      <c r="T163" s="157"/>
      <c r="U163" s="157"/>
      <c r="V163" s="157"/>
      <c r="W163" s="157"/>
      <c r="X163" s="157"/>
      <c r="Y163" s="157"/>
      <c r="Z163" s="157"/>
    </row>
    <row r="164" spans="1:26" ht="12" customHeight="1" x14ac:dyDescent="0.25">
      <c r="A164" s="157"/>
      <c r="B164" s="157"/>
      <c r="C164" s="157"/>
      <c r="D164" s="189"/>
      <c r="E164" s="157"/>
      <c r="F164" s="157"/>
      <c r="G164" s="157"/>
      <c r="H164" s="157"/>
      <c r="I164" s="157"/>
      <c r="J164" s="157"/>
      <c r="K164" s="157"/>
      <c r="L164" s="157"/>
      <c r="M164" s="157"/>
      <c r="N164" s="157"/>
      <c r="O164" s="157"/>
      <c r="P164" s="157"/>
      <c r="Q164" s="157"/>
      <c r="R164" s="157"/>
      <c r="S164" s="157"/>
      <c r="T164" s="157"/>
      <c r="U164" s="157"/>
      <c r="V164" s="157"/>
      <c r="W164" s="157"/>
      <c r="X164" s="157"/>
      <c r="Y164" s="157"/>
      <c r="Z164" s="157"/>
    </row>
    <row r="165" spans="1:26" ht="12" customHeight="1" x14ac:dyDescent="0.25">
      <c r="A165" s="157"/>
      <c r="B165" s="157"/>
      <c r="C165" s="157"/>
      <c r="D165" s="189"/>
      <c r="E165" s="157"/>
      <c r="F165" s="157"/>
      <c r="G165" s="157"/>
      <c r="H165" s="157"/>
      <c r="I165" s="157"/>
      <c r="J165" s="157"/>
      <c r="K165" s="157"/>
      <c r="L165" s="157"/>
      <c r="M165" s="157"/>
      <c r="N165" s="157"/>
      <c r="O165" s="157"/>
      <c r="P165" s="157"/>
      <c r="Q165" s="157"/>
      <c r="R165" s="157"/>
      <c r="S165" s="157"/>
      <c r="T165" s="157"/>
      <c r="U165" s="157"/>
      <c r="V165" s="157"/>
      <c r="W165" s="157"/>
      <c r="X165" s="157"/>
      <c r="Y165" s="157"/>
      <c r="Z165" s="157"/>
    </row>
    <row r="166" spans="1:26" ht="12" customHeight="1" x14ac:dyDescent="0.25">
      <c r="A166" s="157"/>
      <c r="B166" s="157"/>
      <c r="C166" s="157"/>
      <c r="D166" s="189"/>
      <c r="E166" s="157"/>
      <c r="F166" s="157"/>
      <c r="G166" s="157"/>
      <c r="H166" s="157"/>
      <c r="I166" s="157"/>
      <c r="J166" s="157"/>
      <c r="K166" s="157"/>
      <c r="L166" s="157"/>
      <c r="M166" s="157"/>
      <c r="N166" s="157"/>
      <c r="O166" s="157"/>
      <c r="P166" s="157"/>
      <c r="Q166" s="157"/>
      <c r="R166" s="157"/>
      <c r="S166" s="157"/>
      <c r="T166" s="157"/>
      <c r="U166" s="157"/>
      <c r="V166" s="157"/>
      <c r="W166" s="157"/>
      <c r="X166" s="157"/>
      <c r="Y166" s="157"/>
      <c r="Z166" s="157"/>
    </row>
    <row r="167" spans="1:26" ht="12" customHeight="1" x14ac:dyDescent="0.25">
      <c r="A167" s="157"/>
      <c r="B167" s="157"/>
      <c r="C167" s="157"/>
      <c r="D167" s="189"/>
      <c r="E167" s="157"/>
      <c r="F167" s="157"/>
      <c r="G167" s="157"/>
      <c r="H167" s="157"/>
      <c r="I167" s="157"/>
      <c r="J167" s="157"/>
      <c r="K167" s="157"/>
      <c r="L167" s="157"/>
      <c r="M167" s="157"/>
      <c r="N167" s="157"/>
      <c r="O167" s="157"/>
      <c r="P167" s="157"/>
      <c r="Q167" s="157"/>
      <c r="R167" s="157"/>
      <c r="S167" s="157"/>
      <c r="T167" s="157"/>
      <c r="U167" s="157"/>
      <c r="V167" s="157"/>
      <c r="W167" s="157"/>
      <c r="X167" s="157"/>
      <c r="Y167" s="157"/>
      <c r="Z167" s="157"/>
    </row>
    <row r="168" spans="1:26" ht="12" customHeight="1" x14ac:dyDescent="0.25">
      <c r="A168" s="157"/>
      <c r="B168" s="157"/>
      <c r="C168" s="157"/>
      <c r="D168" s="189"/>
      <c r="E168" s="157"/>
      <c r="F168" s="157"/>
      <c r="G168" s="157"/>
      <c r="H168" s="157"/>
      <c r="I168" s="157"/>
      <c r="J168" s="157"/>
      <c r="K168" s="157"/>
      <c r="L168" s="157"/>
      <c r="M168" s="157"/>
      <c r="N168" s="157"/>
      <c r="O168" s="157"/>
      <c r="P168" s="157"/>
      <c r="Q168" s="157"/>
      <c r="R168" s="157"/>
      <c r="S168" s="157"/>
      <c r="T168" s="157"/>
      <c r="U168" s="157"/>
      <c r="V168" s="157"/>
      <c r="W168" s="157"/>
      <c r="X168" s="157"/>
      <c r="Y168" s="157"/>
      <c r="Z168" s="157"/>
    </row>
    <row r="169" spans="1:26" ht="12" customHeight="1" x14ac:dyDescent="0.25">
      <c r="A169" s="157"/>
      <c r="B169" s="157"/>
      <c r="C169" s="157"/>
      <c r="D169" s="189"/>
      <c r="E169" s="157"/>
      <c r="F169" s="157"/>
      <c r="G169" s="157"/>
      <c r="H169" s="157"/>
      <c r="I169" s="157"/>
      <c r="J169" s="157"/>
      <c r="K169" s="157"/>
      <c r="L169" s="157"/>
      <c r="M169" s="157"/>
      <c r="N169" s="157"/>
      <c r="O169" s="157"/>
      <c r="P169" s="157"/>
      <c r="Q169" s="157"/>
      <c r="R169" s="157"/>
      <c r="S169" s="157"/>
      <c r="T169" s="157"/>
      <c r="U169" s="157"/>
      <c r="V169" s="157"/>
      <c r="W169" s="157"/>
      <c r="X169" s="157"/>
      <c r="Y169" s="157"/>
      <c r="Z169" s="157"/>
    </row>
    <row r="170" spans="1:26" ht="12" customHeight="1" x14ac:dyDescent="0.25">
      <c r="A170" s="157"/>
      <c r="B170" s="157"/>
      <c r="C170" s="157"/>
      <c r="D170" s="189"/>
      <c r="E170" s="157"/>
      <c r="F170" s="157"/>
      <c r="G170" s="157"/>
      <c r="H170" s="157"/>
      <c r="I170" s="157"/>
      <c r="J170" s="157"/>
      <c r="K170" s="157"/>
      <c r="L170" s="157"/>
      <c r="M170" s="157"/>
      <c r="N170" s="157"/>
      <c r="O170" s="157"/>
      <c r="P170" s="157"/>
      <c r="Q170" s="157"/>
      <c r="R170" s="157"/>
      <c r="S170" s="157"/>
      <c r="T170" s="157"/>
      <c r="U170" s="157"/>
      <c r="V170" s="157"/>
      <c r="W170" s="157"/>
      <c r="X170" s="157"/>
      <c r="Y170" s="157"/>
      <c r="Z170" s="157"/>
    </row>
    <row r="171" spans="1:26" ht="12" customHeight="1" x14ac:dyDescent="0.25">
      <c r="A171" s="157"/>
      <c r="B171" s="157"/>
      <c r="C171" s="157"/>
      <c r="D171" s="189"/>
      <c r="E171" s="157"/>
      <c r="F171" s="157"/>
      <c r="G171" s="157"/>
      <c r="H171" s="157"/>
      <c r="I171" s="157"/>
      <c r="J171" s="157"/>
      <c r="K171" s="157"/>
      <c r="L171" s="157"/>
      <c r="M171" s="157"/>
      <c r="N171" s="157"/>
      <c r="O171" s="157"/>
      <c r="P171" s="157"/>
      <c r="Q171" s="157"/>
      <c r="R171" s="157"/>
      <c r="S171" s="157"/>
      <c r="T171" s="157"/>
      <c r="U171" s="157"/>
      <c r="V171" s="157"/>
      <c r="W171" s="157"/>
      <c r="X171" s="157"/>
      <c r="Y171" s="157"/>
      <c r="Z171" s="157"/>
    </row>
    <row r="172" spans="1:26" ht="12" customHeight="1" x14ac:dyDescent="0.25">
      <c r="A172" s="157"/>
      <c r="B172" s="157"/>
      <c r="C172" s="157"/>
      <c r="D172" s="189"/>
      <c r="E172" s="157"/>
      <c r="F172" s="157"/>
      <c r="G172" s="157"/>
      <c r="H172" s="157"/>
      <c r="I172" s="157"/>
      <c r="J172" s="157"/>
      <c r="K172" s="157"/>
      <c r="L172" s="157"/>
      <c r="M172" s="157"/>
      <c r="N172" s="157"/>
      <c r="O172" s="157"/>
      <c r="P172" s="157"/>
      <c r="Q172" s="157"/>
      <c r="R172" s="157"/>
      <c r="S172" s="157"/>
      <c r="T172" s="157"/>
      <c r="U172" s="157"/>
      <c r="V172" s="157"/>
      <c r="W172" s="157"/>
      <c r="X172" s="157"/>
      <c r="Y172" s="157"/>
      <c r="Z172" s="157"/>
    </row>
    <row r="173" spans="1:26" ht="12" customHeight="1" x14ac:dyDescent="0.25">
      <c r="A173" s="157"/>
      <c r="B173" s="157"/>
      <c r="C173" s="157"/>
      <c r="D173" s="189"/>
      <c r="E173" s="157"/>
      <c r="F173" s="157"/>
      <c r="G173" s="157"/>
      <c r="H173" s="157"/>
      <c r="I173" s="157"/>
      <c r="J173" s="157"/>
      <c r="K173" s="157"/>
      <c r="L173" s="157"/>
      <c r="M173" s="157"/>
      <c r="N173" s="157"/>
      <c r="O173" s="157"/>
      <c r="P173" s="157"/>
      <c r="Q173" s="157"/>
      <c r="R173" s="157"/>
      <c r="S173" s="157"/>
      <c r="T173" s="157"/>
      <c r="U173" s="157"/>
      <c r="V173" s="157"/>
      <c r="W173" s="157"/>
      <c r="X173" s="157"/>
      <c r="Y173" s="157"/>
      <c r="Z173" s="157"/>
    </row>
    <row r="174" spans="1:26" ht="12" customHeight="1" x14ac:dyDescent="0.25">
      <c r="A174" s="157"/>
      <c r="B174" s="157"/>
      <c r="C174" s="157"/>
      <c r="D174" s="189"/>
      <c r="E174" s="157"/>
      <c r="F174" s="157"/>
      <c r="G174" s="157"/>
      <c r="H174" s="157"/>
      <c r="I174" s="157"/>
      <c r="J174" s="157"/>
      <c r="K174" s="157"/>
      <c r="L174" s="157"/>
      <c r="M174" s="157"/>
      <c r="N174" s="157"/>
      <c r="O174" s="157"/>
      <c r="P174" s="157"/>
      <c r="Q174" s="157"/>
      <c r="R174" s="157"/>
      <c r="S174" s="157"/>
      <c r="T174" s="157"/>
      <c r="U174" s="157"/>
      <c r="V174" s="157"/>
      <c r="W174" s="157"/>
      <c r="X174" s="157"/>
      <c r="Y174" s="157"/>
      <c r="Z174" s="157"/>
    </row>
    <row r="175" spans="1:26" ht="12" customHeight="1" x14ac:dyDescent="0.25">
      <c r="A175" s="157"/>
      <c r="B175" s="157"/>
      <c r="C175" s="157"/>
      <c r="D175" s="189"/>
      <c r="E175" s="157"/>
      <c r="F175" s="157"/>
      <c r="G175" s="157"/>
      <c r="H175" s="157"/>
      <c r="I175" s="157"/>
      <c r="J175" s="157"/>
      <c r="K175" s="157"/>
      <c r="L175" s="157"/>
      <c r="M175" s="157"/>
      <c r="N175" s="157"/>
      <c r="O175" s="157"/>
      <c r="P175" s="157"/>
      <c r="Q175" s="157"/>
      <c r="R175" s="157"/>
      <c r="S175" s="157"/>
      <c r="T175" s="157"/>
      <c r="U175" s="157"/>
      <c r="V175" s="157"/>
      <c r="W175" s="157"/>
      <c r="X175" s="157"/>
      <c r="Y175" s="157"/>
      <c r="Z175" s="157"/>
    </row>
    <row r="176" spans="1:26" ht="12" customHeight="1" x14ac:dyDescent="0.25">
      <c r="A176" s="157"/>
      <c r="B176" s="157"/>
      <c r="C176" s="157"/>
      <c r="D176" s="189"/>
      <c r="E176" s="157"/>
      <c r="F176" s="157"/>
      <c r="G176" s="157"/>
      <c r="H176" s="157"/>
      <c r="I176" s="157"/>
      <c r="J176" s="157"/>
      <c r="K176" s="157"/>
      <c r="L176" s="157"/>
      <c r="M176" s="157"/>
      <c r="N176" s="157"/>
      <c r="O176" s="157"/>
      <c r="P176" s="157"/>
      <c r="Q176" s="157"/>
      <c r="R176" s="157"/>
      <c r="S176" s="157"/>
      <c r="T176" s="157"/>
      <c r="U176" s="157"/>
      <c r="V176" s="157"/>
      <c r="W176" s="157"/>
      <c r="X176" s="157"/>
      <c r="Y176" s="157"/>
      <c r="Z176" s="157"/>
    </row>
    <row r="177" spans="1:26" ht="12" customHeight="1" x14ac:dyDescent="0.25">
      <c r="A177" s="157"/>
      <c r="B177" s="157"/>
      <c r="C177" s="157"/>
      <c r="D177" s="189"/>
      <c r="E177" s="157"/>
      <c r="F177" s="157"/>
      <c r="G177" s="157"/>
      <c r="H177" s="157"/>
      <c r="I177" s="157"/>
      <c r="J177" s="157"/>
      <c r="K177" s="157"/>
      <c r="L177" s="157"/>
      <c r="M177" s="157"/>
      <c r="N177" s="157"/>
      <c r="O177" s="157"/>
      <c r="P177" s="157"/>
      <c r="Q177" s="157"/>
      <c r="R177" s="157"/>
      <c r="S177" s="157"/>
      <c r="T177" s="157"/>
      <c r="U177" s="157"/>
      <c r="V177" s="157"/>
      <c r="W177" s="157"/>
      <c r="X177" s="157"/>
      <c r="Y177" s="157"/>
      <c r="Z177" s="157"/>
    </row>
    <row r="178" spans="1:26" ht="12" customHeight="1" x14ac:dyDescent="0.25">
      <c r="A178" s="157"/>
      <c r="B178" s="157"/>
      <c r="C178" s="157"/>
      <c r="D178" s="189"/>
      <c r="E178" s="157"/>
      <c r="F178" s="157"/>
      <c r="G178" s="157"/>
      <c r="H178" s="157"/>
      <c r="I178" s="157"/>
      <c r="J178" s="157"/>
      <c r="K178" s="157"/>
      <c r="L178" s="157"/>
      <c r="M178" s="157"/>
      <c r="N178" s="157"/>
      <c r="O178" s="157"/>
      <c r="P178" s="157"/>
      <c r="Q178" s="157"/>
      <c r="R178" s="157"/>
      <c r="S178" s="157"/>
      <c r="T178" s="157"/>
      <c r="U178" s="157"/>
      <c r="V178" s="157"/>
      <c r="W178" s="157"/>
      <c r="X178" s="157"/>
      <c r="Y178" s="157"/>
      <c r="Z178" s="157"/>
    </row>
    <row r="179" spans="1:26" ht="12" customHeight="1" x14ac:dyDescent="0.25">
      <c r="A179" s="157"/>
      <c r="B179" s="157"/>
      <c r="C179" s="157"/>
      <c r="D179" s="189"/>
      <c r="E179" s="157"/>
      <c r="F179" s="157"/>
      <c r="G179" s="157"/>
      <c r="H179" s="157"/>
      <c r="I179" s="157"/>
      <c r="J179" s="157"/>
      <c r="K179" s="157"/>
      <c r="L179" s="157"/>
      <c r="M179" s="157"/>
      <c r="N179" s="157"/>
      <c r="O179" s="157"/>
      <c r="P179" s="157"/>
      <c r="Q179" s="157"/>
      <c r="R179" s="157"/>
      <c r="S179" s="157"/>
      <c r="T179" s="157"/>
      <c r="U179" s="157"/>
      <c r="V179" s="157"/>
      <c r="W179" s="157"/>
      <c r="X179" s="157"/>
      <c r="Y179" s="157"/>
      <c r="Z179" s="157"/>
    </row>
    <row r="180" spans="1:26" ht="12" customHeight="1" x14ac:dyDescent="0.25">
      <c r="A180" s="157"/>
      <c r="B180" s="157"/>
      <c r="C180" s="157"/>
      <c r="D180" s="189"/>
      <c r="E180" s="157"/>
      <c r="F180" s="157"/>
      <c r="G180" s="157"/>
      <c r="H180" s="157"/>
      <c r="I180" s="157"/>
      <c r="J180" s="157"/>
      <c r="K180" s="157"/>
      <c r="L180" s="157"/>
      <c r="M180" s="157"/>
      <c r="N180" s="157"/>
      <c r="O180" s="157"/>
      <c r="P180" s="157"/>
      <c r="Q180" s="157"/>
      <c r="R180" s="157"/>
      <c r="S180" s="157"/>
      <c r="T180" s="157"/>
      <c r="U180" s="157"/>
      <c r="V180" s="157"/>
      <c r="W180" s="157"/>
      <c r="X180" s="157"/>
      <c r="Y180" s="157"/>
      <c r="Z180" s="157"/>
    </row>
    <row r="181" spans="1:26" ht="12" customHeight="1" x14ac:dyDescent="0.25">
      <c r="A181" s="157"/>
      <c r="B181" s="157"/>
      <c r="C181" s="157"/>
      <c r="D181" s="189"/>
      <c r="E181" s="157"/>
      <c r="F181" s="157"/>
      <c r="G181" s="157"/>
      <c r="H181" s="157"/>
      <c r="I181" s="157"/>
      <c r="J181" s="157"/>
      <c r="K181" s="157"/>
      <c r="L181" s="157"/>
      <c r="M181" s="157"/>
      <c r="N181" s="157"/>
      <c r="O181" s="157"/>
      <c r="P181" s="157"/>
      <c r="Q181" s="157"/>
      <c r="R181" s="157"/>
      <c r="S181" s="157"/>
      <c r="T181" s="157"/>
      <c r="U181" s="157"/>
      <c r="V181" s="157"/>
      <c r="W181" s="157"/>
      <c r="X181" s="157"/>
      <c r="Y181" s="157"/>
      <c r="Z181" s="157"/>
    </row>
    <row r="182" spans="1:26" ht="12" customHeight="1" x14ac:dyDescent="0.25">
      <c r="A182" s="157"/>
      <c r="B182" s="157"/>
      <c r="C182" s="157"/>
      <c r="D182" s="189"/>
      <c r="E182" s="157"/>
      <c r="F182" s="157"/>
      <c r="G182" s="157"/>
      <c r="H182" s="157"/>
      <c r="I182" s="157"/>
      <c r="J182" s="157"/>
      <c r="K182" s="157"/>
      <c r="L182" s="157"/>
      <c r="M182" s="157"/>
      <c r="N182" s="157"/>
      <c r="O182" s="157"/>
      <c r="P182" s="157"/>
      <c r="Q182" s="157"/>
      <c r="R182" s="157"/>
      <c r="S182" s="157"/>
      <c r="T182" s="157"/>
      <c r="U182" s="157"/>
      <c r="V182" s="157"/>
      <c r="W182" s="157"/>
      <c r="X182" s="157"/>
      <c r="Y182" s="157"/>
      <c r="Z182" s="157"/>
    </row>
    <row r="183" spans="1:26" ht="12" customHeight="1" x14ac:dyDescent="0.25">
      <c r="A183" s="157"/>
      <c r="B183" s="157"/>
      <c r="C183" s="157"/>
      <c r="D183" s="189"/>
      <c r="E183" s="157"/>
      <c r="F183" s="157"/>
      <c r="G183" s="157"/>
      <c r="H183" s="157"/>
      <c r="I183" s="157"/>
      <c r="J183" s="157"/>
      <c r="K183" s="157"/>
      <c r="L183" s="157"/>
      <c r="M183" s="157"/>
      <c r="N183" s="157"/>
      <c r="O183" s="157"/>
      <c r="P183" s="157"/>
      <c r="Q183" s="157"/>
      <c r="R183" s="157"/>
      <c r="S183" s="157"/>
      <c r="T183" s="157"/>
      <c r="U183" s="157"/>
      <c r="V183" s="157"/>
      <c r="W183" s="157"/>
      <c r="X183" s="157"/>
      <c r="Y183" s="157"/>
      <c r="Z183" s="157"/>
    </row>
    <row r="184" spans="1:26" ht="12" customHeight="1" x14ac:dyDescent="0.25">
      <c r="A184" s="157"/>
      <c r="B184" s="157"/>
      <c r="C184" s="157"/>
      <c r="D184" s="189"/>
      <c r="E184" s="157"/>
      <c r="F184" s="157"/>
      <c r="G184" s="157"/>
      <c r="H184" s="157"/>
      <c r="I184" s="157"/>
      <c r="J184" s="157"/>
      <c r="K184" s="157"/>
      <c r="L184" s="157"/>
      <c r="M184" s="157"/>
      <c r="N184" s="157"/>
      <c r="O184" s="157"/>
      <c r="P184" s="157"/>
      <c r="Q184" s="157"/>
      <c r="R184" s="157"/>
      <c r="S184" s="157"/>
      <c r="T184" s="157"/>
      <c r="U184" s="157"/>
      <c r="V184" s="157"/>
      <c r="W184" s="157"/>
      <c r="X184" s="157"/>
      <c r="Y184" s="157"/>
      <c r="Z184" s="157"/>
    </row>
    <row r="185" spans="1:26" ht="12" customHeight="1" x14ac:dyDescent="0.25">
      <c r="A185" s="157"/>
      <c r="B185" s="157"/>
      <c r="C185" s="157"/>
      <c r="D185" s="189"/>
      <c r="E185" s="157"/>
      <c r="F185" s="157"/>
      <c r="G185" s="157"/>
      <c r="H185" s="157"/>
      <c r="I185" s="157"/>
      <c r="J185" s="157"/>
      <c r="K185" s="157"/>
      <c r="L185" s="157"/>
      <c r="M185" s="157"/>
      <c r="N185" s="157"/>
      <c r="O185" s="157"/>
      <c r="P185" s="157"/>
      <c r="Q185" s="157"/>
      <c r="R185" s="157"/>
      <c r="S185" s="157"/>
      <c r="T185" s="157"/>
      <c r="U185" s="157"/>
      <c r="V185" s="157"/>
      <c r="W185" s="157"/>
      <c r="X185" s="157"/>
      <c r="Y185" s="157"/>
      <c r="Z185" s="157"/>
    </row>
    <row r="186" spans="1:26" ht="12" customHeight="1" x14ac:dyDescent="0.25">
      <c r="A186" s="157"/>
      <c r="B186" s="157"/>
      <c r="C186" s="157"/>
      <c r="D186" s="189"/>
      <c r="E186" s="157"/>
      <c r="F186" s="157"/>
      <c r="G186" s="157"/>
      <c r="H186" s="157"/>
      <c r="I186" s="157"/>
      <c r="J186" s="157"/>
      <c r="K186" s="157"/>
      <c r="L186" s="157"/>
      <c r="M186" s="157"/>
      <c r="N186" s="157"/>
      <c r="O186" s="157"/>
      <c r="P186" s="157"/>
      <c r="Q186" s="157"/>
      <c r="R186" s="157"/>
      <c r="S186" s="157"/>
      <c r="T186" s="157"/>
      <c r="U186" s="157"/>
      <c r="V186" s="157"/>
      <c r="W186" s="157"/>
      <c r="X186" s="157"/>
      <c r="Y186" s="157"/>
      <c r="Z186" s="157"/>
    </row>
    <row r="187" spans="1:26" ht="12" customHeight="1" x14ac:dyDescent="0.25">
      <c r="A187" s="157"/>
      <c r="B187" s="157"/>
      <c r="C187" s="157"/>
      <c r="D187" s="189"/>
      <c r="E187" s="157"/>
      <c r="F187" s="157"/>
      <c r="G187" s="157"/>
      <c r="H187" s="157"/>
      <c r="I187" s="157"/>
      <c r="J187" s="157"/>
      <c r="K187" s="157"/>
      <c r="L187" s="157"/>
      <c r="M187" s="157"/>
      <c r="N187" s="157"/>
      <c r="O187" s="157"/>
      <c r="P187" s="157"/>
      <c r="Q187" s="157"/>
      <c r="R187" s="157"/>
      <c r="S187" s="157"/>
      <c r="T187" s="157"/>
      <c r="U187" s="157"/>
      <c r="V187" s="157"/>
      <c r="W187" s="157"/>
      <c r="X187" s="157"/>
      <c r="Y187" s="157"/>
      <c r="Z187" s="157"/>
    </row>
    <row r="188" spans="1:26" ht="12" customHeight="1" x14ac:dyDescent="0.25">
      <c r="A188" s="157"/>
      <c r="B188" s="157"/>
      <c r="C188" s="157"/>
      <c r="D188" s="189"/>
      <c r="E188" s="157"/>
      <c r="F188" s="157"/>
      <c r="G188" s="157"/>
      <c r="H188" s="157"/>
      <c r="I188" s="157"/>
      <c r="J188" s="157"/>
      <c r="K188" s="157"/>
      <c r="L188" s="157"/>
      <c r="M188" s="157"/>
      <c r="N188" s="157"/>
      <c r="O188" s="157"/>
      <c r="P188" s="157"/>
      <c r="Q188" s="157"/>
      <c r="R188" s="157"/>
      <c r="S188" s="157"/>
      <c r="T188" s="157"/>
      <c r="U188" s="157"/>
      <c r="V188" s="157"/>
      <c r="W188" s="157"/>
      <c r="X188" s="157"/>
      <c r="Y188" s="157"/>
      <c r="Z188" s="157"/>
    </row>
    <row r="189" spans="1:26" ht="12" customHeight="1" x14ac:dyDescent="0.25">
      <c r="A189" s="157"/>
      <c r="B189" s="157"/>
      <c r="C189" s="157"/>
      <c r="D189" s="189"/>
      <c r="E189" s="157"/>
      <c r="F189" s="157"/>
      <c r="G189" s="157"/>
      <c r="H189" s="157"/>
      <c r="I189" s="157"/>
      <c r="J189" s="157"/>
      <c r="K189" s="157"/>
      <c r="L189" s="157"/>
      <c r="M189" s="157"/>
      <c r="N189" s="157"/>
      <c r="O189" s="157"/>
      <c r="P189" s="157"/>
      <c r="Q189" s="157"/>
      <c r="R189" s="157"/>
      <c r="S189" s="157"/>
      <c r="T189" s="157"/>
      <c r="U189" s="157"/>
      <c r="V189" s="157"/>
      <c r="W189" s="157"/>
      <c r="X189" s="157"/>
      <c r="Y189" s="157"/>
      <c r="Z189" s="157"/>
    </row>
    <row r="190" spans="1:26" ht="12" customHeight="1" x14ac:dyDescent="0.25">
      <c r="A190" s="157"/>
      <c r="B190" s="157"/>
      <c r="C190" s="157"/>
      <c r="D190" s="189"/>
      <c r="E190" s="157"/>
      <c r="F190" s="157"/>
      <c r="G190" s="157"/>
      <c r="H190" s="157"/>
      <c r="I190" s="157"/>
      <c r="J190" s="157"/>
      <c r="K190" s="157"/>
      <c r="L190" s="157"/>
      <c r="M190" s="157"/>
      <c r="N190" s="157"/>
      <c r="O190" s="157"/>
      <c r="P190" s="157"/>
      <c r="Q190" s="157"/>
      <c r="R190" s="157"/>
      <c r="S190" s="157"/>
      <c r="T190" s="157"/>
      <c r="U190" s="157"/>
      <c r="V190" s="157"/>
      <c r="W190" s="157"/>
      <c r="X190" s="157"/>
      <c r="Y190" s="157"/>
      <c r="Z190" s="157"/>
    </row>
    <row r="191" spans="1:26" ht="12" customHeight="1" x14ac:dyDescent="0.25">
      <c r="A191" s="157"/>
      <c r="B191" s="157"/>
      <c r="C191" s="157"/>
      <c r="D191" s="189"/>
      <c r="E191" s="157"/>
      <c r="F191" s="157"/>
      <c r="G191" s="157"/>
      <c r="H191" s="157"/>
      <c r="I191" s="157"/>
      <c r="J191" s="157"/>
      <c r="K191" s="157"/>
      <c r="L191" s="157"/>
      <c r="M191" s="157"/>
      <c r="N191" s="157"/>
      <c r="O191" s="157"/>
      <c r="P191" s="157"/>
      <c r="Q191" s="157"/>
      <c r="R191" s="157"/>
      <c r="S191" s="157"/>
      <c r="T191" s="157"/>
      <c r="U191" s="157"/>
      <c r="V191" s="157"/>
      <c r="W191" s="157"/>
      <c r="X191" s="157"/>
      <c r="Y191" s="157"/>
      <c r="Z191" s="157"/>
    </row>
    <row r="192" spans="1:26" ht="12" customHeight="1" x14ac:dyDescent="0.25">
      <c r="A192" s="157"/>
      <c r="B192" s="157"/>
      <c r="C192" s="157"/>
      <c r="D192" s="189"/>
      <c r="E192" s="157"/>
      <c r="F192" s="157"/>
      <c r="G192" s="157"/>
      <c r="H192" s="157"/>
      <c r="I192" s="157"/>
      <c r="J192" s="157"/>
      <c r="K192" s="157"/>
      <c r="L192" s="157"/>
      <c r="M192" s="157"/>
      <c r="N192" s="157"/>
      <c r="O192" s="157"/>
      <c r="P192" s="157"/>
      <c r="Q192" s="157"/>
      <c r="R192" s="157"/>
      <c r="S192" s="157"/>
      <c r="T192" s="157"/>
      <c r="U192" s="157"/>
      <c r="V192" s="157"/>
      <c r="W192" s="157"/>
      <c r="X192" s="157"/>
      <c r="Y192" s="157"/>
      <c r="Z192" s="157"/>
    </row>
    <row r="193" spans="1:26" ht="12" customHeight="1" x14ac:dyDescent="0.25">
      <c r="A193" s="157"/>
      <c r="B193" s="157"/>
      <c r="C193" s="157"/>
      <c r="D193" s="189"/>
      <c r="E193" s="157"/>
      <c r="F193" s="157"/>
      <c r="G193" s="157"/>
      <c r="H193" s="157"/>
      <c r="I193" s="157"/>
      <c r="J193" s="157"/>
      <c r="K193" s="157"/>
      <c r="L193" s="157"/>
      <c r="M193" s="157"/>
      <c r="N193" s="157"/>
      <c r="O193" s="157"/>
      <c r="P193" s="157"/>
      <c r="Q193" s="157"/>
      <c r="R193" s="157"/>
      <c r="S193" s="157"/>
      <c r="T193" s="157"/>
      <c r="U193" s="157"/>
      <c r="V193" s="157"/>
      <c r="W193" s="157"/>
      <c r="X193" s="157"/>
      <c r="Y193" s="157"/>
      <c r="Z193" s="157"/>
    </row>
    <row r="194" spans="1:26" ht="12" customHeight="1" x14ac:dyDescent="0.25">
      <c r="A194" s="157"/>
      <c r="B194" s="157"/>
      <c r="C194" s="157"/>
      <c r="D194" s="189"/>
      <c r="E194" s="157"/>
      <c r="F194" s="157"/>
      <c r="G194" s="157"/>
      <c r="H194" s="157"/>
      <c r="I194" s="157"/>
      <c r="J194" s="157"/>
      <c r="K194" s="157"/>
      <c r="L194" s="157"/>
      <c r="M194" s="157"/>
      <c r="N194" s="157"/>
      <c r="O194" s="157"/>
      <c r="P194" s="157"/>
      <c r="Q194" s="157"/>
      <c r="R194" s="157"/>
      <c r="S194" s="157"/>
      <c r="T194" s="157"/>
      <c r="U194" s="157"/>
      <c r="V194" s="157"/>
      <c r="W194" s="157"/>
      <c r="X194" s="157"/>
      <c r="Y194" s="157"/>
      <c r="Z194" s="157"/>
    </row>
    <row r="195" spans="1:26" ht="12" customHeight="1" x14ac:dyDescent="0.25">
      <c r="A195" s="157"/>
      <c r="B195" s="157"/>
      <c r="C195" s="157"/>
      <c r="D195" s="189"/>
      <c r="E195" s="157"/>
      <c r="F195" s="157"/>
      <c r="G195" s="157"/>
      <c r="H195" s="157"/>
      <c r="I195" s="157"/>
      <c r="J195" s="157"/>
      <c r="K195" s="157"/>
      <c r="L195" s="157"/>
      <c r="M195" s="157"/>
      <c r="N195" s="157"/>
      <c r="O195" s="157"/>
      <c r="P195" s="157"/>
      <c r="Q195" s="157"/>
      <c r="R195" s="157"/>
      <c r="S195" s="157"/>
      <c r="T195" s="157"/>
      <c r="U195" s="157"/>
      <c r="V195" s="157"/>
      <c r="W195" s="157"/>
      <c r="X195" s="157"/>
      <c r="Y195" s="157"/>
      <c r="Z195" s="157"/>
    </row>
    <row r="196" spans="1:26" ht="12" customHeight="1" x14ac:dyDescent="0.25">
      <c r="A196" s="157"/>
      <c r="B196" s="157"/>
      <c r="C196" s="157"/>
      <c r="D196" s="189"/>
      <c r="E196" s="157"/>
      <c r="F196" s="157"/>
      <c r="G196" s="157"/>
      <c r="H196" s="157"/>
      <c r="I196" s="157"/>
      <c r="J196" s="157"/>
      <c r="K196" s="157"/>
      <c r="L196" s="157"/>
      <c r="M196" s="157"/>
      <c r="N196" s="157"/>
      <c r="O196" s="157"/>
      <c r="P196" s="157"/>
      <c r="Q196" s="157"/>
      <c r="R196" s="157"/>
      <c r="S196" s="157"/>
      <c r="T196" s="157"/>
      <c r="U196" s="157"/>
      <c r="V196" s="157"/>
      <c r="W196" s="157"/>
      <c r="X196" s="157"/>
      <c r="Y196" s="157"/>
      <c r="Z196" s="157"/>
    </row>
    <row r="197" spans="1:26" ht="12" customHeight="1" x14ac:dyDescent="0.25">
      <c r="A197" s="157"/>
      <c r="B197" s="157"/>
      <c r="C197" s="157"/>
      <c r="D197" s="189"/>
      <c r="E197" s="157"/>
      <c r="F197" s="157"/>
      <c r="G197" s="157"/>
      <c r="H197" s="157"/>
      <c r="I197" s="157"/>
      <c r="J197" s="157"/>
      <c r="K197" s="157"/>
      <c r="L197" s="157"/>
      <c r="M197" s="157"/>
      <c r="N197" s="157"/>
      <c r="O197" s="157"/>
      <c r="P197" s="157"/>
      <c r="Q197" s="157"/>
      <c r="R197" s="157"/>
      <c r="S197" s="157"/>
      <c r="T197" s="157"/>
      <c r="U197" s="157"/>
      <c r="V197" s="157"/>
      <c r="W197" s="157"/>
      <c r="X197" s="157"/>
      <c r="Y197" s="157"/>
      <c r="Z197" s="157"/>
    </row>
    <row r="198" spans="1:26" ht="12" customHeight="1" x14ac:dyDescent="0.25">
      <c r="A198" s="157"/>
      <c r="B198" s="157"/>
      <c r="C198" s="157"/>
      <c r="D198" s="189"/>
      <c r="E198" s="157"/>
      <c r="F198" s="157"/>
      <c r="G198" s="157"/>
      <c r="H198" s="157"/>
      <c r="I198" s="157"/>
      <c r="J198" s="157"/>
      <c r="K198" s="157"/>
      <c r="L198" s="157"/>
      <c r="M198" s="157"/>
      <c r="N198" s="157"/>
      <c r="O198" s="157"/>
      <c r="P198" s="157"/>
      <c r="Q198" s="157"/>
      <c r="R198" s="157"/>
      <c r="S198" s="157"/>
      <c r="T198" s="157"/>
      <c r="U198" s="157"/>
      <c r="V198" s="157"/>
      <c r="W198" s="157"/>
      <c r="X198" s="157"/>
      <c r="Y198" s="157"/>
      <c r="Z198" s="157"/>
    </row>
    <row r="199" spans="1:26" ht="12" customHeight="1" x14ac:dyDescent="0.25">
      <c r="A199" s="157"/>
      <c r="B199" s="157"/>
      <c r="C199" s="157"/>
      <c r="D199" s="189"/>
      <c r="E199" s="157"/>
      <c r="F199" s="157"/>
      <c r="G199" s="157"/>
      <c r="H199" s="157"/>
      <c r="I199" s="157"/>
      <c r="J199" s="157"/>
      <c r="K199" s="157"/>
      <c r="L199" s="157"/>
      <c r="M199" s="157"/>
      <c r="N199" s="157"/>
      <c r="O199" s="157"/>
      <c r="P199" s="157"/>
      <c r="Q199" s="157"/>
      <c r="R199" s="157"/>
      <c r="S199" s="157"/>
      <c r="T199" s="157"/>
      <c r="U199" s="157"/>
      <c r="V199" s="157"/>
      <c r="W199" s="157"/>
      <c r="X199" s="157"/>
      <c r="Y199" s="157"/>
      <c r="Z199" s="157"/>
    </row>
    <row r="200" spans="1:26" ht="12" customHeight="1" x14ac:dyDescent="0.25">
      <c r="A200" s="157"/>
      <c r="B200" s="157"/>
      <c r="C200" s="157"/>
      <c r="D200" s="189"/>
      <c r="E200" s="157"/>
      <c r="F200" s="157"/>
      <c r="G200" s="157"/>
      <c r="H200" s="157"/>
      <c r="I200" s="157"/>
      <c r="J200" s="157"/>
      <c r="K200" s="157"/>
      <c r="L200" s="157"/>
      <c r="M200" s="157"/>
      <c r="N200" s="157"/>
      <c r="O200" s="157"/>
      <c r="P200" s="157"/>
      <c r="Q200" s="157"/>
      <c r="R200" s="157"/>
      <c r="S200" s="157"/>
      <c r="T200" s="157"/>
      <c r="U200" s="157"/>
      <c r="V200" s="157"/>
      <c r="W200" s="157"/>
      <c r="X200" s="157"/>
      <c r="Y200" s="157"/>
      <c r="Z200" s="157"/>
    </row>
    <row r="201" spans="1:26" ht="12" customHeight="1" x14ac:dyDescent="0.25">
      <c r="A201" s="157"/>
      <c r="B201" s="157"/>
      <c r="C201" s="157"/>
      <c r="D201" s="189"/>
      <c r="E201" s="157"/>
      <c r="F201" s="157"/>
      <c r="G201" s="157"/>
      <c r="H201" s="157"/>
      <c r="I201" s="157"/>
      <c r="J201" s="157"/>
      <c r="K201" s="157"/>
      <c r="L201" s="157"/>
      <c r="M201" s="157"/>
      <c r="N201" s="157"/>
      <c r="O201" s="157"/>
      <c r="P201" s="157"/>
      <c r="Q201" s="157"/>
      <c r="R201" s="157"/>
      <c r="S201" s="157"/>
      <c r="T201" s="157"/>
      <c r="U201" s="157"/>
      <c r="V201" s="157"/>
      <c r="W201" s="157"/>
      <c r="X201" s="157"/>
      <c r="Y201" s="157"/>
      <c r="Z201" s="157"/>
    </row>
    <row r="202" spans="1:26" ht="12" customHeight="1" x14ac:dyDescent="0.25">
      <c r="A202" s="157"/>
      <c r="B202" s="157"/>
      <c r="C202" s="157"/>
      <c r="D202" s="189"/>
      <c r="E202" s="157"/>
      <c r="F202" s="157"/>
      <c r="G202" s="157"/>
      <c r="H202" s="157"/>
      <c r="I202" s="157"/>
      <c r="J202" s="157"/>
      <c r="K202" s="157"/>
      <c r="L202" s="157"/>
      <c r="M202" s="157"/>
      <c r="N202" s="157"/>
      <c r="O202" s="157"/>
      <c r="P202" s="157"/>
      <c r="Q202" s="157"/>
      <c r="R202" s="157"/>
      <c r="S202" s="157"/>
      <c r="T202" s="157"/>
      <c r="U202" s="157"/>
      <c r="V202" s="157"/>
      <c r="W202" s="157"/>
      <c r="X202" s="157"/>
      <c r="Y202" s="157"/>
      <c r="Z202" s="157"/>
    </row>
    <row r="203" spans="1:26" ht="12" customHeight="1" x14ac:dyDescent="0.25">
      <c r="A203" s="157"/>
      <c r="B203" s="157"/>
      <c r="C203" s="157"/>
      <c r="D203" s="189"/>
      <c r="E203" s="157"/>
      <c r="F203" s="157"/>
      <c r="G203" s="157"/>
      <c r="H203" s="157"/>
      <c r="I203" s="157"/>
      <c r="J203" s="157"/>
      <c r="K203" s="157"/>
      <c r="L203" s="157"/>
      <c r="M203" s="157"/>
      <c r="N203" s="157"/>
      <c r="O203" s="157"/>
      <c r="P203" s="157"/>
      <c r="Q203" s="157"/>
      <c r="R203" s="157"/>
      <c r="S203" s="157"/>
      <c r="T203" s="157"/>
      <c r="U203" s="157"/>
      <c r="V203" s="157"/>
      <c r="W203" s="157"/>
      <c r="X203" s="157"/>
      <c r="Y203" s="157"/>
      <c r="Z203" s="157"/>
    </row>
    <row r="204" spans="1:26" ht="12" customHeight="1" x14ac:dyDescent="0.25">
      <c r="A204" s="157"/>
      <c r="B204" s="157"/>
      <c r="C204" s="157"/>
      <c r="D204" s="189"/>
      <c r="E204" s="157"/>
      <c r="F204" s="157"/>
      <c r="G204" s="157"/>
      <c r="H204" s="157"/>
      <c r="I204" s="157"/>
      <c r="J204" s="157"/>
      <c r="K204" s="157"/>
      <c r="L204" s="157"/>
      <c r="M204" s="157"/>
      <c r="N204" s="157"/>
      <c r="O204" s="157"/>
      <c r="P204" s="157"/>
      <c r="Q204" s="157"/>
      <c r="R204" s="157"/>
      <c r="S204" s="157"/>
      <c r="T204" s="157"/>
      <c r="U204" s="157"/>
      <c r="V204" s="157"/>
      <c r="W204" s="157"/>
      <c r="X204" s="157"/>
      <c r="Y204" s="157"/>
      <c r="Z204" s="157"/>
    </row>
    <row r="205" spans="1:26" ht="12" customHeight="1" x14ac:dyDescent="0.25">
      <c r="A205" s="157"/>
      <c r="B205" s="157"/>
      <c r="C205" s="157"/>
      <c r="D205" s="189"/>
      <c r="E205" s="157"/>
      <c r="F205" s="157"/>
      <c r="G205" s="157"/>
      <c r="H205" s="157"/>
      <c r="I205" s="157"/>
      <c r="J205" s="157"/>
      <c r="K205" s="157"/>
      <c r="L205" s="157"/>
      <c r="M205" s="157"/>
      <c r="N205" s="157"/>
      <c r="O205" s="157"/>
      <c r="P205" s="157"/>
      <c r="Q205" s="157"/>
      <c r="R205" s="157"/>
      <c r="S205" s="157"/>
      <c r="T205" s="157"/>
      <c r="U205" s="157"/>
      <c r="V205" s="157"/>
      <c r="W205" s="157"/>
      <c r="X205" s="157"/>
      <c r="Y205" s="157"/>
      <c r="Z205" s="157"/>
    </row>
    <row r="206" spans="1:26" ht="12" customHeight="1" x14ac:dyDescent="0.25">
      <c r="A206" s="157"/>
      <c r="B206" s="157"/>
      <c r="C206" s="157"/>
      <c r="D206" s="189"/>
      <c r="E206" s="157"/>
      <c r="F206" s="157"/>
      <c r="G206" s="157"/>
      <c r="H206" s="157"/>
      <c r="I206" s="157"/>
      <c r="J206" s="157"/>
      <c r="K206" s="157"/>
      <c r="L206" s="157"/>
      <c r="M206" s="157"/>
      <c r="N206" s="157"/>
      <c r="O206" s="157"/>
      <c r="P206" s="157"/>
      <c r="Q206" s="157"/>
      <c r="R206" s="157"/>
      <c r="S206" s="157"/>
      <c r="T206" s="157"/>
      <c r="U206" s="157"/>
      <c r="V206" s="157"/>
      <c r="W206" s="157"/>
      <c r="X206" s="157"/>
      <c r="Y206" s="157"/>
      <c r="Z206" s="157"/>
    </row>
    <row r="207" spans="1:26" ht="12" customHeight="1" x14ac:dyDescent="0.25">
      <c r="A207" s="157"/>
      <c r="B207" s="157"/>
      <c r="C207" s="157"/>
      <c r="D207" s="189"/>
      <c r="E207" s="157"/>
      <c r="F207" s="157"/>
      <c r="G207" s="157"/>
      <c r="H207" s="157"/>
      <c r="I207" s="157"/>
      <c r="J207" s="157"/>
      <c r="K207" s="157"/>
      <c r="L207" s="157"/>
      <c r="M207" s="157"/>
      <c r="N207" s="157"/>
      <c r="O207" s="157"/>
      <c r="P207" s="157"/>
      <c r="Q207" s="157"/>
      <c r="R207" s="157"/>
      <c r="S207" s="157"/>
      <c r="T207" s="157"/>
      <c r="U207" s="157"/>
      <c r="V207" s="157"/>
      <c r="W207" s="157"/>
      <c r="X207" s="157"/>
      <c r="Y207" s="157"/>
      <c r="Z207" s="157"/>
    </row>
    <row r="208" spans="1:26" ht="12" customHeight="1" x14ac:dyDescent="0.25">
      <c r="A208" s="157"/>
      <c r="B208" s="157"/>
      <c r="C208" s="157"/>
      <c r="D208" s="189"/>
      <c r="E208" s="157"/>
      <c r="F208" s="157"/>
      <c r="G208" s="157"/>
      <c r="H208" s="157"/>
      <c r="I208" s="157"/>
      <c r="J208" s="157"/>
      <c r="K208" s="157"/>
      <c r="L208" s="157"/>
      <c r="M208" s="157"/>
      <c r="N208" s="157"/>
      <c r="O208" s="157"/>
      <c r="P208" s="157"/>
      <c r="Q208" s="157"/>
      <c r="R208" s="157"/>
      <c r="S208" s="157"/>
      <c r="T208" s="157"/>
      <c r="U208" s="157"/>
      <c r="V208" s="157"/>
      <c r="W208" s="157"/>
      <c r="X208" s="157"/>
      <c r="Y208" s="157"/>
      <c r="Z208" s="157"/>
    </row>
    <row r="209" spans="1:26" ht="12" customHeight="1" x14ac:dyDescent="0.25">
      <c r="A209" s="157"/>
      <c r="B209" s="157"/>
      <c r="C209" s="157"/>
      <c r="D209" s="189"/>
      <c r="E209" s="157"/>
      <c r="F209" s="157"/>
      <c r="G209" s="157"/>
      <c r="H209" s="157"/>
      <c r="I209" s="157"/>
      <c r="J209" s="157"/>
      <c r="K209" s="157"/>
      <c r="L209" s="157"/>
      <c r="M209" s="157"/>
      <c r="N209" s="157"/>
      <c r="O209" s="157"/>
      <c r="P209" s="157"/>
      <c r="Q209" s="157"/>
      <c r="R209" s="157"/>
      <c r="S209" s="157"/>
      <c r="T209" s="157"/>
      <c r="U209" s="157"/>
      <c r="V209" s="157"/>
      <c r="W209" s="157"/>
      <c r="X209" s="157"/>
      <c r="Y209" s="157"/>
      <c r="Z209" s="157"/>
    </row>
    <row r="210" spans="1:26" ht="12" customHeight="1" x14ac:dyDescent="0.25">
      <c r="A210" s="157"/>
      <c r="B210" s="157"/>
      <c r="C210" s="157"/>
      <c r="D210" s="189"/>
      <c r="E210" s="157"/>
      <c r="F210" s="157"/>
      <c r="G210" s="157"/>
      <c r="H210" s="157"/>
      <c r="I210" s="157"/>
      <c r="J210" s="157"/>
      <c r="K210" s="157"/>
      <c r="L210" s="157"/>
      <c r="M210" s="157"/>
      <c r="N210" s="157"/>
      <c r="O210" s="157"/>
      <c r="P210" s="157"/>
      <c r="Q210" s="157"/>
      <c r="R210" s="157"/>
      <c r="S210" s="157"/>
      <c r="T210" s="157"/>
      <c r="U210" s="157"/>
      <c r="V210" s="157"/>
      <c r="W210" s="157"/>
      <c r="X210" s="157"/>
      <c r="Y210" s="157"/>
      <c r="Z210" s="157"/>
    </row>
    <row r="211" spans="1:26" ht="12" customHeight="1" x14ac:dyDescent="0.25">
      <c r="A211" s="157"/>
      <c r="B211" s="157"/>
      <c r="C211" s="157"/>
      <c r="D211" s="189"/>
      <c r="E211" s="157"/>
      <c r="F211" s="157"/>
      <c r="G211" s="157"/>
      <c r="H211" s="157"/>
      <c r="I211" s="157"/>
      <c r="J211" s="157"/>
      <c r="K211" s="157"/>
      <c r="L211" s="157"/>
      <c r="M211" s="157"/>
      <c r="N211" s="157"/>
      <c r="O211" s="157"/>
      <c r="P211" s="157"/>
      <c r="Q211" s="157"/>
      <c r="R211" s="157"/>
      <c r="S211" s="157"/>
      <c r="T211" s="157"/>
      <c r="U211" s="157"/>
      <c r="V211" s="157"/>
      <c r="W211" s="157"/>
      <c r="X211" s="157"/>
      <c r="Y211" s="157"/>
      <c r="Z211" s="157"/>
    </row>
    <row r="212" spans="1:26" ht="12" customHeight="1" x14ac:dyDescent="0.25">
      <c r="A212" s="157"/>
      <c r="B212" s="157"/>
      <c r="C212" s="157"/>
      <c r="D212" s="189"/>
      <c r="E212" s="157"/>
      <c r="F212" s="157"/>
      <c r="G212" s="157"/>
      <c r="H212" s="157"/>
      <c r="I212" s="157"/>
      <c r="J212" s="157"/>
      <c r="K212" s="157"/>
      <c r="L212" s="157"/>
      <c r="M212" s="157"/>
      <c r="N212" s="157"/>
      <c r="O212" s="157"/>
      <c r="P212" s="157"/>
      <c r="Q212" s="157"/>
      <c r="R212" s="157"/>
      <c r="S212" s="157"/>
      <c r="T212" s="157"/>
      <c r="U212" s="157"/>
      <c r="V212" s="157"/>
      <c r="W212" s="157"/>
      <c r="X212" s="157"/>
      <c r="Y212" s="157"/>
      <c r="Z212" s="157"/>
    </row>
    <row r="213" spans="1:26" ht="12" customHeight="1" x14ac:dyDescent="0.25">
      <c r="A213" s="157"/>
      <c r="B213" s="157"/>
      <c r="C213" s="157"/>
      <c r="D213" s="189"/>
      <c r="E213" s="157"/>
      <c r="F213" s="157"/>
      <c r="G213" s="157"/>
      <c r="H213" s="157"/>
      <c r="I213" s="157"/>
      <c r="J213" s="157"/>
      <c r="K213" s="157"/>
      <c r="L213" s="157"/>
      <c r="M213" s="157"/>
      <c r="N213" s="157"/>
      <c r="O213" s="157"/>
      <c r="P213" s="157"/>
      <c r="Q213" s="157"/>
      <c r="R213" s="157"/>
      <c r="S213" s="157"/>
      <c r="T213" s="157"/>
      <c r="U213" s="157"/>
      <c r="V213" s="157"/>
      <c r="W213" s="157"/>
      <c r="X213" s="157"/>
      <c r="Y213" s="157"/>
      <c r="Z213" s="157"/>
    </row>
    <row r="214" spans="1:26" ht="12" customHeight="1" x14ac:dyDescent="0.25">
      <c r="A214" s="157"/>
      <c r="B214" s="157"/>
      <c r="C214" s="157"/>
      <c r="D214" s="189"/>
      <c r="E214" s="157"/>
      <c r="F214" s="157"/>
      <c r="G214" s="157"/>
      <c r="H214" s="157"/>
      <c r="I214" s="157"/>
      <c r="J214" s="157"/>
      <c r="K214" s="157"/>
      <c r="L214" s="157"/>
      <c r="M214" s="157"/>
      <c r="N214" s="157"/>
      <c r="O214" s="157"/>
      <c r="P214" s="157"/>
      <c r="Q214" s="157"/>
      <c r="R214" s="157"/>
      <c r="S214" s="157"/>
      <c r="T214" s="157"/>
      <c r="U214" s="157"/>
      <c r="V214" s="157"/>
      <c r="W214" s="157"/>
      <c r="X214" s="157"/>
      <c r="Y214" s="157"/>
      <c r="Z214" s="157"/>
    </row>
    <row r="215" spans="1:26" ht="12" customHeight="1" x14ac:dyDescent="0.25">
      <c r="A215" s="157"/>
      <c r="B215" s="157"/>
      <c r="C215" s="157"/>
      <c r="D215" s="189"/>
      <c r="E215" s="157"/>
      <c r="F215" s="157"/>
      <c r="G215" s="157"/>
      <c r="H215" s="157"/>
      <c r="I215" s="157"/>
      <c r="J215" s="157"/>
      <c r="K215" s="157"/>
      <c r="L215" s="157"/>
      <c r="M215" s="157"/>
      <c r="N215" s="157"/>
      <c r="O215" s="157"/>
      <c r="P215" s="157"/>
      <c r="Q215" s="157"/>
      <c r="R215" s="157"/>
      <c r="S215" s="157"/>
      <c r="T215" s="157"/>
      <c r="U215" s="157"/>
      <c r="V215" s="157"/>
      <c r="W215" s="157"/>
      <c r="X215" s="157"/>
      <c r="Y215" s="157"/>
      <c r="Z215" s="157"/>
    </row>
    <row r="216" spans="1:26" ht="12" customHeight="1" x14ac:dyDescent="0.25">
      <c r="A216" s="157"/>
      <c r="B216" s="157"/>
      <c r="C216" s="157"/>
      <c r="D216" s="189"/>
      <c r="E216" s="157"/>
      <c r="F216" s="157"/>
      <c r="G216" s="157"/>
      <c r="H216" s="157"/>
      <c r="I216" s="157"/>
      <c r="J216" s="157"/>
      <c r="K216" s="157"/>
      <c r="L216" s="157"/>
      <c r="M216" s="157"/>
      <c r="N216" s="157"/>
      <c r="O216" s="157"/>
      <c r="P216" s="157"/>
      <c r="Q216" s="157"/>
      <c r="R216" s="157"/>
      <c r="S216" s="157"/>
      <c r="T216" s="157"/>
      <c r="U216" s="157"/>
      <c r="V216" s="157"/>
      <c r="W216" s="157"/>
      <c r="X216" s="157"/>
      <c r="Y216" s="157"/>
      <c r="Z216" s="157"/>
    </row>
    <row r="217" spans="1:26" ht="12" customHeight="1" x14ac:dyDescent="0.25">
      <c r="A217" s="157"/>
      <c r="B217" s="157"/>
      <c r="C217" s="157"/>
      <c r="D217" s="189"/>
      <c r="E217" s="157"/>
      <c r="F217" s="157"/>
      <c r="G217" s="157"/>
      <c r="H217" s="157"/>
      <c r="I217" s="157"/>
      <c r="J217" s="157"/>
      <c r="K217" s="157"/>
      <c r="L217" s="157"/>
      <c r="M217" s="157"/>
      <c r="N217" s="157"/>
      <c r="O217" s="157"/>
      <c r="P217" s="157"/>
      <c r="Q217" s="157"/>
      <c r="R217" s="157"/>
      <c r="S217" s="157"/>
      <c r="T217" s="157"/>
      <c r="U217" s="157"/>
      <c r="V217" s="157"/>
      <c r="W217" s="157"/>
      <c r="X217" s="157"/>
      <c r="Y217" s="157"/>
      <c r="Z217" s="157"/>
    </row>
    <row r="218" spans="1:26" ht="12" customHeight="1" x14ac:dyDescent="0.25">
      <c r="A218" s="157"/>
      <c r="B218" s="157"/>
      <c r="C218" s="157"/>
      <c r="D218" s="189"/>
      <c r="E218" s="157"/>
      <c r="F218" s="157"/>
      <c r="G218" s="157"/>
      <c r="H218" s="157"/>
      <c r="I218" s="157"/>
      <c r="J218" s="157"/>
      <c r="K218" s="157"/>
      <c r="L218" s="157"/>
      <c r="M218" s="157"/>
      <c r="N218" s="157"/>
      <c r="O218" s="157"/>
      <c r="P218" s="157"/>
      <c r="Q218" s="157"/>
      <c r="R218" s="157"/>
      <c r="S218" s="157"/>
      <c r="T218" s="157"/>
      <c r="U218" s="157"/>
      <c r="V218" s="157"/>
      <c r="W218" s="157"/>
      <c r="X218" s="157"/>
      <c r="Y218" s="157"/>
      <c r="Z218" s="157"/>
    </row>
    <row r="219" spans="1:26" ht="12" customHeight="1" x14ac:dyDescent="0.25">
      <c r="A219" s="157"/>
      <c r="B219" s="157"/>
      <c r="C219" s="157"/>
      <c r="D219" s="189"/>
      <c r="E219" s="157"/>
      <c r="F219" s="157"/>
      <c r="G219" s="157"/>
      <c r="H219" s="157"/>
      <c r="I219" s="157"/>
      <c r="J219" s="157"/>
      <c r="K219" s="157"/>
      <c r="L219" s="157"/>
      <c r="M219" s="157"/>
      <c r="N219" s="157"/>
      <c r="O219" s="157"/>
      <c r="P219" s="157"/>
      <c r="Q219" s="157"/>
      <c r="R219" s="157"/>
      <c r="S219" s="157"/>
      <c r="T219" s="157"/>
      <c r="U219" s="157"/>
      <c r="V219" s="157"/>
      <c r="W219" s="157"/>
      <c r="X219" s="157"/>
      <c r="Y219" s="157"/>
      <c r="Z219" s="157"/>
    </row>
    <row r="220" spans="1:26" ht="12" customHeight="1" x14ac:dyDescent="0.25">
      <c r="A220" s="157"/>
      <c r="B220" s="157"/>
      <c r="C220" s="157"/>
      <c r="D220" s="189"/>
      <c r="E220" s="157"/>
      <c r="F220" s="157"/>
      <c r="G220" s="157"/>
      <c r="H220" s="157"/>
      <c r="I220" s="157"/>
      <c r="J220" s="157"/>
      <c r="K220" s="157"/>
      <c r="L220" s="157"/>
      <c r="M220" s="157"/>
      <c r="N220" s="157"/>
      <c r="O220" s="157"/>
      <c r="P220" s="157"/>
      <c r="Q220" s="157"/>
      <c r="R220" s="157"/>
      <c r="S220" s="157"/>
      <c r="T220" s="157"/>
      <c r="U220" s="157"/>
      <c r="V220" s="157"/>
      <c r="W220" s="157"/>
      <c r="X220" s="157"/>
      <c r="Y220" s="157"/>
      <c r="Z220" s="157"/>
    </row>
    <row r="221" spans="1:26" ht="12" customHeight="1" x14ac:dyDescent="0.25">
      <c r="A221" s="157"/>
      <c r="B221" s="157"/>
      <c r="C221" s="157"/>
      <c r="D221" s="189"/>
      <c r="E221" s="157"/>
      <c r="F221" s="157"/>
      <c r="G221" s="157"/>
      <c r="H221" s="157"/>
      <c r="I221" s="157"/>
      <c r="J221" s="157"/>
      <c r="K221" s="157"/>
      <c r="L221" s="157"/>
      <c r="M221" s="157"/>
      <c r="N221" s="157"/>
      <c r="O221" s="157"/>
      <c r="P221" s="157"/>
      <c r="Q221" s="157"/>
      <c r="R221" s="157"/>
      <c r="S221" s="157"/>
      <c r="T221" s="157"/>
      <c r="U221" s="157"/>
      <c r="V221" s="157"/>
      <c r="W221" s="157"/>
      <c r="X221" s="157"/>
      <c r="Y221" s="157"/>
      <c r="Z221" s="157"/>
    </row>
    <row r="222" spans="1:26" ht="12" customHeight="1" x14ac:dyDescent="0.25">
      <c r="A222" s="157"/>
      <c r="B222" s="157"/>
      <c r="C222" s="157"/>
      <c r="D222" s="189"/>
      <c r="E222" s="157"/>
      <c r="F222" s="157"/>
      <c r="G222" s="157"/>
      <c r="H222" s="157"/>
      <c r="I222" s="157"/>
      <c r="J222" s="157"/>
      <c r="K222" s="157"/>
      <c r="L222" s="157"/>
      <c r="M222" s="157"/>
      <c r="N222" s="157"/>
      <c r="O222" s="157"/>
      <c r="P222" s="157"/>
      <c r="Q222" s="157"/>
      <c r="R222" s="157"/>
      <c r="S222" s="157"/>
      <c r="T222" s="157"/>
      <c r="U222" s="157"/>
      <c r="V222" s="157"/>
      <c r="W222" s="157"/>
      <c r="X222" s="157"/>
      <c r="Y222" s="157"/>
      <c r="Z222" s="157"/>
    </row>
    <row r="223" spans="1:26" ht="12" customHeight="1" x14ac:dyDescent="0.25">
      <c r="A223" s="157"/>
      <c r="B223" s="157"/>
      <c r="C223" s="157"/>
      <c r="D223" s="189"/>
      <c r="E223" s="157"/>
      <c r="F223" s="157"/>
      <c r="G223" s="157"/>
      <c r="H223" s="157"/>
      <c r="I223" s="157"/>
      <c r="J223" s="157"/>
      <c r="K223" s="157"/>
      <c r="L223" s="157"/>
      <c r="M223" s="157"/>
      <c r="N223" s="157"/>
      <c r="O223" s="157"/>
      <c r="P223" s="157"/>
      <c r="Q223" s="157"/>
      <c r="R223" s="157"/>
      <c r="S223" s="157"/>
      <c r="T223" s="157"/>
      <c r="U223" s="157"/>
      <c r="V223" s="157"/>
      <c r="W223" s="157"/>
      <c r="X223" s="157"/>
      <c r="Y223" s="157"/>
      <c r="Z223" s="157"/>
    </row>
    <row r="224" spans="1:26" ht="12" customHeight="1" x14ac:dyDescent="0.25">
      <c r="A224" s="157"/>
      <c r="B224" s="157"/>
      <c r="C224" s="157"/>
      <c r="D224" s="189"/>
      <c r="E224" s="157"/>
      <c r="F224" s="157"/>
      <c r="G224" s="157"/>
      <c r="H224" s="157"/>
      <c r="I224" s="157"/>
      <c r="J224" s="157"/>
      <c r="K224" s="157"/>
      <c r="L224" s="157"/>
      <c r="M224" s="157"/>
      <c r="N224" s="157"/>
      <c r="O224" s="157"/>
      <c r="P224" s="157"/>
      <c r="Q224" s="157"/>
      <c r="R224" s="157"/>
      <c r="S224" s="157"/>
      <c r="T224" s="157"/>
      <c r="U224" s="157"/>
      <c r="V224" s="157"/>
      <c r="W224" s="157"/>
      <c r="X224" s="157"/>
      <c r="Y224" s="157"/>
      <c r="Z224" s="157"/>
    </row>
    <row r="225" spans="1:26" ht="12" customHeight="1" x14ac:dyDescent="0.25">
      <c r="A225" s="157"/>
      <c r="B225" s="157"/>
      <c r="C225" s="157"/>
      <c r="D225" s="189"/>
      <c r="E225" s="157"/>
      <c r="F225" s="157"/>
      <c r="G225" s="157"/>
      <c r="H225" s="157"/>
      <c r="I225" s="157"/>
      <c r="J225" s="157"/>
      <c r="K225" s="157"/>
      <c r="L225" s="157"/>
      <c r="M225" s="157"/>
      <c r="N225" s="157"/>
      <c r="O225" s="157"/>
      <c r="P225" s="157"/>
      <c r="Q225" s="157"/>
      <c r="R225" s="157"/>
      <c r="S225" s="157"/>
      <c r="T225" s="157"/>
      <c r="U225" s="157"/>
      <c r="V225" s="157"/>
      <c r="W225" s="157"/>
      <c r="X225" s="157"/>
      <c r="Y225" s="157"/>
      <c r="Z225" s="157"/>
    </row>
    <row r="226" spans="1:26" ht="12" customHeight="1" x14ac:dyDescent="0.25">
      <c r="A226" s="157"/>
      <c r="B226" s="157"/>
      <c r="C226" s="157"/>
      <c r="D226" s="189"/>
      <c r="E226" s="157"/>
      <c r="F226" s="157"/>
      <c r="G226" s="157"/>
      <c r="H226" s="157"/>
      <c r="I226" s="157"/>
      <c r="J226" s="157"/>
      <c r="K226" s="157"/>
      <c r="L226" s="157"/>
      <c r="M226" s="157"/>
      <c r="N226" s="157"/>
      <c r="O226" s="157"/>
      <c r="P226" s="157"/>
      <c r="Q226" s="157"/>
      <c r="R226" s="157"/>
      <c r="S226" s="157"/>
      <c r="T226" s="157"/>
      <c r="U226" s="157"/>
      <c r="V226" s="157"/>
      <c r="W226" s="157"/>
      <c r="X226" s="157"/>
      <c r="Y226" s="157"/>
      <c r="Z226" s="157"/>
    </row>
    <row r="227" spans="1:26" ht="12" customHeight="1" x14ac:dyDescent="0.25">
      <c r="A227" s="157"/>
      <c r="B227" s="157"/>
      <c r="C227" s="157"/>
      <c r="D227" s="189"/>
      <c r="E227" s="157"/>
      <c r="F227" s="157"/>
      <c r="G227" s="157"/>
      <c r="H227" s="157"/>
      <c r="I227" s="157"/>
      <c r="J227" s="157"/>
      <c r="K227" s="157"/>
      <c r="L227" s="157"/>
      <c r="M227" s="157"/>
      <c r="N227" s="157"/>
      <c r="O227" s="157"/>
      <c r="P227" s="157"/>
      <c r="Q227" s="157"/>
      <c r="R227" s="157"/>
      <c r="S227" s="157"/>
      <c r="T227" s="157"/>
      <c r="U227" s="157"/>
      <c r="V227" s="157"/>
      <c r="W227" s="157"/>
      <c r="X227" s="157"/>
      <c r="Y227" s="157"/>
      <c r="Z227" s="157"/>
    </row>
    <row r="228" spans="1:26" ht="12" customHeight="1" x14ac:dyDescent="0.25">
      <c r="A228" s="157"/>
      <c r="B228" s="157"/>
      <c r="C228" s="157"/>
      <c r="D228" s="189"/>
      <c r="E228" s="157"/>
      <c r="F228" s="157"/>
      <c r="G228" s="157"/>
      <c r="H228" s="157"/>
      <c r="I228" s="157"/>
      <c r="J228" s="157"/>
      <c r="K228" s="157"/>
      <c r="L228" s="157"/>
      <c r="M228" s="157"/>
      <c r="N228" s="157"/>
      <c r="O228" s="157"/>
      <c r="P228" s="157"/>
      <c r="Q228" s="157"/>
      <c r="R228" s="157"/>
      <c r="S228" s="157"/>
      <c r="T228" s="157"/>
      <c r="U228" s="157"/>
      <c r="V228" s="157"/>
      <c r="W228" s="157"/>
      <c r="X228" s="157"/>
      <c r="Y228" s="157"/>
      <c r="Z228" s="157"/>
    </row>
    <row r="229" spans="1:26" ht="12" customHeight="1" x14ac:dyDescent="0.25">
      <c r="A229" s="157"/>
      <c r="B229" s="157"/>
      <c r="C229" s="157"/>
      <c r="D229" s="189"/>
      <c r="E229" s="157"/>
      <c r="F229" s="157"/>
      <c r="G229" s="157"/>
      <c r="H229" s="157"/>
      <c r="I229" s="157"/>
      <c r="J229" s="157"/>
      <c r="K229" s="157"/>
      <c r="L229" s="157"/>
      <c r="M229" s="157"/>
      <c r="N229" s="157"/>
      <c r="O229" s="157"/>
      <c r="P229" s="157"/>
      <c r="Q229" s="157"/>
      <c r="R229" s="157"/>
      <c r="S229" s="157"/>
      <c r="T229" s="157"/>
      <c r="U229" s="157"/>
      <c r="V229" s="157"/>
      <c r="W229" s="157"/>
      <c r="X229" s="157"/>
      <c r="Y229" s="157"/>
      <c r="Z229" s="157"/>
    </row>
    <row r="230" spans="1:26" ht="12" customHeight="1" x14ac:dyDescent="0.25">
      <c r="A230" s="157"/>
      <c r="B230" s="157"/>
      <c r="C230" s="157"/>
      <c r="D230" s="189"/>
      <c r="E230" s="157"/>
      <c r="F230" s="157"/>
      <c r="G230" s="157"/>
      <c r="H230" s="157"/>
      <c r="I230" s="157"/>
      <c r="J230" s="157"/>
      <c r="K230" s="157"/>
      <c r="L230" s="157"/>
      <c r="M230" s="157"/>
      <c r="N230" s="157"/>
      <c r="O230" s="157"/>
      <c r="P230" s="157"/>
      <c r="Q230" s="157"/>
      <c r="R230" s="157"/>
      <c r="S230" s="157"/>
      <c r="T230" s="157"/>
      <c r="U230" s="157"/>
      <c r="V230" s="157"/>
      <c r="W230" s="157"/>
      <c r="X230" s="157"/>
      <c r="Y230" s="157"/>
      <c r="Z230" s="157"/>
    </row>
    <row r="231" spans="1:26" ht="12" customHeight="1" x14ac:dyDescent="0.25">
      <c r="A231" s="157"/>
      <c r="B231" s="157"/>
      <c r="C231" s="157"/>
      <c r="D231" s="189"/>
      <c r="E231" s="157"/>
      <c r="F231" s="157"/>
      <c r="G231" s="157"/>
      <c r="H231" s="157"/>
      <c r="I231" s="157"/>
      <c r="J231" s="157"/>
      <c r="K231" s="157"/>
      <c r="L231" s="157"/>
      <c r="M231" s="157"/>
      <c r="N231" s="157"/>
      <c r="O231" s="157"/>
      <c r="P231" s="157"/>
      <c r="Q231" s="157"/>
      <c r="R231" s="157"/>
      <c r="S231" s="157"/>
      <c r="T231" s="157"/>
      <c r="U231" s="157"/>
      <c r="V231" s="157"/>
      <c r="W231" s="157"/>
      <c r="X231" s="157"/>
      <c r="Y231" s="157"/>
      <c r="Z231" s="157"/>
    </row>
    <row r="232" spans="1:26" ht="12" customHeight="1" x14ac:dyDescent="0.25">
      <c r="A232" s="157"/>
      <c r="B232" s="157"/>
      <c r="C232" s="157"/>
      <c r="D232" s="189"/>
      <c r="E232" s="157"/>
      <c r="F232" s="157"/>
      <c r="G232" s="157"/>
      <c r="H232" s="157"/>
      <c r="I232" s="157"/>
      <c r="J232" s="157"/>
      <c r="K232" s="157"/>
      <c r="L232" s="157"/>
      <c r="M232" s="157"/>
      <c r="N232" s="157"/>
      <c r="O232" s="157"/>
      <c r="P232" s="157"/>
      <c r="Q232" s="157"/>
      <c r="R232" s="157"/>
      <c r="S232" s="157"/>
      <c r="T232" s="157"/>
      <c r="U232" s="157"/>
      <c r="V232" s="157"/>
      <c r="W232" s="157"/>
      <c r="X232" s="157"/>
      <c r="Y232" s="157"/>
      <c r="Z232" s="157"/>
    </row>
    <row r="233" spans="1:26" ht="12" customHeight="1" x14ac:dyDescent="0.25">
      <c r="A233" s="157"/>
      <c r="B233" s="157"/>
      <c r="C233" s="157"/>
      <c r="D233" s="189"/>
      <c r="E233" s="157"/>
      <c r="F233" s="157"/>
      <c r="G233" s="157"/>
      <c r="H233" s="157"/>
      <c r="I233" s="157"/>
      <c r="J233" s="157"/>
      <c r="K233" s="157"/>
      <c r="L233" s="157"/>
      <c r="M233" s="157"/>
      <c r="N233" s="157"/>
      <c r="O233" s="157"/>
      <c r="P233" s="157"/>
      <c r="Q233" s="157"/>
      <c r="R233" s="157"/>
      <c r="S233" s="157"/>
      <c r="T233" s="157"/>
      <c r="U233" s="157"/>
      <c r="V233" s="157"/>
      <c r="W233" s="157"/>
      <c r="X233" s="157"/>
      <c r="Y233" s="157"/>
      <c r="Z233" s="157"/>
    </row>
    <row r="234" spans="1:26" ht="12" customHeight="1" x14ac:dyDescent="0.25">
      <c r="A234" s="157"/>
      <c r="B234" s="157"/>
      <c r="C234" s="157"/>
      <c r="D234" s="189"/>
      <c r="E234" s="157"/>
      <c r="F234" s="157"/>
      <c r="G234" s="157"/>
      <c r="H234" s="157"/>
      <c r="I234" s="157"/>
      <c r="J234" s="157"/>
      <c r="K234" s="157"/>
      <c r="L234" s="157"/>
      <c r="M234" s="157"/>
      <c r="N234" s="157"/>
      <c r="O234" s="157"/>
      <c r="P234" s="157"/>
      <c r="Q234" s="157"/>
      <c r="R234" s="157"/>
      <c r="S234" s="157"/>
      <c r="T234" s="157"/>
      <c r="U234" s="157"/>
      <c r="V234" s="157"/>
      <c r="W234" s="157"/>
      <c r="X234" s="157"/>
      <c r="Y234" s="157"/>
      <c r="Z234" s="157"/>
    </row>
    <row r="235" spans="1:26" ht="12" customHeight="1" x14ac:dyDescent="0.25">
      <c r="A235" s="157"/>
      <c r="B235" s="157"/>
      <c r="C235" s="157"/>
      <c r="D235" s="189"/>
      <c r="E235" s="157"/>
      <c r="F235" s="157"/>
      <c r="G235" s="157"/>
      <c r="H235" s="157"/>
      <c r="I235" s="157"/>
      <c r="J235" s="157"/>
      <c r="K235" s="157"/>
      <c r="L235" s="157"/>
      <c r="M235" s="157"/>
      <c r="N235" s="157"/>
      <c r="O235" s="157"/>
      <c r="P235" s="157"/>
      <c r="Q235" s="157"/>
      <c r="R235" s="157"/>
      <c r="S235" s="157"/>
      <c r="T235" s="157"/>
      <c r="U235" s="157"/>
      <c r="V235" s="157"/>
      <c r="W235" s="157"/>
      <c r="X235" s="157"/>
      <c r="Y235" s="157"/>
      <c r="Z235" s="157"/>
    </row>
    <row r="236" spans="1:26" ht="12" customHeight="1" x14ac:dyDescent="0.25">
      <c r="A236" s="157"/>
      <c r="B236" s="157"/>
      <c r="C236" s="157"/>
      <c r="D236" s="189"/>
      <c r="E236" s="157"/>
      <c r="F236" s="157"/>
      <c r="G236" s="157"/>
      <c r="H236" s="157"/>
      <c r="I236" s="157"/>
      <c r="J236" s="157"/>
      <c r="K236" s="157"/>
      <c r="L236" s="157"/>
      <c r="M236" s="157"/>
      <c r="N236" s="157"/>
      <c r="O236" s="157"/>
      <c r="P236" s="157"/>
      <c r="Q236" s="157"/>
      <c r="R236" s="157"/>
      <c r="S236" s="157"/>
      <c r="T236" s="157"/>
      <c r="U236" s="157"/>
      <c r="V236" s="157"/>
      <c r="W236" s="157"/>
      <c r="X236" s="157"/>
      <c r="Y236" s="157"/>
      <c r="Z236" s="157"/>
    </row>
    <row r="237" spans="1:26" ht="12" customHeight="1" x14ac:dyDescent="0.25">
      <c r="A237" s="157"/>
      <c r="B237" s="157"/>
      <c r="C237" s="157"/>
      <c r="D237" s="189"/>
      <c r="E237" s="157"/>
      <c r="F237" s="157"/>
      <c r="G237" s="157"/>
      <c r="H237" s="157"/>
      <c r="I237" s="157"/>
      <c r="J237" s="157"/>
      <c r="K237" s="157"/>
      <c r="L237" s="157"/>
      <c r="M237" s="157"/>
      <c r="N237" s="157"/>
      <c r="O237" s="157"/>
      <c r="P237" s="157"/>
      <c r="Q237" s="157"/>
      <c r="R237" s="157"/>
      <c r="S237" s="157"/>
      <c r="T237" s="157"/>
      <c r="U237" s="157"/>
      <c r="V237" s="157"/>
      <c r="W237" s="157"/>
      <c r="X237" s="157"/>
      <c r="Y237" s="157"/>
      <c r="Z237" s="157"/>
    </row>
    <row r="238" spans="1:26" ht="12" customHeight="1" x14ac:dyDescent="0.25">
      <c r="A238" s="157"/>
      <c r="B238" s="157"/>
      <c r="C238" s="157"/>
      <c r="D238" s="189"/>
      <c r="E238" s="157"/>
      <c r="F238" s="157"/>
      <c r="G238" s="157"/>
      <c r="H238" s="157"/>
      <c r="I238" s="157"/>
      <c r="J238" s="157"/>
      <c r="K238" s="157"/>
      <c r="L238" s="157"/>
      <c r="M238" s="157"/>
      <c r="N238" s="157"/>
      <c r="O238" s="157"/>
      <c r="P238" s="157"/>
      <c r="Q238" s="157"/>
      <c r="R238" s="157"/>
      <c r="S238" s="157"/>
      <c r="T238" s="157"/>
      <c r="U238" s="157"/>
      <c r="V238" s="157"/>
      <c r="W238" s="157"/>
      <c r="X238" s="157"/>
      <c r="Y238" s="157"/>
      <c r="Z238" s="157"/>
    </row>
    <row r="239" spans="1:26" ht="12" customHeight="1" x14ac:dyDescent="0.25">
      <c r="A239" s="157"/>
      <c r="B239" s="157"/>
      <c r="C239" s="157"/>
      <c r="D239" s="189"/>
      <c r="E239" s="157"/>
      <c r="F239" s="157"/>
      <c r="G239" s="157"/>
      <c r="H239" s="157"/>
      <c r="I239" s="157"/>
      <c r="J239" s="157"/>
      <c r="K239" s="157"/>
      <c r="L239" s="157"/>
      <c r="M239" s="157"/>
      <c r="N239" s="157"/>
      <c r="O239" s="157"/>
      <c r="P239" s="157"/>
      <c r="Q239" s="157"/>
      <c r="R239" s="157"/>
      <c r="S239" s="157"/>
      <c r="T239" s="157"/>
      <c r="U239" s="157"/>
      <c r="V239" s="157"/>
      <c r="W239" s="157"/>
      <c r="X239" s="157"/>
      <c r="Y239" s="157"/>
      <c r="Z239" s="157"/>
    </row>
    <row r="240" spans="1:26" ht="12" customHeight="1" x14ac:dyDescent="0.25">
      <c r="A240" s="157"/>
      <c r="B240" s="157"/>
      <c r="C240" s="157"/>
      <c r="D240" s="189"/>
      <c r="E240" s="157"/>
      <c r="F240" s="157"/>
      <c r="G240" s="157"/>
      <c r="H240" s="157"/>
      <c r="I240" s="157"/>
      <c r="J240" s="157"/>
      <c r="K240" s="157"/>
      <c r="L240" s="157"/>
      <c r="M240" s="157"/>
      <c r="N240" s="157"/>
      <c r="O240" s="157"/>
      <c r="P240" s="157"/>
      <c r="Q240" s="157"/>
      <c r="R240" s="157"/>
      <c r="S240" s="157"/>
      <c r="T240" s="157"/>
      <c r="U240" s="157"/>
      <c r="V240" s="157"/>
      <c r="W240" s="157"/>
      <c r="X240" s="157"/>
      <c r="Y240" s="157"/>
      <c r="Z240" s="157"/>
    </row>
    <row r="241" spans="1:26" ht="12" customHeight="1" x14ac:dyDescent="0.25">
      <c r="A241" s="157"/>
      <c r="B241" s="157"/>
      <c r="C241" s="157"/>
      <c r="D241" s="189"/>
      <c r="E241" s="157"/>
      <c r="F241" s="157"/>
      <c r="G241" s="157"/>
      <c r="H241" s="157"/>
      <c r="I241" s="157"/>
      <c r="J241" s="157"/>
      <c r="K241" s="157"/>
      <c r="L241" s="157"/>
      <c r="M241" s="157"/>
      <c r="N241" s="157"/>
      <c r="O241" s="157"/>
      <c r="P241" s="157"/>
      <c r="Q241" s="157"/>
      <c r="R241" s="157"/>
      <c r="S241" s="157"/>
      <c r="T241" s="157"/>
      <c r="U241" s="157"/>
      <c r="V241" s="157"/>
      <c r="W241" s="157"/>
      <c r="X241" s="157"/>
      <c r="Y241" s="157"/>
      <c r="Z241" s="157"/>
    </row>
    <row r="242" spans="1:26" ht="12" customHeight="1" x14ac:dyDescent="0.25">
      <c r="A242" s="157"/>
      <c r="B242" s="157"/>
      <c r="C242" s="157"/>
      <c r="D242" s="189"/>
      <c r="E242" s="157"/>
      <c r="F242" s="157"/>
      <c r="G242" s="157"/>
      <c r="H242" s="157"/>
      <c r="I242" s="157"/>
      <c r="J242" s="157"/>
      <c r="K242" s="157"/>
      <c r="L242" s="157"/>
      <c r="M242" s="157"/>
      <c r="N242" s="157"/>
      <c r="O242" s="157"/>
      <c r="P242" s="157"/>
      <c r="Q242" s="157"/>
      <c r="R242" s="157"/>
      <c r="S242" s="157"/>
      <c r="T242" s="157"/>
      <c r="U242" s="157"/>
      <c r="V242" s="157"/>
      <c r="W242" s="157"/>
      <c r="X242" s="157"/>
      <c r="Y242" s="157"/>
      <c r="Z242" s="157"/>
    </row>
    <row r="243" spans="1:26" ht="12" customHeight="1" x14ac:dyDescent="0.25">
      <c r="A243" s="157"/>
      <c r="B243" s="157"/>
      <c r="C243" s="157"/>
      <c r="D243" s="189"/>
      <c r="E243" s="157"/>
      <c r="F243" s="157"/>
      <c r="G243" s="157"/>
      <c r="H243" s="157"/>
      <c r="I243" s="157"/>
      <c r="J243" s="157"/>
      <c r="K243" s="157"/>
      <c r="L243" s="157"/>
      <c r="M243" s="157"/>
      <c r="N243" s="157"/>
      <c r="O243" s="157"/>
      <c r="P243" s="157"/>
      <c r="Q243" s="157"/>
      <c r="R243" s="157"/>
      <c r="S243" s="157"/>
      <c r="T243" s="157"/>
      <c r="U243" s="157"/>
      <c r="V243" s="157"/>
      <c r="W243" s="157"/>
      <c r="X243" s="157"/>
      <c r="Y243" s="157"/>
      <c r="Z243" s="157"/>
    </row>
    <row r="244" spans="1:26" ht="12" customHeight="1" x14ac:dyDescent="0.25">
      <c r="A244" s="157"/>
      <c r="B244" s="157"/>
      <c r="C244" s="157"/>
      <c r="D244" s="189"/>
      <c r="E244" s="157"/>
      <c r="F244" s="157"/>
      <c r="G244" s="157"/>
      <c r="H244" s="157"/>
      <c r="I244" s="157"/>
      <c r="J244" s="157"/>
      <c r="K244" s="157"/>
      <c r="L244" s="157"/>
      <c r="M244" s="157"/>
      <c r="N244" s="157"/>
      <c r="O244" s="157"/>
      <c r="P244" s="157"/>
      <c r="Q244" s="157"/>
      <c r="R244" s="157"/>
      <c r="S244" s="157"/>
      <c r="T244" s="157"/>
      <c r="U244" s="157"/>
      <c r="V244" s="157"/>
      <c r="W244" s="157"/>
      <c r="X244" s="157"/>
      <c r="Y244" s="157"/>
      <c r="Z244" s="157"/>
    </row>
    <row r="245" spans="1:26" ht="12" customHeight="1" x14ac:dyDescent="0.25">
      <c r="A245" s="157"/>
      <c r="B245" s="157"/>
      <c r="C245" s="157"/>
      <c r="D245" s="189"/>
      <c r="E245" s="157"/>
      <c r="F245" s="157"/>
      <c r="G245" s="157"/>
      <c r="H245" s="157"/>
      <c r="I245" s="157"/>
      <c r="J245" s="157"/>
      <c r="K245" s="157"/>
      <c r="L245" s="157"/>
      <c r="M245" s="157"/>
      <c r="N245" s="157"/>
      <c r="O245" s="157"/>
      <c r="P245" s="157"/>
      <c r="Q245" s="157"/>
      <c r="R245" s="157"/>
      <c r="S245" s="157"/>
      <c r="T245" s="157"/>
      <c r="U245" s="157"/>
      <c r="V245" s="157"/>
      <c r="W245" s="157"/>
      <c r="X245" s="157"/>
      <c r="Y245" s="157"/>
      <c r="Z245" s="157"/>
    </row>
    <row r="246" spans="1:26" ht="12" customHeight="1" x14ac:dyDescent="0.25">
      <c r="A246" s="157"/>
      <c r="B246" s="157"/>
      <c r="C246" s="157"/>
      <c r="D246" s="189"/>
      <c r="E246" s="157"/>
      <c r="F246" s="157"/>
      <c r="G246" s="157"/>
      <c r="H246" s="157"/>
      <c r="I246" s="157"/>
      <c r="J246" s="157"/>
      <c r="K246" s="157"/>
      <c r="L246" s="157"/>
      <c r="M246" s="157"/>
      <c r="N246" s="157"/>
      <c r="O246" s="157"/>
      <c r="P246" s="157"/>
      <c r="Q246" s="157"/>
      <c r="R246" s="157"/>
      <c r="S246" s="157"/>
      <c r="T246" s="157"/>
      <c r="U246" s="157"/>
      <c r="V246" s="157"/>
      <c r="W246" s="157"/>
      <c r="X246" s="157"/>
      <c r="Y246" s="157"/>
      <c r="Z246" s="157"/>
    </row>
    <row r="247" spans="1:26" ht="12" customHeight="1" x14ac:dyDescent="0.25">
      <c r="A247" s="157"/>
      <c r="B247" s="157"/>
      <c r="C247" s="157"/>
      <c r="D247" s="189"/>
      <c r="E247" s="157"/>
      <c r="F247" s="157"/>
      <c r="G247" s="157"/>
      <c r="H247" s="157"/>
      <c r="I247" s="157"/>
      <c r="J247" s="157"/>
      <c r="K247" s="157"/>
      <c r="L247" s="157"/>
      <c r="M247" s="157"/>
      <c r="N247" s="157"/>
      <c r="O247" s="157"/>
      <c r="P247" s="157"/>
      <c r="Q247" s="157"/>
      <c r="R247" s="157"/>
      <c r="S247" s="157"/>
      <c r="T247" s="157"/>
      <c r="U247" s="157"/>
      <c r="V247" s="157"/>
      <c r="W247" s="157"/>
      <c r="X247" s="157"/>
      <c r="Y247" s="157"/>
      <c r="Z247" s="157"/>
    </row>
    <row r="248" spans="1:26" ht="12" customHeight="1" x14ac:dyDescent="0.25">
      <c r="A248" s="157"/>
      <c r="B248" s="157"/>
      <c r="C248" s="157"/>
      <c r="D248" s="189"/>
      <c r="E248" s="157"/>
      <c r="F248" s="157"/>
      <c r="G248" s="157"/>
      <c r="H248" s="157"/>
      <c r="I248" s="157"/>
      <c r="J248" s="157"/>
      <c r="K248" s="157"/>
      <c r="L248" s="157"/>
      <c r="M248" s="157"/>
      <c r="N248" s="157"/>
      <c r="O248" s="157"/>
      <c r="P248" s="157"/>
      <c r="Q248" s="157"/>
      <c r="R248" s="157"/>
      <c r="S248" s="157"/>
      <c r="T248" s="157"/>
      <c r="U248" s="157"/>
      <c r="V248" s="157"/>
      <c r="W248" s="157"/>
      <c r="X248" s="157"/>
      <c r="Y248" s="157"/>
      <c r="Z248" s="157"/>
    </row>
    <row r="249" spans="1:26" ht="12" customHeight="1" x14ac:dyDescent="0.25">
      <c r="A249" s="157"/>
      <c r="B249" s="157"/>
      <c r="C249" s="157"/>
      <c r="D249" s="189"/>
      <c r="E249" s="157"/>
      <c r="F249" s="157"/>
      <c r="G249" s="157"/>
      <c r="H249" s="157"/>
      <c r="I249" s="157"/>
      <c r="J249" s="157"/>
      <c r="K249" s="157"/>
      <c r="L249" s="157"/>
      <c r="M249" s="157"/>
      <c r="N249" s="157"/>
      <c r="O249" s="157"/>
      <c r="P249" s="157"/>
      <c r="Q249" s="157"/>
      <c r="R249" s="157"/>
      <c r="S249" s="157"/>
      <c r="T249" s="157"/>
      <c r="U249" s="157"/>
      <c r="V249" s="157"/>
      <c r="W249" s="157"/>
      <c r="X249" s="157"/>
      <c r="Y249" s="157"/>
      <c r="Z249" s="157"/>
    </row>
    <row r="250" spans="1:26" ht="12" customHeight="1" x14ac:dyDescent="0.25">
      <c r="A250" s="157"/>
      <c r="B250" s="157"/>
      <c r="C250" s="157"/>
      <c r="D250" s="189"/>
      <c r="E250" s="157"/>
      <c r="F250" s="157"/>
      <c r="G250" s="157"/>
      <c r="H250" s="157"/>
      <c r="I250" s="157"/>
      <c r="J250" s="157"/>
      <c r="K250" s="157"/>
      <c r="L250" s="157"/>
      <c r="M250" s="157"/>
      <c r="N250" s="157"/>
      <c r="O250" s="157"/>
      <c r="P250" s="157"/>
      <c r="Q250" s="157"/>
      <c r="R250" s="157"/>
      <c r="S250" s="157"/>
      <c r="T250" s="157"/>
      <c r="U250" s="157"/>
      <c r="V250" s="157"/>
      <c r="W250" s="157"/>
      <c r="X250" s="157"/>
      <c r="Y250" s="157"/>
      <c r="Z250" s="157"/>
    </row>
    <row r="251" spans="1:26" ht="12" customHeight="1" x14ac:dyDescent="0.25">
      <c r="A251" s="157"/>
      <c r="B251" s="157"/>
      <c r="C251" s="157"/>
      <c r="D251" s="189"/>
      <c r="E251" s="157"/>
      <c r="F251" s="157"/>
      <c r="G251" s="157"/>
      <c r="H251" s="157"/>
      <c r="I251" s="157"/>
      <c r="J251" s="157"/>
      <c r="K251" s="157"/>
      <c r="L251" s="157"/>
      <c r="M251" s="157"/>
      <c r="N251" s="157"/>
      <c r="O251" s="157"/>
      <c r="P251" s="157"/>
      <c r="Q251" s="157"/>
      <c r="R251" s="157"/>
      <c r="S251" s="157"/>
      <c r="T251" s="157"/>
      <c r="U251" s="157"/>
      <c r="V251" s="157"/>
      <c r="W251" s="157"/>
      <c r="X251" s="157"/>
      <c r="Y251" s="157"/>
      <c r="Z251" s="157"/>
    </row>
    <row r="252" spans="1:26" ht="12" customHeight="1" x14ac:dyDescent="0.25">
      <c r="A252" s="157"/>
      <c r="B252" s="157"/>
      <c r="C252" s="157"/>
      <c r="D252" s="189"/>
      <c r="E252" s="157"/>
      <c r="F252" s="157"/>
      <c r="G252" s="157"/>
      <c r="H252" s="157"/>
      <c r="I252" s="157"/>
      <c r="J252" s="157"/>
      <c r="K252" s="157"/>
      <c r="L252" s="157"/>
      <c r="M252" s="157"/>
      <c r="N252" s="157"/>
      <c r="O252" s="157"/>
      <c r="P252" s="157"/>
      <c r="Q252" s="157"/>
      <c r="R252" s="157"/>
      <c r="S252" s="157"/>
      <c r="T252" s="157"/>
      <c r="U252" s="157"/>
      <c r="V252" s="157"/>
      <c r="W252" s="157"/>
      <c r="X252" s="157"/>
      <c r="Y252" s="157"/>
      <c r="Z252" s="157"/>
    </row>
    <row r="253" spans="1:26" ht="12" customHeight="1" x14ac:dyDescent="0.25">
      <c r="A253" s="157"/>
      <c r="B253" s="157"/>
      <c r="C253" s="157"/>
      <c r="D253" s="189"/>
      <c r="E253" s="157"/>
      <c r="F253" s="157"/>
      <c r="G253" s="157"/>
      <c r="H253" s="157"/>
      <c r="I253" s="157"/>
      <c r="J253" s="157"/>
      <c r="K253" s="157"/>
      <c r="L253" s="157"/>
      <c r="M253" s="157"/>
      <c r="N253" s="157"/>
      <c r="O253" s="157"/>
      <c r="P253" s="157"/>
      <c r="Q253" s="157"/>
      <c r="R253" s="157"/>
      <c r="S253" s="157"/>
      <c r="T253" s="157"/>
      <c r="U253" s="157"/>
      <c r="V253" s="157"/>
      <c r="W253" s="157"/>
      <c r="X253" s="157"/>
      <c r="Y253" s="157"/>
      <c r="Z253" s="157"/>
    </row>
    <row r="254" spans="1:26" ht="12" customHeight="1" x14ac:dyDescent="0.25">
      <c r="A254" s="157"/>
      <c r="B254" s="157"/>
      <c r="C254" s="157"/>
      <c r="D254" s="189"/>
      <c r="E254" s="157"/>
      <c r="F254" s="157"/>
      <c r="G254" s="157"/>
      <c r="H254" s="157"/>
      <c r="I254" s="157"/>
      <c r="J254" s="157"/>
      <c r="K254" s="157"/>
      <c r="L254" s="157"/>
      <c r="M254" s="157"/>
      <c r="N254" s="157"/>
      <c r="O254" s="157"/>
      <c r="P254" s="157"/>
      <c r="Q254" s="157"/>
      <c r="R254" s="157"/>
      <c r="S254" s="157"/>
      <c r="T254" s="157"/>
      <c r="U254" s="157"/>
      <c r="V254" s="157"/>
      <c r="W254" s="157"/>
      <c r="X254" s="157"/>
      <c r="Y254" s="157"/>
      <c r="Z254" s="157"/>
    </row>
    <row r="255" spans="1:26" ht="12" customHeight="1" x14ac:dyDescent="0.25">
      <c r="A255" s="157"/>
      <c r="B255" s="157"/>
      <c r="C255" s="157"/>
      <c r="D255" s="189"/>
      <c r="E255" s="157"/>
      <c r="F255" s="157"/>
      <c r="G255" s="157"/>
      <c r="H255" s="157"/>
      <c r="I255" s="157"/>
      <c r="J255" s="157"/>
      <c r="K255" s="157"/>
      <c r="L255" s="157"/>
      <c r="M255" s="157"/>
      <c r="N255" s="157"/>
      <c r="O255" s="157"/>
      <c r="P255" s="157"/>
      <c r="Q255" s="157"/>
      <c r="R255" s="157"/>
      <c r="S255" s="157"/>
      <c r="T255" s="157"/>
      <c r="U255" s="157"/>
      <c r="V255" s="157"/>
      <c r="W255" s="157"/>
      <c r="X255" s="157"/>
      <c r="Y255" s="157"/>
      <c r="Z255" s="157"/>
    </row>
    <row r="256" spans="1:26" ht="12" customHeight="1" x14ac:dyDescent="0.25">
      <c r="A256" s="157"/>
      <c r="B256" s="157"/>
      <c r="C256" s="157"/>
      <c r="D256" s="189"/>
      <c r="E256" s="157"/>
      <c r="F256" s="157"/>
      <c r="G256" s="157"/>
      <c r="H256" s="157"/>
      <c r="I256" s="157"/>
      <c r="J256" s="157"/>
      <c r="K256" s="157"/>
      <c r="L256" s="157"/>
      <c r="M256" s="157"/>
      <c r="N256" s="157"/>
      <c r="O256" s="157"/>
      <c r="P256" s="157"/>
      <c r="Q256" s="157"/>
      <c r="R256" s="157"/>
      <c r="S256" s="157"/>
      <c r="T256" s="157"/>
      <c r="U256" s="157"/>
      <c r="V256" s="157"/>
      <c r="W256" s="157"/>
      <c r="X256" s="157"/>
      <c r="Y256" s="157"/>
      <c r="Z256" s="157"/>
    </row>
    <row r="257" spans="1:26" ht="12" customHeight="1" x14ac:dyDescent="0.25">
      <c r="A257" s="157"/>
      <c r="B257" s="157"/>
      <c r="C257" s="157"/>
      <c r="D257" s="189"/>
      <c r="E257" s="157"/>
      <c r="F257" s="157"/>
      <c r="G257" s="157"/>
      <c r="H257" s="157"/>
      <c r="I257" s="157"/>
      <c r="J257" s="157"/>
      <c r="K257" s="157"/>
      <c r="L257" s="157"/>
      <c r="M257" s="157"/>
      <c r="N257" s="157"/>
      <c r="O257" s="157"/>
      <c r="P257" s="157"/>
      <c r="Q257" s="157"/>
      <c r="R257" s="157"/>
      <c r="S257" s="157"/>
      <c r="T257" s="157"/>
      <c r="U257" s="157"/>
      <c r="V257" s="157"/>
      <c r="W257" s="157"/>
      <c r="X257" s="157"/>
      <c r="Y257" s="157"/>
      <c r="Z257" s="157"/>
    </row>
    <row r="258" spans="1:26" ht="12" customHeight="1" x14ac:dyDescent="0.25">
      <c r="A258" s="157"/>
      <c r="B258" s="157"/>
      <c r="C258" s="157"/>
      <c r="D258" s="189"/>
      <c r="E258" s="157"/>
      <c r="F258" s="157"/>
      <c r="G258" s="157"/>
      <c r="H258" s="157"/>
      <c r="I258" s="157"/>
      <c r="J258" s="157"/>
      <c r="K258" s="157"/>
      <c r="L258" s="157"/>
      <c r="M258" s="157"/>
      <c r="N258" s="157"/>
      <c r="O258" s="157"/>
      <c r="P258" s="157"/>
      <c r="Q258" s="157"/>
      <c r="R258" s="157"/>
      <c r="S258" s="157"/>
      <c r="T258" s="157"/>
      <c r="U258" s="157"/>
      <c r="V258" s="157"/>
      <c r="W258" s="157"/>
      <c r="X258" s="157"/>
      <c r="Y258" s="157"/>
      <c r="Z258" s="157"/>
    </row>
    <row r="259" spans="1:26" ht="12" customHeight="1" x14ac:dyDescent="0.25">
      <c r="A259" s="157"/>
      <c r="B259" s="157"/>
      <c r="C259" s="157"/>
      <c r="D259" s="189"/>
      <c r="E259" s="157"/>
      <c r="F259" s="157"/>
      <c r="G259" s="157"/>
      <c r="H259" s="157"/>
      <c r="I259" s="157"/>
      <c r="J259" s="157"/>
      <c r="K259" s="157"/>
      <c r="L259" s="157"/>
      <c r="M259" s="157"/>
      <c r="N259" s="157"/>
      <c r="O259" s="157"/>
      <c r="P259" s="157"/>
      <c r="Q259" s="157"/>
      <c r="R259" s="157"/>
      <c r="S259" s="157"/>
      <c r="T259" s="157"/>
      <c r="U259" s="157"/>
      <c r="V259" s="157"/>
      <c r="W259" s="157"/>
      <c r="X259" s="157"/>
      <c r="Y259" s="157"/>
      <c r="Z259" s="157"/>
    </row>
    <row r="260" spans="1:26" ht="12" customHeight="1" x14ac:dyDescent="0.25">
      <c r="A260" s="157"/>
      <c r="B260" s="157"/>
      <c r="C260" s="157"/>
      <c r="D260" s="189"/>
      <c r="E260" s="157"/>
      <c r="F260" s="157"/>
      <c r="G260" s="157"/>
      <c r="H260" s="157"/>
      <c r="I260" s="157"/>
      <c r="J260" s="157"/>
      <c r="K260" s="157"/>
      <c r="L260" s="157"/>
      <c r="M260" s="157"/>
      <c r="N260" s="157"/>
      <c r="O260" s="157"/>
      <c r="P260" s="157"/>
      <c r="Q260" s="157"/>
      <c r="R260" s="157"/>
      <c r="S260" s="157"/>
      <c r="T260" s="157"/>
      <c r="U260" s="157"/>
      <c r="V260" s="157"/>
      <c r="W260" s="157"/>
      <c r="X260" s="157"/>
      <c r="Y260" s="157"/>
      <c r="Z260" s="157"/>
    </row>
    <row r="261" spans="1:26" ht="12" customHeight="1" x14ac:dyDescent="0.25">
      <c r="A261" s="157"/>
      <c r="B261" s="157"/>
      <c r="C261" s="157"/>
      <c r="D261" s="189"/>
      <c r="E261" s="157"/>
      <c r="F261" s="157"/>
      <c r="G261" s="157"/>
      <c r="H261" s="157"/>
      <c r="I261" s="157"/>
      <c r="J261" s="157"/>
      <c r="K261" s="157"/>
      <c r="L261" s="157"/>
      <c r="M261" s="157"/>
      <c r="N261" s="157"/>
      <c r="O261" s="157"/>
      <c r="P261" s="157"/>
      <c r="Q261" s="157"/>
      <c r="R261" s="157"/>
      <c r="S261" s="157"/>
      <c r="T261" s="157"/>
      <c r="U261" s="157"/>
      <c r="V261" s="157"/>
      <c r="W261" s="157"/>
      <c r="X261" s="157"/>
      <c r="Y261" s="157"/>
      <c r="Z261" s="157"/>
    </row>
    <row r="262" spans="1:26" ht="12" customHeight="1" x14ac:dyDescent="0.25">
      <c r="A262" s="157"/>
      <c r="B262" s="157"/>
      <c r="C262" s="157"/>
      <c r="D262" s="189"/>
      <c r="E262" s="157"/>
      <c r="F262" s="157"/>
      <c r="G262" s="157"/>
      <c r="H262" s="157"/>
      <c r="I262" s="157"/>
      <c r="J262" s="157"/>
      <c r="K262" s="157"/>
      <c r="L262" s="157"/>
      <c r="M262" s="157"/>
      <c r="N262" s="157"/>
      <c r="O262" s="157"/>
      <c r="P262" s="157"/>
      <c r="Q262" s="157"/>
      <c r="R262" s="157"/>
      <c r="S262" s="157"/>
      <c r="T262" s="157"/>
      <c r="U262" s="157"/>
      <c r="V262" s="157"/>
      <c r="W262" s="157"/>
      <c r="X262" s="157"/>
      <c r="Y262" s="157"/>
      <c r="Z262" s="157"/>
    </row>
    <row r="263" spans="1:26" ht="12" customHeight="1" x14ac:dyDescent="0.25">
      <c r="A263" s="157"/>
      <c r="B263" s="157"/>
      <c r="C263" s="157"/>
      <c r="D263" s="189"/>
      <c r="E263" s="157"/>
      <c r="F263" s="157"/>
      <c r="G263" s="157"/>
      <c r="H263" s="157"/>
      <c r="I263" s="157"/>
      <c r="J263" s="157"/>
      <c r="K263" s="157"/>
      <c r="L263" s="157"/>
      <c r="M263" s="157"/>
      <c r="N263" s="157"/>
      <c r="O263" s="157"/>
      <c r="P263" s="157"/>
      <c r="Q263" s="157"/>
      <c r="R263" s="157"/>
      <c r="S263" s="157"/>
      <c r="T263" s="157"/>
      <c r="U263" s="157"/>
      <c r="V263" s="157"/>
      <c r="W263" s="157"/>
      <c r="X263" s="157"/>
      <c r="Y263" s="157"/>
      <c r="Z263" s="157"/>
    </row>
    <row r="264" spans="1:26" ht="12" customHeight="1" x14ac:dyDescent="0.25">
      <c r="A264" s="157"/>
      <c r="B264" s="157"/>
      <c r="C264" s="157"/>
      <c r="D264" s="189"/>
      <c r="E264" s="157"/>
      <c r="F264" s="157"/>
      <c r="G264" s="157"/>
      <c r="H264" s="157"/>
      <c r="I264" s="157"/>
      <c r="J264" s="157"/>
      <c r="K264" s="157"/>
      <c r="L264" s="157"/>
      <c r="M264" s="157"/>
      <c r="N264" s="157"/>
      <c r="O264" s="157"/>
      <c r="P264" s="157"/>
      <c r="Q264" s="157"/>
      <c r="R264" s="157"/>
      <c r="S264" s="157"/>
      <c r="T264" s="157"/>
      <c r="U264" s="157"/>
      <c r="V264" s="157"/>
      <c r="W264" s="157"/>
      <c r="X264" s="157"/>
      <c r="Y264" s="157"/>
      <c r="Z264" s="157"/>
    </row>
    <row r="265" spans="1:26" ht="12" customHeight="1" x14ac:dyDescent="0.25">
      <c r="A265" s="157"/>
      <c r="B265" s="157"/>
      <c r="C265" s="157"/>
      <c r="D265" s="189"/>
      <c r="E265" s="157"/>
      <c r="F265" s="157"/>
      <c r="G265" s="157"/>
      <c r="H265" s="157"/>
      <c r="I265" s="157"/>
      <c r="J265" s="157"/>
      <c r="K265" s="157"/>
      <c r="L265" s="157"/>
      <c r="M265" s="157"/>
      <c r="N265" s="157"/>
      <c r="O265" s="157"/>
      <c r="P265" s="157"/>
      <c r="Q265" s="157"/>
      <c r="R265" s="157"/>
      <c r="S265" s="157"/>
      <c r="T265" s="157"/>
      <c r="U265" s="157"/>
      <c r="V265" s="157"/>
      <c r="W265" s="157"/>
      <c r="X265" s="157"/>
      <c r="Y265" s="157"/>
      <c r="Z265" s="157"/>
    </row>
    <row r="266" spans="1:26" ht="12" customHeight="1" x14ac:dyDescent="0.25">
      <c r="A266" s="157"/>
      <c r="B266" s="157"/>
      <c r="C266" s="157"/>
      <c r="D266" s="189"/>
      <c r="E266" s="157"/>
      <c r="F266" s="157"/>
      <c r="G266" s="157"/>
      <c r="H266" s="157"/>
      <c r="I266" s="157"/>
      <c r="J266" s="157"/>
      <c r="K266" s="157"/>
      <c r="L266" s="157"/>
      <c r="M266" s="157"/>
      <c r="N266" s="157"/>
      <c r="O266" s="157"/>
      <c r="P266" s="157"/>
      <c r="Q266" s="157"/>
      <c r="R266" s="157"/>
      <c r="S266" s="157"/>
      <c r="T266" s="157"/>
      <c r="U266" s="157"/>
      <c r="V266" s="157"/>
      <c r="W266" s="157"/>
      <c r="X266" s="157"/>
      <c r="Y266" s="157"/>
      <c r="Z266" s="157"/>
    </row>
    <row r="267" spans="1:26" ht="12" customHeight="1" x14ac:dyDescent="0.25">
      <c r="A267" s="157"/>
      <c r="B267" s="157"/>
      <c r="C267" s="157"/>
      <c r="D267" s="189"/>
      <c r="E267" s="157"/>
      <c r="F267" s="157"/>
      <c r="G267" s="157"/>
      <c r="H267" s="157"/>
      <c r="I267" s="157"/>
      <c r="J267" s="157"/>
      <c r="K267" s="157"/>
      <c r="L267" s="157"/>
      <c r="M267" s="157"/>
      <c r="N267" s="157"/>
      <c r="O267" s="157"/>
      <c r="P267" s="157"/>
      <c r="Q267" s="157"/>
      <c r="R267" s="157"/>
      <c r="S267" s="157"/>
      <c r="T267" s="157"/>
      <c r="U267" s="157"/>
      <c r="V267" s="157"/>
      <c r="W267" s="157"/>
      <c r="X267" s="157"/>
      <c r="Y267" s="157"/>
      <c r="Z267" s="157"/>
    </row>
    <row r="268" spans="1:26" ht="12" customHeight="1" x14ac:dyDescent="0.25">
      <c r="A268" s="157"/>
      <c r="B268" s="157"/>
      <c r="C268" s="157"/>
      <c r="D268" s="189"/>
      <c r="E268" s="157"/>
      <c r="F268" s="157"/>
      <c r="G268" s="157"/>
      <c r="H268" s="157"/>
      <c r="I268" s="157"/>
      <c r="J268" s="157"/>
      <c r="K268" s="157"/>
      <c r="L268" s="157"/>
      <c r="M268" s="157"/>
      <c r="N268" s="157"/>
      <c r="O268" s="157"/>
      <c r="P268" s="157"/>
      <c r="Q268" s="157"/>
      <c r="R268" s="157"/>
      <c r="S268" s="157"/>
      <c r="T268" s="157"/>
      <c r="U268" s="157"/>
      <c r="V268" s="157"/>
      <c r="W268" s="157"/>
      <c r="X268" s="157"/>
      <c r="Y268" s="157"/>
      <c r="Z268" s="157"/>
    </row>
    <row r="269" spans="1:26" ht="12" customHeight="1" x14ac:dyDescent="0.25">
      <c r="A269" s="157"/>
      <c r="B269" s="157"/>
      <c r="C269" s="157"/>
      <c r="D269" s="189"/>
      <c r="E269" s="157"/>
      <c r="F269" s="157"/>
      <c r="G269" s="157"/>
      <c r="H269" s="157"/>
      <c r="I269" s="157"/>
      <c r="J269" s="157"/>
      <c r="K269" s="157"/>
      <c r="L269" s="157"/>
      <c r="M269" s="157"/>
      <c r="N269" s="157"/>
      <c r="O269" s="157"/>
      <c r="P269" s="157"/>
      <c r="Q269" s="157"/>
      <c r="R269" s="157"/>
      <c r="S269" s="157"/>
      <c r="T269" s="157"/>
      <c r="U269" s="157"/>
      <c r="V269" s="157"/>
      <c r="W269" s="157"/>
      <c r="X269" s="157"/>
      <c r="Y269" s="157"/>
      <c r="Z269" s="157"/>
    </row>
    <row r="270" spans="1:26" ht="12" customHeight="1" x14ac:dyDescent="0.25">
      <c r="A270" s="157"/>
      <c r="B270" s="157"/>
      <c r="C270" s="157"/>
      <c r="D270" s="189"/>
      <c r="E270" s="157"/>
      <c r="F270" s="157"/>
      <c r="G270" s="157"/>
      <c r="H270" s="157"/>
      <c r="I270" s="157"/>
      <c r="J270" s="157"/>
      <c r="K270" s="157"/>
      <c r="L270" s="157"/>
      <c r="M270" s="157"/>
      <c r="N270" s="157"/>
      <c r="O270" s="157"/>
      <c r="P270" s="157"/>
      <c r="Q270" s="157"/>
      <c r="R270" s="157"/>
      <c r="S270" s="157"/>
      <c r="T270" s="157"/>
      <c r="U270" s="157"/>
      <c r="V270" s="157"/>
      <c r="W270" s="157"/>
      <c r="X270" s="157"/>
      <c r="Y270" s="157"/>
      <c r="Z270" s="157"/>
    </row>
    <row r="271" spans="1:26" ht="12" customHeight="1" x14ac:dyDescent="0.25">
      <c r="A271" s="157"/>
      <c r="B271" s="157"/>
      <c r="C271" s="157"/>
      <c r="D271" s="189"/>
      <c r="E271" s="157"/>
      <c r="F271" s="157"/>
      <c r="G271" s="157"/>
      <c r="H271" s="157"/>
      <c r="I271" s="157"/>
      <c r="J271" s="157"/>
      <c r="K271" s="157"/>
      <c r="L271" s="157"/>
      <c r="M271" s="157"/>
      <c r="N271" s="157"/>
      <c r="O271" s="157"/>
      <c r="P271" s="157"/>
      <c r="Q271" s="157"/>
      <c r="R271" s="157"/>
      <c r="S271" s="157"/>
      <c r="T271" s="157"/>
      <c r="U271" s="157"/>
      <c r="V271" s="157"/>
      <c r="W271" s="157"/>
      <c r="X271" s="157"/>
      <c r="Y271" s="157"/>
      <c r="Z271" s="157"/>
    </row>
    <row r="272" spans="1:26" ht="12" customHeight="1" x14ac:dyDescent="0.25">
      <c r="A272" s="157"/>
      <c r="B272" s="157"/>
      <c r="C272" s="157"/>
      <c r="D272" s="189"/>
      <c r="E272" s="157"/>
      <c r="F272" s="157"/>
      <c r="G272" s="157"/>
      <c r="H272" s="157"/>
      <c r="I272" s="157"/>
      <c r="J272" s="157"/>
      <c r="K272" s="157"/>
      <c r="L272" s="157"/>
      <c r="M272" s="157"/>
      <c r="N272" s="157"/>
      <c r="O272" s="157"/>
      <c r="P272" s="157"/>
      <c r="Q272" s="157"/>
      <c r="R272" s="157"/>
      <c r="S272" s="157"/>
      <c r="T272" s="157"/>
      <c r="U272" s="157"/>
      <c r="V272" s="157"/>
      <c r="W272" s="157"/>
      <c r="X272" s="157"/>
      <c r="Y272" s="157"/>
      <c r="Z272" s="157"/>
    </row>
    <row r="273" spans="1:26" ht="12" customHeight="1" x14ac:dyDescent="0.25">
      <c r="A273" s="157"/>
      <c r="B273" s="157"/>
      <c r="C273" s="157"/>
      <c r="D273" s="189"/>
      <c r="E273" s="157"/>
      <c r="F273" s="157"/>
      <c r="G273" s="157"/>
      <c r="H273" s="157"/>
      <c r="I273" s="157"/>
      <c r="J273" s="157"/>
      <c r="K273" s="157"/>
      <c r="L273" s="157"/>
      <c r="M273" s="157"/>
      <c r="N273" s="157"/>
      <c r="O273" s="157"/>
      <c r="P273" s="157"/>
      <c r="Q273" s="157"/>
      <c r="R273" s="157"/>
      <c r="S273" s="157"/>
      <c r="T273" s="157"/>
      <c r="U273" s="157"/>
      <c r="V273" s="157"/>
      <c r="W273" s="157"/>
      <c r="X273" s="157"/>
      <c r="Y273" s="157"/>
      <c r="Z273" s="157"/>
    </row>
    <row r="274" spans="1:26" ht="12" customHeight="1" x14ac:dyDescent="0.25">
      <c r="A274" s="157"/>
      <c r="B274" s="157"/>
      <c r="C274" s="157"/>
      <c r="D274" s="189"/>
      <c r="E274" s="157"/>
      <c r="F274" s="157"/>
      <c r="G274" s="157"/>
      <c r="H274" s="157"/>
      <c r="I274" s="157"/>
      <c r="J274" s="157"/>
      <c r="K274" s="157"/>
      <c r="L274" s="157"/>
      <c r="M274" s="157"/>
      <c r="N274" s="157"/>
      <c r="O274" s="157"/>
      <c r="P274" s="157"/>
      <c r="Q274" s="157"/>
      <c r="R274" s="157"/>
      <c r="S274" s="157"/>
      <c r="T274" s="157"/>
      <c r="U274" s="157"/>
      <c r="V274" s="157"/>
      <c r="W274" s="157"/>
      <c r="X274" s="157"/>
      <c r="Y274" s="157"/>
      <c r="Z274" s="157"/>
    </row>
    <row r="275" spans="1:26" ht="12" customHeight="1" x14ac:dyDescent="0.25">
      <c r="A275" s="157"/>
      <c r="B275" s="157"/>
      <c r="C275" s="157"/>
      <c r="D275" s="189"/>
      <c r="E275" s="157"/>
      <c r="F275" s="157"/>
      <c r="G275" s="157"/>
      <c r="H275" s="157"/>
      <c r="I275" s="157"/>
      <c r="J275" s="157"/>
      <c r="K275" s="157"/>
      <c r="L275" s="157"/>
      <c r="M275" s="157"/>
      <c r="N275" s="157"/>
      <c r="O275" s="157"/>
      <c r="P275" s="157"/>
      <c r="Q275" s="157"/>
      <c r="R275" s="157"/>
      <c r="S275" s="157"/>
      <c r="T275" s="157"/>
      <c r="U275" s="157"/>
      <c r="V275" s="157"/>
      <c r="W275" s="157"/>
      <c r="X275" s="157"/>
      <c r="Y275" s="157"/>
      <c r="Z275" s="157"/>
    </row>
    <row r="276" spans="1:26" ht="12" customHeight="1" x14ac:dyDescent="0.25">
      <c r="A276" s="157"/>
      <c r="B276" s="157"/>
      <c r="C276" s="157"/>
      <c r="D276" s="189"/>
      <c r="E276" s="157"/>
      <c r="F276" s="157"/>
      <c r="G276" s="157"/>
      <c r="H276" s="157"/>
      <c r="I276" s="157"/>
      <c r="J276" s="157"/>
      <c r="K276" s="157"/>
      <c r="L276" s="157"/>
      <c r="M276" s="157"/>
      <c r="N276" s="157"/>
      <c r="O276" s="157"/>
      <c r="P276" s="157"/>
      <c r="Q276" s="157"/>
      <c r="R276" s="157"/>
      <c r="S276" s="157"/>
      <c r="T276" s="157"/>
      <c r="U276" s="157"/>
      <c r="V276" s="157"/>
      <c r="W276" s="157"/>
      <c r="X276" s="157"/>
      <c r="Y276" s="157"/>
      <c r="Z276" s="157"/>
    </row>
    <row r="277" spans="1:26" ht="12" customHeight="1" x14ac:dyDescent="0.25">
      <c r="A277" s="157"/>
      <c r="B277" s="157"/>
      <c r="C277" s="157"/>
      <c r="D277" s="189"/>
      <c r="E277" s="157"/>
      <c r="F277" s="157"/>
      <c r="G277" s="157"/>
      <c r="H277" s="157"/>
      <c r="I277" s="157"/>
      <c r="J277" s="157"/>
      <c r="K277" s="157"/>
      <c r="L277" s="157"/>
      <c r="M277" s="157"/>
      <c r="N277" s="157"/>
      <c r="O277" s="157"/>
      <c r="P277" s="157"/>
      <c r="Q277" s="157"/>
      <c r="R277" s="157"/>
      <c r="S277" s="157"/>
      <c r="T277" s="157"/>
      <c r="U277" s="157"/>
      <c r="V277" s="157"/>
      <c r="W277" s="157"/>
      <c r="X277" s="157"/>
      <c r="Y277" s="157"/>
      <c r="Z277" s="157"/>
    </row>
    <row r="278" spans="1:26" ht="12" customHeight="1" x14ac:dyDescent="0.25">
      <c r="A278" s="157"/>
      <c r="B278" s="157"/>
      <c r="C278" s="157"/>
      <c r="D278" s="189"/>
      <c r="E278" s="157"/>
      <c r="F278" s="157"/>
      <c r="G278" s="157"/>
      <c r="H278" s="157"/>
      <c r="I278" s="157"/>
      <c r="J278" s="157"/>
      <c r="K278" s="157"/>
      <c r="L278" s="157"/>
      <c r="M278" s="157"/>
      <c r="N278" s="157"/>
      <c r="O278" s="157"/>
      <c r="P278" s="157"/>
      <c r="Q278" s="157"/>
      <c r="R278" s="157"/>
      <c r="S278" s="157"/>
      <c r="T278" s="157"/>
      <c r="U278" s="157"/>
      <c r="V278" s="157"/>
      <c r="W278" s="157"/>
      <c r="X278" s="157"/>
      <c r="Y278" s="157"/>
      <c r="Z278" s="157"/>
    </row>
    <row r="279" spans="1:26" ht="12" customHeight="1" x14ac:dyDescent="0.25">
      <c r="A279" s="157"/>
      <c r="B279" s="157"/>
      <c r="C279" s="157"/>
      <c r="D279" s="189"/>
      <c r="E279" s="157"/>
      <c r="F279" s="157"/>
      <c r="G279" s="157"/>
      <c r="H279" s="157"/>
      <c r="I279" s="157"/>
      <c r="J279" s="157"/>
      <c r="K279" s="157"/>
      <c r="L279" s="157"/>
      <c r="M279" s="157"/>
      <c r="N279" s="157"/>
      <c r="O279" s="157"/>
      <c r="P279" s="157"/>
      <c r="Q279" s="157"/>
      <c r="R279" s="157"/>
      <c r="S279" s="157"/>
      <c r="T279" s="157"/>
      <c r="U279" s="157"/>
      <c r="V279" s="157"/>
      <c r="W279" s="157"/>
      <c r="X279" s="157"/>
      <c r="Y279" s="157"/>
      <c r="Z279" s="157"/>
    </row>
    <row r="280" spans="1:26" ht="12" customHeight="1" x14ac:dyDescent="0.25">
      <c r="A280" s="157"/>
      <c r="B280" s="157"/>
      <c r="C280" s="157"/>
      <c r="D280" s="189"/>
      <c r="E280" s="157"/>
      <c r="F280" s="157"/>
      <c r="G280" s="157"/>
      <c r="H280" s="157"/>
      <c r="I280" s="157"/>
      <c r="J280" s="157"/>
      <c r="K280" s="157"/>
      <c r="L280" s="157"/>
      <c r="M280" s="157"/>
      <c r="N280" s="157"/>
      <c r="O280" s="157"/>
      <c r="P280" s="157"/>
      <c r="Q280" s="157"/>
      <c r="R280" s="157"/>
      <c r="S280" s="157"/>
      <c r="T280" s="157"/>
      <c r="U280" s="157"/>
      <c r="V280" s="157"/>
      <c r="W280" s="157"/>
      <c r="X280" s="157"/>
      <c r="Y280" s="157"/>
      <c r="Z280" s="157"/>
    </row>
    <row r="281" spans="1:26" ht="12" customHeight="1" x14ac:dyDescent="0.25">
      <c r="A281" s="157"/>
      <c r="B281" s="157"/>
      <c r="C281" s="157"/>
      <c r="D281" s="189"/>
      <c r="E281" s="157"/>
      <c r="F281" s="157"/>
      <c r="G281" s="157"/>
      <c r="H281" s="157"/>
      <c r="I281" s="157"/>
      <c r="J281" s="157"/>
      <c r="K281" s="157"/>
      <c r="L281" s="157"/>
      <c r="M281" s="157"/>
      <c r="N281" s="157"/>
      <c r="O281" s="157"/>
      <c r="P281" s="157"/>
      <c r="Q281" s="157"/>
      <c r="R281" s="157"/>
      <c r="S281" s="157"/>
      <c r="T281" s="157"/>
      <c r="U281" s="157"/>
      <c r="V281" s="157"/>
      <c r="W281" s="157"/>
      <c r="X281" s="157"/>
      <c r="Y281" s="157"/>
      <c r="Z281" s="157"/>
    </row>
    <row r="282" spans="1:26" ht="12" customHeight="1" x14ac:dyDescent="0.25">
      <c r="A282" s="157"/>
      <c r="B282" s="157"/>
      <c r="C282" s="157"/>
      <c r="D282" s="189"/>
      <c r="E282" s="157"/>
      <c r="F282" s="157"/>
      <c r="G282" s="157"/>
      <c r="H282" s="157"/>
      <c r="I282" s="157"/>
      <c r="J282" s="157"/>
      <c r="K282" s="157"/>
      <c r="L282" s="157"/>
      <c r="M282" s="157"/>
      <c r="N282" s="157"/>
      <c r="O282" s="157"/>
      <c r="P282" s="157"/>
      <c r="Q282" s="157"/>
      <c r="R282" s="157"/>
      <c r="S282" s="157"/>
      <c r="T282" s="157"/>
      <c r="U282" s="157"/>
      <c r="V282" s="157"/>
      <c r="W282" s="157"/>
      <c r="X282" s="157"/>
      <c r="Y282" s="157"/>
      <c r="Z282" s="157"/>
    </row>
    <row r="283" spans="1:26" ht="12" customHeight="1" x14ac:dyDescent="0.25">
      <c r="A283" s="157"/>
      <c r="B283" s="157"/>
      <c r="C283" s="157"/>
      <c r="D283" s="189"/>
      <c r="E283" s="157"/>
      <c r="F283" s="157"/>
      <c r="G283" s="157"/>
      <c r="H283" s="157"/>
      <c r="I283" s="157"/>
      <c r="J283" s="157"/>
      <c r="K283" s="157"/>
      <c r="L283" s="157"/>
      <c r="M283" s="157"/>
      <c r="N283" s="157"/>
      <c r="O283" s="157"/>
      <c r="P283" s="157"/>
      <c r="Q283" s="157"/>
      <c r="R283" s="157"/>
      <c r="S283" s="157"/>
      <c r="T283" s="157"/>
      <c r="U283" s="157"/>
      <c r="V283" s="157"/>
      <c r="W283" s="157"/>
      <c r="X283" s="157"/>
      <c r="Y283" s="157"/>
      <c r="Z283" s="157"/>
    </row>
    <row r="284" spans="1:26" ht="12" customHeight="1" x14ac:dyDescent="0.25">
      <c r="A284" s="157"/>
      <c r="B284" s="157"/>
      <c r="C284" s="157"/>
      <c r="D284" s="189"/>
      <c r="E284" s="157"/>
      <c r="F284" s="157"/>
      <c r="G284" s="157"/>
      <c r="H284" s="157"/>
      <c r="I284" s="157"/>
      <c r="J284" s="157"/>
      <c r="K284" s="157"/>
      <c r="L284" s="157"/>
      <c r="M284" s="157"/>
      <c r="N284" s="157"/>
      <c r="O284" s="157"/>
      <c r="P284" s="157"/>
      <c r="Q284" s="157"/>
      <c r="R284" s="157"/>
      <c r="S284" s="157"/>
      <c r="T284" s="157"/>
      <c r="U284" s="157"/>
      <c r="V284" s="157"/>
      <c r="W284" s="157"/>
      <c r="X284" s="157"/>
      <c r="Y284" s="157"/>
      <c r="Z284" s="157"/>
    </row>
    <row r="285" spans="1:26" ht="12" customHeight="1" x14ac:dyDescent="0.25">
      <c r="A285" s="157"/>
      <c r="B285" s="157"/>
      <c r="C285" s="157"/>
      <c r="D285" s="189"/>
      <c r="E285" s="157"/>
      <c r="F285" s="157"/>
      <c r="G285" s="157"/>
      <c r="H285" s="157"/>
      <c r="I285" s="157"/>
      <c r="J285" s="157"/>
      <c r="K285" s="157"/>
      <c r="L285" s="157"/>
      <c r="M285" s="157"/>
      <c r="N285" s="157"/>
      <c r="O285" s="157"/>
      <c r="P285" s="157"/>
      <c r="Q285" s="157"/>
      <c r="R285" s="157"/>
      <c r="S285" s="157"/>
      <c r="T285" s="157"/>
      <c r="U285" s="157"/>
      <c r="V285" s="157"/>
      <c r="W285" s="157"/>
      <c r="X285" s="157"/>
      <c r="Y285" s="157"/>
      <c r="Z285" s="157"/>
    </row>
    <row r="286" spans="1:26" ht="12" customHeight="1" x14ac:dyDescent="0.25">
      <c r="A286" s="157"/>
      <c r="B286" s="157"/>
      <c r="C286" s="157"/>
      <c r="D286" s="189"/>
      <c r="E286" s="157"/>
      <c r="F286" s="157"/>
      <c r="G286" s="157"/>
      <c r="H286" s="157"/>
      <c r="I286" s="157"/>
      <c r="J286" s="157"/>
      <c r="K286" s="157"/>
      <c r="L286" s="157"/>
      <c r="M286" s="157"/>
      <c r="N286" s="157"/>
      <c r="O286" s="157"/>
      <c r="P286" s="157"/>
      <c r="Q286" s="157"/>
      <c r="R286" s="157"/>
      <c r="S286" s="157"/>
      <c r="T286" s="157"/>
      <c r="U286" s="157"/>
      <c r="V286" s="157"/>
      <c r="W286" s="157"/>
      <c r="X286" s="157"/>
      <c r="Y286" s="157"/>
      <c r="Z286" s="157"/>
    </row>
    <row r="287" spans="1:26" ht="12" customHeight="1" x14ac:dyDescent="0.25">
      <c r="A287" s="157"/>
      <c r="B287" s="157"/>
      <c r="C287" s="157"/>
      <c r="D287" s="189"/>
      <c r="E287" s="157"/>
      <c r="F287" s="157"/>
      <c r="G287" s="157"/>
      <c r="H287" s="157"/>
      <c r="I287" s="157"/>
      <c r="J287" s="157"/>
      <c r="K287" s="157"/>
      <c r="L287" s="157"/>
      <c r="M287" s="157"/>
      <c r="N287" s="157"/>
      <c r="O287" s="157"/>
      <c r="P287" s="157"/>
      <c r="Q287" s="157"/>
      <c r="R287" s="157"/>
      <c r="S287" s="157"/>
      <c r="T287" s="157"/>
      <c r="U287" s="157"/>
      <c r="V287" s="157"/>
      <c r="W287" s="157"/>
      <c r="X287" s="157"/>
      <c r="Y287" s="157"/>
      <c r="Z287" s="157"/>
    </row>
    <row r="288" spans="1:26" ht="12" customHeight="1" x14ac:dyDescent="0.25">
      <c r="A288" s="157"/>
      <c r="B288" s="157"/>
      <c r="C288" s="157"/>
      <c r="D288" s="189"/>
      <c r="E288" s="157"/>
      <c r="F288" s="157"/>
      <c r="G288" s="157"/>
      <c r="H288" s="157"/>
      <c r="I288" s="157"/>
      <c r="J288" s="157"/>
      <c r="K288" s="157"/>
      <c r="L288" s="157"/>
      <c r="M288" s="157"/>
      <c r="N288" s="157"/>
      <c r="O288" s="157"/>
      <c r="P288" s="157"/>
      <c r="Q288" s="157"/>
      <c r="R288" s="157"/>
      <c r="S288" s="157"/>
      <c r="T288" s="157"/>
      <c r="U288" s="157"/>
      <c r="V288" s="157"/>
      <c r="W288" s="157"/>
      <c r="X288" s="157"/>
      <c r="Y288" s="157"/>
      <c r="Z288" s="157"/>
    </row>
    <row r="289" spans="1:26" ht="12" customHeight="1" x14ac:dyDescent="0.25">
      <c r="A289" s="157"/>
      <c r="B289" s="157"/>
      <c r="C289" s="157"/>
      <c r="D289" s="189"/>
      <c r="E289" s="157"/>
      <c r="F289" s="157"/>
      <c r="G289" s="157"/>
      <c r="H289" s="157"/>
      <c r="I289" s="157"/>
      <c r="J289" s="157"/>
      <c r="K289" s="157"/>
      <c r="L289" s="157"/>
      <c r="M289" s="157"/>
      <c r="N289" s="157"/>
      <c r="O289" s="157"/>
      <c r="P289" s="157"/>
      <c r="Q289" s="157"/>
      <c r="R289" s="157"/>
      <c r="S289" s="157"/>
      <c r="T289" s="157"/>
      <c r="U289" s="157"/>
      <c r="V289" s="157"/>
      <c r="W289" s="157"/>
      <c r="X289" s="157"/>
      <c r="Y289" s="157"/>
      <c r="Z289" s="157"/>
    </row>
    <row r="290" spans="1:26" ht="12" customHeight="1" x14ac:dyDescent="0.25">
      <c r="A290" s="157"/>
      <c r="B290" s="157"/>
      <c r="C290" s="157"/>
      <c r="D290" s="189"/>
      <c r="E290" s="157"/>
      <c r="F290" s="157"/>
      <c r="G290" s="157"/>
      <c r="H290" s="157"/>
      <c r="I290" s="157"/>
      <c r="J290" s="157"/>
      <c r="K290" s="157"/>
      <c r="L290" s="157"/>
      <c r="M290" s="157"/>
      <c r="N290" s="157"/>
      <c r="O290" s="157"/>
      <c r="P290" s="157"/>
      <c r="Q290" s="157"/>
      <c r="R290" s="157"/>
      <c r="S290" s="157"/>
      <c r="T290" s="157"/>
      <c r="U290" s="157"/>
      <c r="V290" s="157"/>
      <c r="W290" s="157"/>
      <c r="X290" s="157"/>
      <c r="Y290" s="157"/>
      <c r="Z290" s="157"/>
    </row>
    <row r="291" spans="1:26" ht="12" customHeight="1" x14ac:dyDescent="0.25">
      <c r="A291" s="157"/>
      <c r="B291" s="157"/>
      <c r="C291" s="157"/>
      <c r="D291" s="189"/>
      <c r="E291" s="157"/>
      <c r="F291" s="157"/>
      <c r="G291" s="157"/>
      <c r="H291" s="157"/>
      <c r="I291" s="157"/>
      <c r="J291" s="157"/>
      <c r="K291" s="157"/>
      <c r="L291" s="157"/>
      <c r="M291" s="157"/>
      <c r="N291" s="157"/>
      <c r="O291" s="157"/>
      <c r="P291" s="157"/>
      <c r="Q291" s="157"/>
      <c r="R291" s="157"/>
      <c r="S291" s="157"/>
      <c r="T291" s="157"/>
      <c r="U291" s="157"/>
      <c r="V291" s="157"/>
      <c r="W291" s="157"/>
      <c r="X291" s="157"/>
      <c r="Y291" s="157"/>
      <c r="Z291" s="157"/>
    </row>
    <row r="292" spans="1:26" ht="12" customHeight="1" x14ac:dyDescent="0.25">
      <c r="A292" s="157"/>
      <c r="B292" s="157"/>
      <c r="C292" s="157"/>
      <c r="D292" s="189"/>
      <c r="E292" s="157"/>
      <c r="F292" s="157"/>
      <c r="G292" s="157"/>
      <c r="H292" s="157"/>
      <c r="I292" s="157"/>
      <c r="J292" s="157"/>
      <c r="K292" s="157"/>
      <c r="L292" s="157"/>
      <c r="M292" s="157"/>
      <c r="N292" s="157"/>
      <c r="O292" s="157"/>
      <c r="P292" s="157"/>
      <c r="Q292" s="157"/>
      <c r="R292" s="157"/>
      <c r="S292" s="157"/>
      <c r="T292" s="157"/>
      <c r="U292" s="157"/>
      <c r="V292" s="157"/>
      <c r="W292" s="157"/>
      <c r="X292" s="157"/>
      <c r="Y292" s="157"/>
      <c r="Z292" s="157"/>
    </row>
    <row r="293" spans="1:26" ht="12" customHeight="1" x14ac:dyDescent="0.25">
      <c r="A293" s="157"/>
      <c r="B293" s="157"/>
      <c r="C293" s="157"/>
      <c r="D293" s="189"/>
      <c r="E293" s="157"/>
      <c r="F293" s="157"/>
      <c r="G293" s="157"/>
      <c r="H293" s="157"/>
      <c r="I293" s="157"/>
      <c r="J293" s="157"/>
      <c r="K293" s="157"/>
      <c r="L293" s="157"/>
      <c r="M293" s="157"/>
      <c r="N293" s="157"/>
      <c r="O293" s="157"/>
      <c r="P293" s="157"/>
      <c r="Q293" s="157"/>
      <c r="R293" s="157"/>
      <c r="S293" s="157"/>
      <c r="T293" s="157"/>
      <c r="U293" s="157"/>
      <c r="V293" s="157"/>
      <c r="W293" s="157"/>
      <c r="X293" s="157"/>
      <c r="Y293" s="157"/>
      <c r="Z293" s="157"/>
    </row>
    <row r="294" spans="1:26" ht="12" customHeight="1" x14ac:dyDescent="0.25">
      <c r="A294" s="157"/>
      <c r="B294" s="157"/>
      <c r="C294" s="157"/>
      <c r="D294" s="189"/>
      <c r="E294" s="157"/>
      <c r="F294" s="157"/>
      <c r="G294" s="157"/>
      <c r="H294" s="157"/>
      <c r="I294" s="157"/>
      <c r="J294" s="157"/>
      <c r="K294" s="157"/>
      <c r="L294" s="157"/>
      <c r="M294" s="157"/>
      <c r="N294" s="157"/>
      <c r="O294" s="157"/>
      <c r="P294" s="157"/>
      <c r="Q294" s="157"/>
      <c r="R294" s="157"/>
      <c r="S294" s="157"/>
      <c r="T294" s="157"/>
      <c r="U294" s="157"/>
      <c r="V294" s="157"/>
      <c r="W294" s="157"/>
      <c r="X294" s="157"/>
      <c r="Y294" s="157"/>
      <c r="Z294" s="157"/>
    </row>
    <row r="295" spans="1:26" ht="12" customHeight="1" x14ac:dyDescent="0.25">
      <c r="A295" s="157"/>
      <c r="B295" s="157"/>
      <c r="C295" s="157"/>
      <c r="D295" s="189"/>
      <c r="E295" s="157"/>
      <c r="F295" s="157"/>
      <c r="G295" s="157"/>
      <c r="H295" s="157"/>
      <c r="I295" s="157"/>
      <c r="J295" s="157"/>
      <c r="K295" s="157"/>
      <c r="L295" s="157"/>
      <c r="M295" s="157"/>
      <c r="N295" s="157"/>
      <c r="O295" s="157"/>
      <c r="P295" s="157"/>
      <c r="Q295" s="157"/>
      <c r="R295" s="157"/>
      <c r="S295" s="157"/>
      <c r="T295" s="157"/>
      <c r="U295" s="157"/>
      <c r="V295" s="157"/>
      <c r="W295" s="157"/>
      <c r="X295" s="157"/>
      <c r="Y295" s="157"/>
      <c r="Z295" s="157"/>
    </row>
    <row r="296" spans="1:26" ht="12" customHeight="1" x14ac:dyDescent="0.25">
      <c r="A296" s="157"/>
      <c r="B296" s="157"/>
      <c r="C296" s="157"/>
      <c r="D296" s="189"/>
      <c r="E296" s="157"/>
      <c r="F296" s="157"/>
      <c r="G296" s="157"/>
      <c r="H296" s="157"/>
      <c r="I296" s="157"/>
      <c r="J296" s="157"/>
      <c r="K296" s="157"/>
      <c r="L296" s="157"/>
      <c r="M296" s="157"/>
      <c r="N296" s="157"/>
      <c r="O296" s="157"/>
      <c r="P296" s="157"/>
      <c r="Q296" s="157"/>
      <c r="R296" s="157"/>
      <c r="S296" s="157"/>
      <c r="T296" s="157"/>
      <c r="U296" s="157"/>
      <c r="V296" s="157"/>
      <c r="W296" s="157"/>
      <c r="X296" s="157"/>
      <c r="Y296" s="157"/>
      <c r="Z296" s="157"/>
    </row>
    <row r="297" spans="1:26" ht="12" customHeight="1" x14ac:dyDescent="0.25">
      <c r="A297" s="157"/>
      <c r="B297" s="157"/>
      <c r="C297" s="157"/>
      <c r="D297" s="189"/>
      <c r="E297" s="157"/>
      <c r="F297" s="157"/>
      <c r="G297" s="157"/>
      <c r="H297" s="157"/>
      <c r="I297" s="157"/>
      <c r="J297" s="157"/>
      <c r="K297" s="157"/>
      <c r="L297" s="157"/>
      <c r="M297" s="157"/>
      <c r="N297" s="157"/>
      <c r="O297" s="157"/>
      <c r="P297" s="157"/>
      <c r="Q297" s="157"/>
      <c r="R297" s="157"/>
      <c r="S297" s="157"/>
      <c r="T297" s="157"/>
      <c r="U297" s="157"/>
      <c r="V297" s="157"/>
      <c r="W297" s="157"/>
      <c r="X297" s="157"/>
      <c r="Y297" s="157"/>
      <c r="Z297" s="157"/>
    </row>
    <row r="298" spans="1:26" ht="12" customHeight="1" x14ac:dyDescent="0.25">
      <c r="A298" s="157"/>
      <c r="B298" s="157"/>
      <c r="C298" s="157"/>
      <c r="D298" s="189"/>
      <c r="E298" s="157"/>
      <c r="F298" s="157"/>
      <c r="G298" s="157"/>
      <c r="H298" s="157"/>
      <c r="I298" s="157"/>
      <c r="J298" s="157"/>
      <c r="K298" s="157"/>
      <c r="L298" s="157"/>
      <c r="M298" s="157"/>
      <c r="N298" s="157"/>
      <c r="O298" s="157"/>
      <c r="P298" s="157"/>
      <c r="Q298" s="157"/>
      <c r="R298" s="157"/>
      <c r="S298" s="157"/>
      <c r="T298" s="157"/>
      <c r="U298" s="157"/>
      <c r="V298" s="157"/>
      <c r="W298" s="157"/>
      <c r="X298" s="157"/>
      <c r="Y298" s="157"/>
      <c r="Z298" s="157"/>
    </row>
    <row r="299" spans="1:26" ht="12" customHeight="1" x14ac:dyDescent="0.25">
      <c r="A299" s="157"/>
      <c r="B299" s="157"/>
      <c r="C299" s="157"/>
      <c r="D299" s="189"/>
      <c r="E299" s="157"/>
      <c r="F299" s="157"/>
      <c r="G299" s="157"/>
      <c r="H299" s="157"/>
      <c r="I299" s="157"/>
      <c r="J299" s="157"/>
      <c r="K299" s="157"/>
      <c r="L299" s="157"/>
      <c r="M299" s="157"/>
      <c r="N299" s="157"/>
      <c r="O299" s="157"/>
      <c r="P299" s="157"/>
      <c r="Q299" s="157"/>
      <c r="R299" s="157"/>
      <c r="S299" s="157"/>
      <c r="T299" s="157"/>
      <c r="U299" s="157"/>
      <c r="V299" s="157"/>
      <c r="W299" s="157"/>
      <c r="X299" s="157"/>
      <c r="Y299" s="157"/>
      <c r="Z299" s="157"/>
    </row>
    <row r="300" spans="1:26" ht="12" customHeight="1" x14ac:dyDescent="0.25">
      <c r="A300" s="157"/>
      <c r="B300" s="157"/>
      <c r="C300" s="157"/>
      <c r="D300" s="189"/>
      <c r="E300" s="157"/>
      <c r="F300" s="157"/>
      <c r="G300" s="157"/>
      <c r="H300" s="157"/>
      <c r="I300" s="157"/>
      <c r="J300" s="157"/>
      <c r="K300" s="157"/>
      <c r="L300" s="157"/>
      <c r="M300" s="157"/>
      <c r="N300" s="157"/>
      <c r="O300" s="157"/>
      <c r="P300" s="157"/>
      <c r="Q300" s="157"/>
      <c r="R300" s="157"/>
      <c r="S300" s="157"/>
      <c r="T300" s="157"/>
      <c r="U300" s="157"/>
      <c r="V300" s="157"/>
      <c r="W300" s="157"/>
      <c r="X300" s="157"/>
      <c r="Y300" s="157"/>
      <c r="Z300" s="157"/>
    </row>
    <row r="301" spans="1:26" ht="12" customHeight="1" x14ac:dyDescent="0.25">
      <c r="A301" s="157"/>
      <c r="B301" s="157"/>
      <c r="C301" s="157"/>
      <c r="D301" s="189"/>
      <c r="E301" s="157"/>
      <c r="F301" s="157"/>
      <c r="G301" s="157"/>
      <c r="H301" s="157"/>
      <c r="I301" s="157"/>
      <c r="J301" s="157"/>
      <c r="K301" s="157"/>
      <c r="L301" s="157"/>
      <c r="M301" s="157"/>
      <c r="N301" s="157"/>
      <c r="O301" s="157"/>
      <c r="P301" s="157"/>
      <c r="Q301" s="157"/>
      <c r="R301" s="157"/>
      <c r="S301" s="157"/>
      <c r="T301" s="157"/>
      <c r="U301" s="157"/>
      <c r="V301" s="157"/>
      <c r="W301" s="157"/>
      <c r="X301" s="157"/>
      <c r="Y301" s="157"/>
      <c r="Z301" s="157"/>
    </row>
    <row r="302" spans="1:26" ht="12" customHeight="1" x14ac:dyDescent="0.25">
      <c r="A302" s="157"/>
      <c r="B302" s="157"/>
      <c r="C302" s="157"/>
      <c r="D302" s="189"/>
      <c r="E302" s="157"/>
      <c r="F302" s="157"/>
      <c r="G302" s="157"/>
      <c r="H302" s="157"/>
      <c r="I302" s="157"/>
      <c r="J302" s="157"/>
      <c r="K302" s="157"/>
      <c r="L302" s="157"/>
      <c r="M302" s="157"/>
      <c r="N302" s="157"/>
      <c r="O302" s="157"/>
      <c r="P302" s="157"/>
      <c r="Q302" s="157"/>
      <c r="R302" s="157"/>
      <c r="S302" s="157"/>
      <c r="T302" s="157"/>
      <c r="U302" s="157"/>
      <c r="V302" s="157"/>
      <c r="W302" s="157"/>
      <c r="X302" s="157"/>
      <c r="Y302" s="157"/>
      <c r="Z302" s="157"/>
    </row>
    <row r="303" spans="1:26" ht="12" customHeight="1" x14ac:dyDescent="0.25">
      <c r="A303" s="157"/>
      <c r="B303" s="157"/>
      <c r="C303" s="157"/>
      <c r="D303" s="189"/>
      <c r="E303" s="157"/>
      <c r="F303" s="157"/>
      <c r="G303" s="157"/>
      <c r="H303" s="157"/>
      <c r="I303" s="157"/>
      <c r="J303" s="157"/>
      <c r="K303" s="157"/>
      <c r="L303" s="157"/>
      <c r="M303" s="157"/>
      <c r="N303" s="157"/>
      <c r="O303" s="157"/>
      <c r="P303" s="157"/>
      <c r="Q303" s="157"/>
      <c r="R303" s="157"/>
      <c r="S303" s="157"/>
      <c r="T303" s="157"/>
      <c r="U303" s="157"/>
      <c r="V303" s="157"/>
      <c r="W303" s="157"/>
      <c r="X303" s="157"/>
      <c r="Y303" s="157"/>
      <c r="Z303" s="157"/>
    </row>
    <row r="304" spans="1:26" ht="12" customHeight="1" x14ac:dyDescent="0.25">
      <c r="A304" s="157"/>
      <c r="B304" s="157"/>
      <c r="C304" s="157"/>
      <c r="D304" s="189"/>
      <c r="E304" s="157"/>
      <c r="F304" s="157"/>
      <c r="G304" s="157"/>
      <c r="H304" s="157"/>
      <c r="I304" s="157"/>
      <c r="J304" s="157"/>
      <c r="K304" s="157"/>
      <c r="L304" s="157"/>
      <c r="M304" s="157"/>
      <c r="N304" s="157"/>
      <c r="O304" s="157"/>
      <c r="P304" s="157"/>
      <c r="Q304" s="157"/>
      <c r="R304" s="157"/>
      <c r="S304" s="157"/>
      <c r="T304" s="157"/>
      <c r="U304" s="157"/>
      <c r="V304" s="157"/>
      <c r="W304" s="157"/>
      <c r="X304" s="157"/>
      <c r="Y304" s="157"/>
      <c r="Z304" s="157"/>
    </row>
    <row r="305" spans="1:26" ht="12" customHeight="1" x14ac:dyDescent="0.25">
      <c r="A305" s="157"/>
      <c r="B305" s="157"/>
      <c r="C305" s="157"/>
      <c r="D305" s="189"/>
      <c r="E305" s="157"/>
      <c r="F305" s="157"/>
      <c r="G305" s="157"/>
      <c r="H305" s="157"/>
      <c r="I305" s="157"/>
      <c r="J305" s="157"/>
      <c r="K305" s="157"/>
      <c r="L305" s="157"/>
      <c r="M305" s="157"/>
      <c r="N305" s="157"/>
      <c r="O305" s="157"/>
      <c r="P305" s="157"/>
      <c r="Q305" s="157"/>
      <c r="R305" s="157"/>
      <c r="S305" s="157"/>
      <c r="T305" s="157"/>
      <c r="U305" s="157"/>
      <c r="V305" s="157"/>
      <c r="W305" s="157"/>
      <c r="X305" s="157"/>
      <c r="Y305" s="157"/>
      <c r="Z305" s="157"/>
    </row>
    <row r="306" spans="1:26" ht="12" customHeight="1" x14ac:dyDescent="0.25">
      <c r="A306" s="157"/>
      <c r="B306" s="157"/>
      <c r="C306" s="157"/>
      <c r="D306" s="189"/>
      <c r="E306" s="157"/>
      <c r="F306" s="157"/>
      <c r="G306" s="157"/>
      <c r="H306" s="157"/>
      <c r="I306" s="157"/>
      <c r="J306" s="157"/>
      <c r="K306" s="157"/>
      <c r="L306" s="157"/>
      <c r="M306" s="157"/>
      <c r="N306" s="157"/>
      <c r="O306" s="157"/>
      <c r="P306" s="157"/>
      <c r="Q306" s="157"/>
      <c r="R306" s="157"/>
      <c r="S306" s="157"/>
      <c r="T306" s="157"/>
      <c r="U306" s="157"/>
      <c r="V306" s="157"/>
      <c r="W306" s="157"/>
      <c r="X306" s="157"/>
      <c r="Y306" s="157"/>
      <c r="Z306" s="157"/>
    </row>
    <row r="307" spans="1:26" ht="12" customHeight="1" x14ac:dyDescent="0.25">
      <c r="A307" s="157"/>
      <c r="B307" s="157"/>
      <c r="C307" s="157"/>
      <c r="D307" s="189"/>
      <c r="E307" s="157"/>
      <c r="F307" s="157"/>
      <c r="G307" s="157"/>
      <c r="H307" s="157"/>
      <c r="I307" s="157"/>
      <c r="J307" s="157"/>
      <c r="K307" s="157"/>
      <c r="L307" s="157"/>
      <c r="M307" s="157"/>
      <c r="N307" s="157"/>
      <c r="O307" s="157"/>
      <c r="P307" s="157"/>
      <c r="Q307" s="157"/>
      <c r="R307" s="157"/>
      <c r="S307" s="157"/>
      <c r="T307" s="157"/>
      <c r="U307" s="157"/>
      <c r="V307" s="157"/>
      <c r="W307" s="157"/>
      <c r="X307" s="157"/>
      <c r="Y307" s="157"/>
      <c r="Z307" s="157"/>
    </row>
    <row r="308" spans="1:26" ht="12" customHeight="1" x14ac:dyDescent="0.25">
      <c r="A308" s="157"/>
      <c r="B308" s="157"/>
      <c r="C308" s="157"/>
      <c r="D308" s="189"/>
      <c r="E308" s="157"/>
      <c r="F308" s="157"/>
      <c r="G308" s="157"/>
      <c r="H308" s="157"/>
      <c r="I308" s="157"/>
      <c r="J308" s="157"/>
      <c r="K308" s="157"/>
      <c r="L308" s="157"/>
      <c r="M308" s="157"/>
      <c r="N308" s="157"/>
      <c r="O308" s="157"/>
      <c r="P308" s="157"/>
      <c r="Q308" s="157"/>
      <c r="R308" s="157"/>
      <c r="S308" s="157"/>
      <c r="T308" s="157"/>
      <c r="U308" s="157"/>
      <c r="V308" s="157"/>
      <c r="W308" s="157"/>
      <c r="X308" s="157"/>
      <c r="Y308" s="157"/>
      <c r="Z308" s="157"/>
    </row>
    <row r="309" spans="1:26" ht="12" customHeight="1" x14ac:dyDescent="0.25">
      <c r="A309" s="157"/>
      <c r="B309" s="157"/>
      <c r="C309" s="157"/>
      <c r="D309" s="189"/>
      <c r="E309" s="157"/>
      <c r="F309" s="157"/>
      <c r="G309" s="157"/>
      <c r="H309" s="157"/>
      <c r="I309" s="157"/>
      <c r="J309" s="157"/>
      <c r="K309" s="157"/>
      <c r="L309" s="157"/>
      <c r="M309" s="157"/>
      <c r="N309" s="157"/>
      <c r="O309" s="157"/>
      <c r="P309" s="157"/>
      <c r="Q309" s="157"/>
      <c r="R309" s="157"/>
      <c r="S309" s="157"/>
      <c r="T309" s="157"/>
      <c r="U309" s="157"/>
      <c r="V309" s="157"/>
      <c r="W309" s="157"/>
      <c r="X309" s="157"/>
      <c r="Y309" s="157"/>
      <c r="Z309" s="157"/>
    </row>
    <row r="310" spans="1:26" ht="12" customHeight="1" x14ac:dyDescent="0.25">
      <c r="A310" s="157"/>
      <c r="B310" s="157"/>
      <c r="C310" s="157"/>
      <c r="D310" s="189"/>
      <c r="E310" s="157"/>
      <c r="F310" s="157"/>
      <c r="G310" s="157"/>
      <c r="H310" s="157"/>
      <c r="I310" s="157"/>
      <c r="J310" s="157"/>
      <c r="K310" s="157"/>
      <c r="L310" s="157"/>
      <c r="M310" s="157"/>
      <c r="N310" s="157"/>
      <c r="O310" s="157"/>
      <c r="P310" s="157"/>
      <c r="Q310" s="157"/>
      <c r="R310" s="157"/>
      <c r="S310" s="157"/>
      <c r="T310" s="157"/>
      <c r="U310" s="157"/>
      <c r="V310" s="157"/>
      <c r="W310" s="157"/>
      <c r="X310" s="157"/>
      <c r="Y310" s="157"/>
      <c r="Z310" s="157"/>
    </row>
    <row r="311" spans="1:26" ht="12" customHeight="1" x14ac:dyDescent="0.25">
      <c r="A311" s="157"/>
      <c r="B311" s="157"/>
      <c r="C311" s="157"/>
      <c r="D311" s="189"/>
      <c r="E311" s="157"/>
      <c r="F311" s="157"/>
      <c r="G311" s="157"/>
      <c r="H311" s="157"/>
      <c r="I311" s="157"/>
      <c r="J311" s="157"/>
      <c r="K311" s="157"/>
      <c r="L311" s="157"/>
      <c r="M311" s="157"/>
      <c r="N311" s="157"/>
      <c r="O311" s="157"/>
      <c r="P311" s="157"/>
      <c r="Q311" s="157"/>
      <c r="R311" s="157"/>
      <c r="S311" s="157"/>
      <c r="T311" s="157"/>
      <c r="U311" s="157"/>
      <c r="V311" s="157"/>
      <c r="W311" s="157"/>
      <c r="X311" s="157"/>
      <c r="Y311" s="157"/>
      <c r="Z311" s="157"/>
    </row>
    <row r="312" spans="1:26" ht="12" customHeight="1" x14ac:dyDescent="0.25">
      <c r="A312" s="157"/>
      <c r="B312" s="157"/>
      <c r="C312" s="157"/>
      <c r="D312" s="189"/>
      <c r="E312" s="157"/>
      <c r="F312" s="157"/>
      <c r="G312" s="157"/>
      <c r="H312" s="157"/>
      <c r="I312" s="157"/>
      <c r="J312" s="157"/>
      <c r="K312" s="157"/>
      <c r="L312" s="157"/>
      <c r="M312" s="157"/>
      <c r="N312" s="157"/>
      <c r="O312" s="157"/>
      <c r="P312" s="157"/>
      <c r="Q312" s="157"/>
      <c r="R312" s="157"/>
      <c r="S312" s="157"/>
      <c r="T312" s="157"/>
      <c r="U312" s="157"/>
      <c r="V312" s="157"/>
      <c r="W312" s="157"/>
      <c r="X312" s="157"/>
      <c r="Y312" s="157"/>
      <c r="Z312" s="157"/>
    </row>
    <row r="313" spans="1:26" ht="12" customHeight="1" x14ac:dyDescent="0.25">
      <c r="A313" s="157"/>
      <c r="B313" s="157"/>
      <c r="C313" s="157"/>
      <c r="D313" s="189"/>
      <c r="E313" s="157"/>
      <c r="F313" s="157"/>
      <c r="G313" s="157"/>
      <c r="H313" s="157"/>
      <c r="I313" s="157"/>
      <c r="J313" s="157"/>
      <c r="K313" s="157"/>
      <c r="L313" s="157"/>
      <c r="M313" s="157"/>
      <c r="N313" s="157"/>
      <c r="O313" s="157"/>
      <c r="P313" s="157"/>
      <c r="Q313" s="157"/>
      <c r="R313" s="157"/>
      <c r="S313" s="157"/>
      <c r="T313" s="157"/>
      <c r="U313" s="157"/>
      <c r="V313" s="157"/>
      <c r="W313" s="157"/>
      <c r="X313" s="157"/>
      <c r="Y313" s="157"/>
      <c r="Z313" s="157"/>
    </row>
    <row r="314" spans="1:26" ht="12" customHeight="1" x14ac:dyDescent="0.25">
      <c r="A314" s="157"/>
      <c r="B314" s="157"/>
      <c r="C314" s="157"/>
      <c r="D314" s="189"/>
      <c r="E314" s="157"/>
      <c r="F314" s="157"/>
      <c r="G314" s="157"/>
      <c r="H314" s="157"/>
      <c r="I314" s="157"/>
      <c r="J314" s="157"/>
      <c r="K314" s="157"/>
      <c r="L314" s="157"/>
      <c r="M314" s="157"/>
      <c r="N314" s="157"/>
      <c r="O314" s="157"/>
      <c r="P314" s="157"/>
      <c r="Q314" s="157"/>
      <c r="R314" s="157"/>
      <c r="S314" s="157"/>
      <c r="T314" s="157"/>
      <c r="U314" s="157"/>
      <c r="V314" s="157"/>
      <c r="W314" s="157"/>
      <c r="X314" s="157"/>
      <c r="Y314" s="157"/>
      <c r="Z314" s="157"/>
    </row>
    <row r="315" spans="1:26" ht="12" customHeight="1" x14ac:dyDescent="0.25">
      <c r="A315" s="157"/>
      <c r="B315" s="157"/>
      <c r="C315" s="157"/>
      <c r="D315" s="189"/>
      <c r="E315" s="157"/>
      <c r="F315" s="157"/>
      <c r="G315" s="157"/>
      <c r="H315" s="157"/>
      <c r="I315" s="157"/>
      <c r="J315" s="157"/>
      <c r="K315" s="157"/>
      <c r="L315" s="157"/>
      <c r="M315" s="157"/>
      <c r="N315" s="157"/>
      <c r="O315" s="157"/>
      <c r="P315" s="157"/>
      <c r="Q315" s="157"/>
      <c r="R315" s="157"/>
      <c r="S315" s="157"/>
      <c r="T315" s="157"/>
      <c r="U315" s="157"/>
      <c r="V315" s="157"/>
      <c r="W315" s="157"/>
      <c r="X315" s="157"/>
      <c r="Y315" s="157"/>
      <c r="Z315" s="157"/>
    </row>
    <row r="316" spans="1:26" ht="12" customHeight="1" x14ac:dyDescent="0.25">
      <c r="A316" s="157"/>
      <c r="B316" s="157"/>
      <c r="C316" s="157"/>
      <c r="D316" s="189"/>
      <c r="E316" s="157"/>
      <c r="F316" s="157"/>
      <c r="G316" s="157"/>
      <c r="H316" s="157"/>
      <c r="I316" s="157"/>
      <c r="J316" s="157"/>
      <c r="K316" s="157"/>
      <c r="L316" s="157"/>
      <c r="M316" s="157"/>
      <c r="N316" s="157"/>
      <c r="O316" s="157"/>
      <c r="P316" s="157"/>
      <c r="Q316" s="157"/>
      <c r="R316" s="157"/>
      <c r="S316" s="157"/>
      <c r="T316" s="157"/>
      <c r="U316" s="157"/>
      <c r="V316" s="157"/>
      <c r="W316" s="157"/>
      <c r="X316" s="157"/>
      <c r="Y316" s="157"/>
      <c r="Z316" s="157"/>
    </row>
    <row r="317" spans="1:26" ht="12" customHeight="1" x14ac:dyDescent="0.25">
      <c r="A317" s="157"/>
      <c r="B317" s="157"/>
      <c r="C317" s="157"/>
      <c r="D317" s="189"/>
      <c r="E317" s="157"/>
      <c r="F317" s="157"/>
      <c r="G317" s="157"/>
      <c r="H317" s="157"/>
      <c r="I317" s="157"/>
      <c r="J317" s="157"/>
      <c r="K317" s="157"/>
      <c r="L317" s="157"/>
      <c r="M317" s="157"/>
      <c r="N317" s="157"/>
      <c r="O317" s="157"/>
      <c r="P317" s="157"/>
      <c r="Q317" s="157"/>
      <c r="R317" s="157"/>
      <c r="S317" s="157"/>
      <c r="T317" s="157"/>
      <c r="U317" s="157"/>
      <c r="V317" s="157"/>
      <c r="W317" s="157"/>
      <c r="X317" s="157"/>
      <c r="Y317" s="157"/>
      <c r="Z317" s="157"/>
    </row>
    <row r="318" spans="1:26" ht="12" customHeight="1" x14ac:dyDescent="0.25">
      <c r="A318" s="157"/>
      <c r="B318" s="157"/>
      <c r="C318" s="157"/>
      <c r="D318" s="189"/>
      <c r="E318" s="157"/>
      <c r="F318" s="157"/>
      <c r="G318" s="157"/>
      <c r="H318" s="157"/>
      <c r="I318" s="157"/>
      <c r="J318" s="157"/>
      <c r="K318" s="157"/>
      <c r="L318" s="157"/>
      <c r="M318" s="157"/>
      <c r="N318" s="157"/>
      <c r="O318" s="157"/>
      <c r="P318" s="157"/>
      <c r="Q318" s="157"/>
      <c r="R318" s="157"/>
      <c r="S318" s="157"/>
      <c r="T318" s="157"/>
      <c r="U318" s="157"/>
      <c r="V318" s="157"/>
      <c r="W318" s="157"/>
      <c r="X318" s="157"/>
      <c r="Y318" s="157"/>
      <c r="Z318" s="157"/>
    </row>
    <row r="319" spans="1:26" ht="12" customHeight="1" x14ac:dyDescent="0.25">
      <c r="A319" s="157"/>
      <c r="B319" s="157"/>
      <c r="C319" s="157"/>
      <c r="D319" s="189"/>
      <c r="E319" s="157"/>
      <c r="F319" s="157"/>
      <c r="G319" s="157"/>
      <c r="H319" s="157"/>
      <c r="I319" s="157"/>
      <c r="J319" s="157"/>
      <c r="K319" s="157"/>
      <c r="L319" s="157"/>
      <c r="M319" s="157"/>
      <c r="N319" s="157"/>
      <c r="O319" s="157"/>
      <c r="P319" s="157"/>
      <c r="Q319" s="157"/>
      <c r="R319" s="157"/>
      <c r="S319" s="157"/>
      <c r="T319" s="157"/>
      <c r="U319" s="157"/>
      <c r="V319" s="157"/>
      <c r="W319" s="157"/>
      <c r="X319" s="157"/>
      <c r="Y319" s="157"/>
      <c r="Z319" s="157"/>
    </row>
    <row r="320" spans="1:26" ht="12" customHeight="1" x14ac:dyDescent="0.25">
      <c r="A320" s="157"/>
      <c r="B320" s="157"/>
      <c r="C320" s="157"/>
      <c r="D320" s="189"/>
      <c r="E320" s="157"/>
      <c r="F320" s="157"/>
      <c r="G320" s="157"/>
      <c r="H320" s="157"/>
      <c r="I320" s="157"/>
      <c r="J320" s="157"/>
      <c r="K320" s="157"/>
      <c r="L320" s="157"/>
      <c r="M320" s="157"/>
      <c r="N320" s="157"/>
      <c r="O320" s="157"/>
      <c r="P320" s="157"/>
      <c r="Q320" s="157"/>
      <c r="R320" s="157"/>
      <c r="S320" s="157"/>
      <c r="T320" s="157"/>
      <c r="U320" s="157"/>
      <c r="V320" s="157"/>
      <c r="W320" s="157"/>
      <c r="X320" s="157"/>
      <c r="Y320" s="157"/>
      <c r="Z320" s="157"/>
    </row>
    <row r="321" spans="1:26" ht="12" customHeight="1" x14ac:dyDescent="0.25">
      <c r="A321" s="157"/>
      <c r="B321" s="157"/>
      <c r="C321" s="157"/>
      <c r="D321" s="189"/>
      <c r="E321" s="157"/>
      <c r="F321" s="157"/>
      <c r="G321" s="157"/>
      <c r="H321" s="157"/>
      <c r="I321" s="157"/>
      <c r="J321" s="157"/>
      <c r="K321" s="157"/>
      <c r="L321" s="157"/>
      <c r="M321" s="157"/>
      <c r="N321" s="157"/>
      <c r="O321" s="157"/>
      <c r="P321" s="157"/>
      <c r="Q321" s="157"/>
      <c r="R321" s="157"/>
      <c r="S321" s="157"/>
      <c r="T321" s="157"/>
      <c r="U321" s="157"/>
      <c r="V321" s="157"/>
      <c r="W321" s="157"/>
      <c r="X321" s="157"/>
      <c r="Y321" s="157"/>
      <c r="Z321" s="157"/>
    </row>
    <row r="322" spans="1:26" ht="12" customHeight="1" x14ac:dyDescent="0.25">
      <c r="A322" s="157"/>
      <c r="B322" s="157"/>
      <c r="C322" s="157"/>
      <c r="D322" s="189"/>
      <c r="E322" s="157"/>
      <c r="F322" s="157"/>
      <c r="G322" s="157"/>
      <c r="H322" s="157"/>
      <c r="I322" s="157"/>
      <c r="J322" s="157"/>
      <c r="K322" s="157"/>
      <c r="L322" s="157"/>
      <c r="M322" s="157"/>
      <c r="N322" s="157"/>
      <c r="O322" s="157"/>
      <c r="P322" s="157"/>
      <c r="Q322" s="157"/>
      <c r="R322" s="157"/>
      <c r="S322" s="157"/>
      <c r="T322" s="157"/>
      <c r="U322" s="157"/>
      <c r="V322" s="157"/>
      <c r="W322" s="157"/>
      <c r="X322" s="157"/>
      <c r="Y322" s="157"/>
      <c r="Z322" s="157"/>
    </row>
    <row r="323" spans="1:26" ht="12" customHeight="1" x14ac:dyDescent="0.25">
      <c r="A323" s="157"/>
      <c r="B323" s="157"/>
      <c r="C323" s="157"/>
      <c r="D323" s="189"/>
      <c r="E323" s="157"/>
      <c r="F323" s="157"/>
      <c r="G323" s="157"/>
      <c r="H323" s="157"/>
      <c r="I323" s="157"/>
      <c r="J323" s="157"/>
      <c r="K323" s="157"/>
      <c r="L323" s="157"/>
      <c r="M323" s="157"/>
      <c r="N323" s="157"/>
      <c r="O323" s="157"/>
      <c r="P323" s="157"/>
      <c r="Q323" s="157"/>
      <c r="R323" s="157"/>
      <c r="S323" s="157"/>
      <c r="T323" s="157"/>
      <c r="U323" s="157"/>
      <c r="V323" s="157"/>
      <c r="W323" s="157"/>
      <c r="X323" s="157"/>
      <c r="Y323" s="157"/>
      <c r="Z323" s="157"/>
    </row>
    <row r="324" spans="1:26" ht="12" customHeight="1" x14ac:dyDescent="0.25">
      <c r="A324" s="157"/>
      <c r="B324" s="157"/>
      <c r="C324" s="157"/>
      <c r="D324" s="189"/>
      <c r="E324" s="157"/>
      <c r="F324" s="157"/>
      <c r="G324" s="157"/>
      <c r="H324" s="157"/>
      <c r="I324" s="157"/>
      <c r="J324" s="157"/>
      <c r="K324" s="157"/>
      <c r="L324" s="157"/>
      <c r="M324" s="157"/>
      <c r="N324" s="157"/>
      <c r="O324" s="157"/>
      <c r="P324" s="157"/>
      <c r="Q324" s="157"/>
      <c r="R324" s="157"/>
      <c r="S324" s="157"/>
      <c r="T324" s="157"/>
      <c r="U324" s="157"/>
      <c r="V324" s="157"/>
      <c r="W324" s="157"/>
      <c r="X324" s="157"/>
      <c r="Y324" s="157"/>
      <c r="Z324" s="157"/>
    </row>
    <row r="325" spans="1:26" ht="12" customHeight="1" x14ac:dyDescent="0.25">
      <c r="A325" s="157"/>
      <c r="B325" s="157"/>
      <c r="C325" s="157"/>
      <c r="D325" s="189"/>
      <c r="E325" s="157"/>
      <c r="F325" s="157"/>
      <c r="G325" s="157"/>
      <c r="H325" s="157"/>
      <c r="I325" s="157"/>
      <c r="J325" s="157"/>
      <c r="K325" s="157"/>
      <c r="L325" s="157"/>
      <c r="M325" s="157"/>
      <c r="N325" s="157"/>
      <c r="O325" s="157"/>
      <c r="P325" s="157"/>
      <c r="Q325" s="157"/>
      <c r="R325" s="157"/>
      <c r="S325" s="157"/>
      <c r="T325" s="157"/>
      <c r="U325" s="157"/>
      <c r="V325" s="157"/>
      <c r="W325" s="157"/>
      <c r="X325" s="157"/>
      <c r="Y325" s="157"/>
      <c r="Z325" s="157"/>
    </row>
    <row r="326" spans="1:26" ht="12" customHeight="1" x14ac:dyDescent="0.25">
      <c r="A326" s="157"/>
      <c r="B326" s="157"/>
      <c r="C326" s="157"/>
      <c r="D326" s="189"/>
      <c r="E326" s="157"/>
      <c r="F326" s="157"/>
      <c r="G326" s="157"/>
      <c r="H326" s="157"/>
      <c r="I326" s="157"/>
      <c r="J326" s="157"/>
      <c r="K326" s="157"/>
      <c r="L326" s="157"/>
      <c r="M326" s="157"/>
      <c r="N326" s="157"/>
      <c r="O326" s="157"/>
      <c r="P326" s="157"/>
      <c r="Q326" s="157"/>
      <c r="R326" s="157"/>
      <c r="S326" s="157"/>
      <c r="T326" s="157"/>
      <c r="U326" s="157"/>
      <c r="V326" s="157"/>
      <c r="W326" s="157"/>
      <c r="X326" s="157"/>
      <c r="Y326" s="157"/>
      <c r="Z326" s="157"/>
    </row>
    <row r="327" spans="1:26" ht="12" customHeight="1" x14ac:dyDescent="0.25">
      <c r="A327" s="157"/>
      <c r="B327" s="157"/>
      <c r="C327" s="157"/>
      <c r="D327" s="189"/>
      <c r="E327" s="157"/>
      <c r="F327" s="157"/>
      <c r="G327" s="157"/>
      <c r="H327" s="157"/>
      <c r="I327" s="157"/>
      <c r="J327" s="157"/>
      <c r="K327" s="157"/>
      <c r="L327" s="157"/>
      <c r="M327" s="157"/>
      <c r="N327" s="157"/>
      <c r="O327" s="157"/>
      <c r="P327" s="157"/>
      <c r="Q327" s="157"/>
      <c r="R327" s="157"/>
      <c r="S327" s="157"/>
      <c r="T327" s="157"/>
      <c r="U327" s="157"/>
      <c r="V327" s="157"/>
      <c r="W327" s="157"/>
      <c r="X327" s="157"/>
      <c r="Y327" s="157"/>
      <c r="Z327" s="157"/>
    </row>
    <row r="328" spans="1:26" ht="12" customHeight="1" x14ac:dyDescent="0.25">
      <c r="A328" s="157"/>
      <c r="B328" s="157"/>
      <c r="C328" s="157"/>
      <c r="D328" s="189"/>
      <c r="E328" s="157"/>
      <c r="F328" s="157"/>
      <c r="G328" s="157"/>
      <c r="H328" s="157"/>
      <c r="I328" s="157"/>
      <c r="J328" s="157"/>
      <c r="K328" s="157"/>
      <c r="L328" s="157"/>
      <c r="M328" s="157"/>
      <c r="N328" s="157"/>
      <c r="O328" s="157"/>
      <c r="P328" s="157"/>
      <c r="Q328" s="157"/>
      <c r="R328" s="157"/>
      <c r="S328" s="157"/>
      <c r="T328" s="157"/>
      <c r="U328" s="157"/>
      <c r="V328" s="157"/>
      <c r="W328" s="157"/>
      <c r="X328" s="157"/>
      <c r="Y328" s="157"/>
      <c r="Z328" s="157"/>
    </row>
    <row r="329" spans="1:26" ht="12" customHeight="1" x14ac:dyDescent="0.25">
      <c r="A329" s="157"/>
      <c r="B329" s="157"/>
      <c r="C329" s="157"/>
      <c r="D329" s="189"/>
      <c r="E329" s="157"/>
      <c r="F329" s="157"/>
      <c r="G329" s="157"/>
      <c r="H329" s="157"/>
      <c r="I329" s="157"/>
      <c r="J329" s="157"/>
      <c r="K329" s="157"/>
      <c r="L329" s="157"/>
      <c r="M329" s="157"/>
      <c r="N329" s="157"/>
      <c r="O329" s="157"/>
      <c r="P329" s="157"/>
      <c r="Q329" s="157"/>
      <c r="R329" s="157"/>
      <c r="S329" s="157"/>
      <c r="T329" s="157"/>
      <c r="U329" s="157"/>
      <c r="V329" s="157"/>
      <c r="W329" s="157"/>
      <c r="X329" s="157"/>
      <c r="Y329" s="157"/>
      <c r="Z329" s="157"/>
    </row>
    <row r="330" spans="1:26" ht="12" customHeight="1" x14ac:dyDescent="0.25">
      <c r="A330" s="157"/>
      <c r="B330" s="157"/>
      <c r="C330" s="157"/>
      <c r="D330" s="189"/>
      <c r="E330" s="157"/>
      <c r="F330" s="157"/>
      <c r="G330" s="157"/>
      <c r="H330" s="157"/>
      <c r="I330" s="157"/>
      <c r="J330" s="157"/>
      <c r="K330" s="157"/>
      <c r="L330" s="157"/>
      <c r="M330" s="157"/>
      <c r="N330" s="157"/>
      <c r="O330" s="157"/>
      <c r="P330" s="157"/>
      <c r="Q330" s="157"/>
      <c r="R330" s="157"/>
      <c r="S330" s="157"/>
      <c r="T330" s="157"/>
      <c r="U330" s="157"/>
      <c r="V330" s="157"/>
      <c r="W330" s="157"/>
      <c r="X330" s="157"/>
      <c r="Y330" s="157"/>
      <c r="Z330" s="157"/>
    </row>
    <row r="331" spans="1:26" ht="12" customHeight="1" x14ac:dyDescent="0.25">
      <c r="A331" s="157"/>
      <c r="B331" s="157"/>
      <c r="C331" s="157"/>
      <c r="D331" s="189"/>
      <c r="E331" s="157"/>
      <c r="F331" s="157"/>
      <c r="G331" s="157"/>
      <c r="H331" s="157"/>
      <c r="I331" s="157"/>
      <c r="J331" s="157"/>
      <c r="K331" s="157"/>
      <c r="L331" s="157"/>
      <c r="M331" s="157"/>
      <c r="N331" s="157"/>
      <c r="O331" s="157"/>
      <c r="P331" s="157"/>
      <c r="Q331" s="157"/>
      <c r="R331" s="157"/>
      <c r="S331" s="157"/>
      <c r="T331" s="157"/>
      <c r="U331" s="157"/>
      <c r="V331" s="157"/>
      <c r="W331" s="157"/>
      <c r="X331" s="157"/>
      <c r="Y331" s="157"/>
      <c r="Z331" s="157"/>
    </row>
    <row r="332" spans="1:26" ht="12" customHeight="1" x14ac:dyDescent="0.25">
      <c r="A332" s="157"/>
      <c r="B332" s="157"/>
      <c r="C332" s="157"/>
      <c r="D332" s="189"/>
      <c r="E332" s="157"/>
      <c r="F332" s="157"/>
      <c r="G332" s="157"/>
      <c r="H332" s="157"/>
      <c r="I332" s="157"/>
      <c r="J332" s="157"/>
      <c r="K332" s="157"/>
      <c r="L332" s="157"/>
      <c r="M332" s="157"/>
      <c r="N332" s="157"/>
      <c r="O332" s="157"/>
      <c r="P332" s="157"/>
      <c r="Q332" s="157"/>
      <c r="R332" s="157"/>
      <c r="S332" s="157"/>
      <c r="T332" s="157"/>
      <c r="U332" s="157"/>
      <c r="V332" s="157"/>
      <c r="W332" s="157"/>
      <c r="X332" s="157"/>
      <c r="Y332" s="157"/>
      <c r="Z332" s="157"/>
    </row>
    <row r="333" spans="1:26" ht="12" customHeight="1" x14ac:dyDescent="0.25">
      <c r="A333" s="157"/>
      <c r="B333" s="157"/>
      <c r="C333" s="157"/>
      <c r="D333" s="189"/>
      <c r="E333" s="157"/>
      <c r="F333" s="157"/>
      <c r="G333" s="157"/>
      <c r="H333" s="157"/>
      <c r="I333" s="157"/>
      <c r="J333" s="157"/>
      <c r="K333" s="157"/>
      <c r="L333" s="157"/>
      <c r="M333" s="157"/>
      <c r="N333" s="157"/>
      <c r="O333" s="157"/>
      <c r="P333" s="157"/>
      <c r="Q333" s="157"/>
      <c r="R333" s="157"/>
      <c r="S333" s="157"/>
      <c r="T333" s="157"/>
      <c r="U333" s="157"/>
      <c r="V333" s="157"/>
      <c r="W333" s="157"/>
      <c r="X333" s="157"/>
      <c r="Y333" s="157"/>
      <c r="Z333" s="157"/>
    </row>
    <row r="334" spans="1:26" ht="12" customHeight="1" x14ac:dyDescent="0.25">
      <c r="A334" s="157"/>
      <c r="B334" s="157"/>
      <c r="C334" s="157"/>
      <c r="D334" s="189"/>
      <c r="E334" s="157"/>
      <c r="F334" s="157"/>
      <c r="G334" s="157"/>
      <c r="H334" s="157"/>
      <c r="I334" s="157"/>
      <c r="J334" s="157"/>
      <c r="K334" s="157"/>
      <c r="L334" s="157"/>
      <c r="M334" s="157"/>
      <c r="N334" s="157"/>
      <c r="O334" s="157"/>
      <c r="P334" s="157"/>
      <c r="Q334" s="157"/>
      <c r="R334" s="157"/>
      <c r="S334" s="157"/>
      <c r="T334" s="157"/>
      <c r="U334" s="157"/>
      <c r="V334" s="157"/>
      <c r="W334" s="157"/>
      <c r="X334" s="157"/>
      <c r="Y334" s="157"/>
      <c r="Z334" s="157"/>
    </row>
    <row r="335" spans="1:26" ht="12" customHeight="1" x14ac:dyDescent="0.25">
      <c r="A335" s="157"/>
      <c r="B335" s="157"/>
      <c r="C335" s="157"/>
      <c r="D335" s="189"/>
      <c r="E335" s="157"/>
      <c r="F335" s="157"/>
      <c r="G335" s="157"/>
      <c r="H335" s="157"/>
      <c r="I335" s="157"/>
      <c r="J335" s="157"/>
      <c r="K335" s="157"/>
      <c r="L335" s="157"/>
      <c r="M335" s="157"/>
      <c r="N335" s="157"/>
      <c r="O335" s="157"/>
      <c r="P335" s="157"/>
      <c r="Q335" s="157"/>
      <c r="R335" s="157"/>
      <c r="S335" s="157"/>
      <c r="T335" s="157"/>
      <c r="U335" s="157"/>
      <c r="V335" s="157"/>
      <c r="W335" s="157"/>
      <c r="X335" s="157"/>
      <c r="Y335" s="157"/>
      <c r="Z335" s="157"/>
    </row>
    <row r="336" spans="1:26" ht="12" customHeight="1" x14ac:dyDescent="0.25">
      <c r="A336" s="157"/>
      <c r="B336" s="157"/>
      <c r="C336" s="157"/>
      <c r="D336" s="189"/>
      <c r="E336" s="157"/>
      <c r="F336" s="157"/>
      <c r="G336" s="157"/>
      <c r="H336" s="157"/>
      <c r="I336" s="157"/>
      <c r="J336" s="157"/>
      <c r="K336" s="157"/>
      <c r="L336" s="157"/>
      <c r="M336" s="157"/>
      <c r="N336" s="157"/>
      <c r="O336" s="157"/>
      <c r="P336" s="157"/>
      <c r="Q336" s="157"/>
      <c r="R336" s="157"/>
      <c r="S336" s="157"/>
      <c r="T336" s="157"/>
      <c r="U336" s="157"/>
      <c r="V336" s="157"/>
      <c r="W336" s="157"/>
      <c r="X336" s="157"/>
      <c r="Y336" s="157"/>
      <c r="Z336" s="157"/>
    </row>
    <row r="337" spans="1:26" ht="12" customHeight="1" x14ac:dyDescent="0.25">
      <c r="A337" s="157"/>
      <c r="B337" s="157"/>
      <c r="C337" s="157"/>
      <c r="D337" s="189"/>
      <c r="E337" s="157"/>
      <c r="F337" s="157"/>
      <c r="G337" s="157"/>
      <c r="H337" s="157"/>
      <c r="I337" s="157"/>
      <c r="J337" s="157"/>
      <c r="K337" s="157"/>
      <c r="L337" s="157"/>
      <c r="M337" s="157"/>
      <c r="N337" s="157"/>
      <c r="O337" s="157"/>
      <c r="P337" s="157"/>
      <c r="Q337" s="157"/>
      <c r="R337" s="157"/>
      <c r="S337" s="157"/>
      <c r="T337" s="157"/>
      <c r="U337" s="157"/>
      <c r="V337" s="157"/>
      <c r="W337" s="157"/>
      <c r="X337" s="157"/>
      <c r="Y337" s="157"/>
      <c r="Z337" s="157"/>
    </row>
    <row r="338" spans="1:26" ht="12" customHeight="1" x14ac:dyDescent="0.25">
      <c r="A338" s="157"/>
      <c r="B338" s="157"/>
      <c r="C338" s="157"/>
      <c r="D338" s="189"/>
      <c r="E338" s="157"/>
      <c r="F338" s="157"/>
      <c r="G338" s="157"/>
      <c r="H338" s="157"/>
      <c r="I338" s="157"/>
      <c r="J338" s="157"/>
      <c r="K338" s="157"/>
      <c r="L338" s="157"/>
      <c r="M338" s="157"/>
      <c r="N338" s="157"/>
      <c r="O338" s="157"/>
      <c r="P338" s="157"/>
      <c r="Q338" s="157"/>
      <c r="R338" s="157"/>
      <c r="S338" s="157"/>
      <c r="T338" s="157"/>
      <c r="U338" s="157"/>
      <c r="V338" s="157"/>
      <c r="W338" s="157"/>
      <c r="X338" s="157"/>
      <c r="Y338" s="157"/>
      <c r="Z338" s="157"/>
    </row>
    <row r="339" spans="1:26" ht="12" customHeight="1" x14ac:dyDescent="0.25">
      <c r="A339" s="157"/>
      <c r="B339" s="157"/>
      <c r="C339" s="157"/>
      <c r="D339" s="189"/>
      <c r="E339" s="157"/>
      <c r="F339" s="157"/>
      <c r="G339" s="157"/>
      <c r="H339" s="157"/>
      <c r="I339" s="157"/>
      <c r="J339" s="157"/>
      <c r="K339" s="157"/>
      <c r="L339" s="157"/>
      <c r="M339" s="157"/>
      <c r="N339" s="157"/>
      <c r="O339" s="157"/>
      <c r="P339" s="157"/>
      <c r="Q339" s="157"/>
      <c r="R339" s="157"/>
      <c r="S339" s="157"/>
      <c r="T339" s="157"/>
      <c r="U339" s="157"/>
      <c r="V339" s="157"/>
      <c r="W339" s="157"/>
      <c r="X339" s="157"/>
      <c r="Y339" s="157"/>
      <c r="Z339" s="157"/>
    </row>
    <row r="340" spans="1:26" ht="12" customHeight="1" x14ac:dyDescent="0.25">
      <c r="A340" s="157"/>
      <c r="B340" s="157"/>
      <c r="C340" s="157"/>
      <c r="D340" s="189"/>
      <c r="E340" s="157"/>
      <c r="F340" s="157"/>
      <c r="G340" s="157"/>
      <c r="H340" s="157"/>
      <c r="I340" s="157"/>
      <c r="J340" s="157"/>
      <c r="K340" s="157"/>
      <c r="L340" s="157"/>
      <c r="M340" s="157"/>
      <c r="N340" s="157"/>
      <c r="O340" s="157"/>
      <c r="P340" s="157"/>
      <c r="Q340" s="157"/>
      <c r="R340" s="157"/>
      <c r="S340" s="157"/>
      <c r="T340" s="157"/>
      <c r="U340" s="157"/>
      <c r="V340" s="157"/>
      <c r="W340" s="157"/>
      <c r="X340" s="157"/>
      <c r="Y340" s="157"/>
      <c r="Z340" s="157"/>
    </row>
    <row r="341" spans="1:26" ht="12" customHeight="1" x14ac:dyDescent="0.25">
      <c r="A341" s="157"/>
      <c r="B341" s="157"/>
      <c r="C341" s="157"/>
      <c r="D341" s="189"/>
      <c r="E341" s="157"/>
      <c r="F341" s="157"/>
      <c r="G341" s="157"/>
      <c r="H341" s="157"/>
      <c r="I341" s="157"/>
      <c r="J341" s="157"/>
      <c r="K341" s="157"/>
      <c r="L341" s="157"/>
      <c r="M341" s="157"/>
      <c r="N341" s="157"/>
      <c r="O341" s="157"/>
      <c r="P341" s="157"/>
      <c r="Q341" s="157"/>
      <c r="R341" s="157"/>
      <c r="S341" s="157"/>
      <c r="T341" s="157"/>
      <c r="U341" s="157"/>
      <c r="V341" s="157"/>
      <c r="W341" s="157"/>
      <c r="X341" s="157"/>
      <c r="Y341" s="157"/>
      <c r="Z341" s="157"/>
    </row>
    <row r="342" spans="1:26" ht="12" customHeight="1" x14ac:dyDescent="0.25">
      <c r="A342" s="157"/>
      <c r="B342" s="157"/>
      <c r="C342" s="157"/>
      <c r="D342" s="189"/>
      <c r="E342" s="157"/>
      <c r="F342" s="157"/>
      <c r="G342" s="157"/>
      <c r="H342" s="157"/>
      <c r="I342" s="157"/>
      <c r="J342" s="157"/>
      <c r="K342" s="157"/>
      <c r="L342" s="157"/>
      <c r="M342" s="157"/>
      <c r="N342" s="157"/>
      <c r="O342" s="157"/>
      <c r="P342" s="157"/>
      <c r="Q342" s="157"/>
      <c r="R342" s="157"/>
      <c r="S342" s="157"/>
      <c r="T342" s="157"/>
      <c r="U342" s="157"/>
      <c r="V342" s="157"/>
      <c r="W342" s="157"/>
      <c r="X342" s="157"/>
      <c r="Y342" s="157"/>
      <c r="Z342" s="157"/>
    </row>
    <row r="343" spans="1:26" ht="12" customHeight="1" x14ac:dyDescent="0.25">
      <c r="A343" s="157"/>
      <c r="B343" s="157"/>
      <c r="C343" s="157"/>
      <c r="D343" s="189"/>
      <c r="E343" s="157"/>
      <c r="F343" s="157"/>
      <c r="G343" s="157"/>
      <c r="H343" s="157"/>
      <c r="I343" s="157"/>
      <c r="J343" s="157"/>
      <c r="K343" s="157"/>
      <c r="L343" s="157"/>
      <c r="M343" s="157"/>
      <c r="N343" s="157"/>
      <c r="O343" s="157"/>
      <c r="P343" s="157"/>
      <c r="Q343" s="157"/>
      <c r="R343" s="157"/>
      <c r="S343" s="157"/>
      <c r="T343" s="157"/>
      <c r="U343" s="157"/>
      <c r="V343" s="157"/>
      <c r="W343" s="157"/>
      <c r="X343" s="157"/>
      <c r="Y343" s="157"/>
      <c r="Z343" s="157"/>
    </row>
    <row r="344" spans="1:26" ht="12" customHeight="1" x14ac:dyDescent="0.25">
      <c r="A344" s="157"/>
      <c r="B344" s="157"/>
      <c r="C344" s="157"/>
      <c r="D344" s="189"/>
      <c r="E344" s="157"/>
      <c r="F344" s="157"/>
      <c r="G344" s="157"/>
      <c r="H344" s="157"/>
      <c r="I344" s="157"/>
      <c r="J344" s="157"/>
      <c r="K344" s="157"/>
      <c r="L344" s="157"/>
      <c r="M344" s="157"/>
      <c r="N344" s="157"/>
      <c r="O344" s="157"/>
      <c r="P344" s="157"/>
      <c r="Q344" s="157"/>
      <c r="R344" s="157"/>
      <c r="S344" s="157"/>
      <c r="T344" s="157"/>
      <c r="U344" s="157"/>
      <c r="V344" s="157"/>
      <c r="W344" s="157"/>
      <c r="X344" s="157"/>
      <c r="Y344" s="157"/>
      <c r="Z344" s="157"/>
    </row>
    <row r="345" spans="1:26" ht="12" customHeight="1" x14ac:dyDescent="0.25">
      <c r="A345" s="157"/>
      <c r="B345" s="157"/>
      <c r="C345" s="157"/>
      <c r="D345" s="189"/>
      <c r="E345" s="157"/>
      <c r="F345" s="157"/>
      <c r="G345" s="157"/>
      <c r="H345" s="157"/>
      <c r="I345" s="157"/>
      <c r="J345" s="157"/>
      <c r="K345" s="157"/>
      <c r="L345" s="157"/>
      <c r="M345" s="157"/>
      <c r="N345" s="157"/>
      <c r="O345" s="157"/>
      <c r="P345" s="157"/>
      <c r="Q345" s="157"/>
      <c r="R345" s="157"/>
      <c r="S345" s="157"/>
      <c r="T345" s="157"/>
      <c r="U345" s="157"/>
      <c r="V345" s="157"/>
      <c r="W345" s="157"/>
      <c r="X345" s="157"/>
      <c r="Y345" s="157"/>
      <c r="Z345" s="157"/>
    </row>
    <row r="346" spans="1:26" ht="12" customHeight="1" x14ac:dyDescent="0.25">
      <c r="A346" s="157"/>
      <c r="B346" s="157"/>
      <c r="C346" s="157"/>
      <c r="D346" s="189"/>
      <c r="E346" s="157"/>
      <c r="F346" s="157"/>
      <c r="G346" s="157"/>
      <c r="H346" s="157"/>
      <c r="I346" s="157"/>
      <c r="J346" s="157"/>
      <c r="K346" s="157"/>
      <c r="L346" s="157"/>
      <c r="M346" s="157"/>
      <c r="N346" s="157"/>
      <c r="O346" s="157"/>
      <c r="P346" s="157"/>
      <c r="Q346" s="157"/>
      <c r="R346" s="157"/>
      <c r="S346" s="157"/>
      <c r="T346" s="157"/>
      <c r="U346" s="157"/>
      <c r="V346" s="157"/>
      <c r="W346" s="157"/>
      <c r="X346" s="157"/>
      <c r="Y346" s="157"/>
      <c r="Z346" s="157"/>
    </row>
    <row r="347" spans="1:26" ht="12" customHeight="1" x14ac:dyDescent="0.25">
      <c r="A347" s="157"/>
      <c r="B347" s="157"/>
      <c r="C347" s="157"/>
      <c r="D347" s="189"/>
      <c r="E347" s="157"/>
      <c r="F347" s="157"/>
      <c r="G347" s="157"/>
      <c r="H347" s="157"/>
      <c r="I347" s="157"/>
      <c r="J347" s="157"/>
      <c r="K347" s="157"/>
      <c r="L347" s="157"/>
      <c r="M347" s="157"/>
      <c r="N347" s="157"/>
      <c r="O347" s="157"/>
      <c r="P347" s="157"/>
      <c r="Q347" s="157"/>
      <c r="R347" s="157"/>
      <c r="S347" s="157"/>
      <c r="T347" s="157"/>
      <c r="U347" s="157"/>
      <c r="V347" s="157"/>
      <c r="W347" s="157"/>
      <c r="X347" s="157"/>
      <c r="Y347" s="157"/>
      <c r="Z347" s="157"/>
    </row>
    <row r="348" spans="1:26" ht="12" customHeight="1" x14ac:dyDescent="0.25">
      <c r="A348" s="157"/>
      <c r="B348" s="157"/>
      <c r="C348" s="157"/>
      <c r="D348" s="189"/>
      <c r="E348" s="157"/>
      <c r="F348" s="157"/>
      <c r="G348" s="157"/>
      <c r="H348" s="157"/>
      <c r="I348" s="157"/>
      <c r="J348" s="157"/>
      <c r="K348" s="157"/>
      <c r="L348" s="157"/>
      <c r="M348" s="157"/>
      <c r="N348" s="157"/>
      <c r="O348" s="157"/>
      <c r="P348" s="157"/>
      <c r="Q348" s="157"/>
      <c r="R348" s="157"/>
      <c r="S348" s="157"/>
      <c r="T348" s="157"/>
      <c r="U348" s="157"/>
      <c r="V348" s="157"/>
      <c r="W348" s="157"/>
      <c r="X348" s="157"/>
      <c r="Y348" s="157"/>
      <c r="Z348" s="157"/>
    </row>
    <row r="349" spans="1:26" ht="12" customHeight="1" x14ac:dyDescent="0.25">
      <c r="A349" s="157"/>
      <c r="B349" s="157"/>
      <c r="C349" s="157"/>
      <c r="D349" s="189"/>
      <c r="E349" s="157"/>
      <c r="F349" s="157"/>
      <c r="G349" s="157"/>
      <c r="H349" s="157"/>
      <c r="I349" s="157"/>
      <c r="J349" s="157"/>
      <c r="K349" s="157"/>
      <c r="L349" s="157"/>
      <c r="M349" s="157"/>
      <c r="N349" s="157"/>
      <c r="O349" s="157"/>
      <c r="P349" s="157"/>
      <c r="Q349" s="157"/>
      <c r="R349" s="157"/>
      <c r="S349" s="157"/>
      <c r="T349" s="157"/>
      <c r="U349" s="157"/>
      <c r="V349" s="157"/>
      <c r="W349" s="157"/>
      <c r="X349" s="157"/>
      <c r="Y349" s="157"/>
      <c r="Z349" s="157"/>
    </row>
    <row r="350" spans="1:26" ht="12" customHeight="1" x14ac:dyDescent="0.25">
      <c r="A350" s="157"/>
      <c r="B350" s="157"/>
      <c r="C350" s="157"/>
      <c r="D350" s="189"/>
      <c r="E350" s="157"/>
      <c r="F350" s="157"/>
      <c r="G350" s="157"/>
      <c r="H350" s="157"/>
      <c r="I350" s="157"/>
      <c r="J350" s="157"/>
      <c r="K350" s="157"/>
      <c r="L350" s="157"/>
      <c r="M350" s="157"/>
      <c r="N350" s="157"/>
      <c r="O350" s="157"/>
      <c r="P350" s="157"/>
      <c r="Q350" s="157"/>
      <c r="R350" s="157"/>
      <c r="S350" s="157"/>
      <c r="T350" s="157"/>
      <c r="U350" s="157"/>
      <c r="V350" s="157"/>
      <c r="W350" s="157"/>
      <c r="X350" s="157"/>
      <c r="Y350" s="157"/>
      <c r="Z350" s="157"/>
    </row>
    <row r="351" spans="1:26" ht="12" customHeight="1" x14ac:dyDescent="0.25">
      <c r="A351" s="157"/>
      <c r="B351" s="157"/>
      <c r="C351" s="157"/>
      <c r="D351" s="189"/>
      <c r="E351" s="157"/>
      <c r="F351" s="157"/>
      <c r="G351" s="157"/>
      <c r="H351" s="157"/>
      <c r="I351" s="157"/>
      <c r="J351" s="157"/>
      <c r="K351" s="157"/>
      <c r="L351" s="157"/>
      <c r="M351" s="157"/>
      <c r="N351" s="157"/>
      <c r="O351" s="157"/>
      <c r="P351" s="157"/>
      <c r="Q351" s="157"/>
      <c r="R351" s="157"/>
      <c r="S351" s="157"/>
      <c r="T351" s="157"/>
      <c r="U351" s="157"/>
      <c r="V351" s="157"/>
      <c r="W351" s="157"/>
      <c r="X351" s="157"/>
      <c r="Y351" s="157"/>
      <c r="Z351" s="157"/>
    </row>
    <row r="352" spans="1:26" ht="12" customHeight="1" x14ac:dyDescent="0.25">
      <c r="A352" s="157"/>
      <c r="B352" s="157"/>
      <c r="C352" s="157"/>
      <c r="D352" s="189"/>
      <c r="E352" s="157"/>
      <c r="F352" s="157"/>
      <c r="G352" s="157"/>
      <c r="H352" s="157"/>
      <c r="I352" s="157"/>
      <c r="J352" s="157"/>
      <c r="K352" s="157"/>
      <c r="L352" s="157"/>
      <c r="M352" s="157"/>
      <c r="N352" s="157"/>
      <c r="O352" s="157"/>
      <c r="P352" s="157"/>
      <c r="Q352" s="157"/>
      <c r="R352" s="157"/>
      <c r="S352" s="157"/>
      <c r="T352" s="157"/>
      <c r="U352" s="157"/>
      <c r="V352" s="157"/>
      <c r="W352" s="157"/>
      <c r="X352" s="157"/>
      <c r="Y352" s="157"/>
      <c r="Z352" s="157"/>
    </row>
    <row r="353" spans="1:26" ht="12" customHeight="1" x14ac:dyDescent="0.25">
      <c r="A353" s="157"/>
      <c r="B353" s="157"/>
      <c r="C353" s="157"/>
      <c r="D353" s="189"/>
      <c r="E353" s="157"/>
      <c r="F353" s="157"/>
      <c r="G353" s="157"/>
      <c r="H353" s="157"/>
      <c r="I353" s="157"/>
      <c r="J353" s="157"/>
      <c r="K353" s="157"/>
      <c r="L353" s="157"/>
      <c r="M353" s="157"/>
      <c r="N353" s="157"/>
      <c r="O353" s="157"/>
      <c r="P353" s="157"/>
      <c r="Q353" s="157"/>
      <c r="R353" s="157"/>
      <c r="S353" s="157"/>
      <c r="T353" s="157"/>
      <c r="U353" s="157"/>
      <c r="V353" s="157"/>
      <c r="W353" s="157"/>
      <c r="X353" s="157"/>
      <c r="Y353" s="157"/>
      <c r="Z353" s="157"/>
    </row>
    <row r="354" spans="1:26" ht="12" customHeight="1" x14ac:dyDescent="0.25">
      <c r="A354" s="157"/>
      <c r="B354" s="157"/>
      <c r="C354" s="157"/>
      <c r="D354" s="189"/>
      <c r="E354" s="157"/>
      <c r="F354" s="157"/>
      <c r="G354" s="157"/>
      <c r="H354" s="157"/>
      <c r="I354" s="157"/>
      <c r="J354" s="157"/>
      <c r="K354" s="157"/>
      <c r="L354" s="157"/>
      <c r="M354" s="157"/>
      <c r="N354" s="157"/>
      <c r="O354" s="157"/>
      <c r="P354" s="157"/>
      <c r="Q354" s="157"/>
      <c r="R354" s="157"/>
      <c r="S354" s="157"/>
      <c r="T354" s="157"/>
      <c r="U354" s="157"/>
      <c r="V354" s="157"/>
      <c r="W354" s="157"/>
      <c r="X354" s="157"/>
      <c r="Y354" s="157"/>
      <c r="Z354" s="157"/>
    </row>
    <row r="355" spans="1:26" ht="12" customHeight="1" x14ac:dyDescent="0.25">
      <c r="A355" s="157"/>
      <c r="B355" s="157"/>
      <c r="C355" s="157"/>
      <c r="D355" s="189"/>
      <c r="E355" s="157"/>
      <c r="F355" s="157"/>
      <c r="G355" s="157"/>
      <c r="H355" s="157"/>
      <c r="I355" s="157"/>
      <c r="J355" s="157"/>
      <c r="K355" s="157"/>
      <c r="L355" s="157"/>
      <c r="M355" s="157"/>
      <c r="N355" s="157"/>
      <c r="O355" s="157"/>
      <c r="P355" s="157"/>
      <c r="Q355" s="157"/>
      <c r="R355" s="157"/>
      <c r="S355" s="157"/>
      <c r="T355" s="157"/>
      <c r="U355" s="157"/>
      <c r="V355" s="157"/>
      <c r="W355" s="157"/>
      <c r="X355" s="157"/>
      <c r="Y355" s="157"/>
      <c r="Z355" s="157"/>
    </row>
    <row r="356" spans="1:26" ht="12" customHeight="1" x14ac:dyDescent="0.25">
      <c r="A356" s="157"/>
      <c r="B356" s="157"/>
      <c r="C356" s="157"/>
      <c r="D356" s="189"/>
      <c r="E356" s="157"/>
      <c r="F356" s="157"/>
      <c r="G356" s="157"/>
      <c r="H356" s="157"/>
      <c r="I356" s="157"/>
      <c r="J356" s="157"/>
      <c r="K356" s="157"/>
      <c r="L356" s="157"/>
      <c r="M356" s="157"/>
      <c r="N356" s="157"/>
      <c r="O356" s="157"/>
      <c r="P356" s="157"/>
      <c r="Q356" s="157"/>
      <c r="R356" s="157"/>
      <c r="S356" s="157"/>
      <c r="T356" s="157"/>
      <c r="U356" s="157"/>
      <c r="V356" s="157"/>
      <c r="W356" s="157"/>
      <c r="X356" s="157"/>
      <c r="Y356" s="157"/>
      <c r="Z356" s="157"/>
    </row>
    <row r="357" spans="1:26" ht="12" customHeight="1" x14ac:dyDescent="0.25">
      <c r="A357" s="157"/>
      <c r="B357" s="157"/>
      <c r="C357" s="157"/>
      <c r="D357" s="189"/>
      <c r="E357" s="157"/>
      <c r="F357" s="157"/>
      <c r="G357" s="157"/>
      <c r="H357" s="157"/>
      <c r="I357" s="157"/>
      <c r="J357" s="157"/>
      <c r="K357" s="157"/>
      <c r="L357" s="157"/>
      <c r="M357" s="157"/>
      <c r="N357" s="157"/>
      <c r="O357" s="157"/>
      <c r="P357" s="157"/>
      <c r="Q357" s="157"/>
      <c r="R357" s="157"/>
      <c r="S357" s="157"/>
      <c r="T357" s="157"/>
      <c r="U357" s="157"/>
      <c r="V357" s="157"/>
      <c r="W357" s="157"/>
      <c r="X357" s="157"/>
      <c r="Y357" s="157"/>
      <c r="Z357" s="157"/>
    </row>
    <row r="358" spans="1:26" ht="12" customHeight="1" x14ac:dyDescent="0.25">
      <c r="A358" s="157"/>
      <c r="B358" s="157"/>
      <c r="C358" s="157"/>
      <c r="D358" s="189"/>
      <c r="E358" s="157"/>
      <c r="F358" s="157"/>
      <c r="G358" s="157"/>
      <c r="H358" s="157"/>
      <c r="I358" s="157"/>
      <c r="J358" s="157"/>
      <c r="K358" s="157"/>
      <c r="L358" s="157"/>
      <c r="M358" s="157"/>
      <c r="N358" s="157"/>
      <c r="O358" s="157"/>
      <c r="P358" s="157"/>
      <c r="Q358" s="157"/>
      <c r="R358" s="157"/>
      <c r="S358" s="157"/>
      <c r="T358" s="157"/>
      <c r="U358" s="157"/>
      <c r="V358" s="157"/>
      <c r="W358" s="157"/>
      <c r="X358" s="157"/>
      <c r="Y358" s="157"/>
      <c r="Z358" s="157"/>
    </row>
    <row r="359" spans="1:26" ht="12" customHeight="1" x14ac:dyDescent="0.25">
      <c r="A359" s="157"/>
      <c r="B359" s="157"/>
      <c r="C359" s="157"/>
      <c r="D359" s="189"/>
      <c r="E359" s="157"/>
      <c r="F359" s="157"/>
      <c r="G359" s="157"/>
      <c r="H359" s="157"/>
      <c r="I359" s="157"/>
      <c r="J359" s="157"/>
      <c r="K359" s="157"/>
      <c r="L359" s="157"/>
      <c r="M359" s="157"/>
      <c r="N359" s="157"/>
      <c r="O359" s="157"/>
      <c r="P359" s="157"/>
      <c r="Q359" s="157"/>
      <c r="R359" s="157"/>
      <c r="S359" s="157"/>
      <c r="T359" s="157"/>
      <c r="U359" s="157"/>
      <c r="V359" s="157"/>
      <c r="W359" s="157"/>
      <c r="X359" s="157"/>
      <c r="Y359" s="157"/>
      <c r="Z359" s="157"/>
    </row>
    <row r="360" spans="1:26" ht="12" customHeight="1" x14ac:dyDescent="0.25">
      <c r="A360" s="157"/>
      <c r="B360" s="157"/>
      <c r="C360" s="157"/>
      <c r="D360" s="189"/>
      <c r="E360" s="157"/>
      <c r="F360" s="157"/>
      <c r="G360" s="157"/>
      <c r="H360" s="157"/>
      <c r="I360" s="157"/>
      <c r="J360" s="157"/>
      <c r="K360" s="157"/>
      <c r="L360" s="157"/>
      <c r="M360" s="157"/>
      <c r="N360" s="157"/>
      <c r="O360" s="157"/>
      <c r="P360" s="157"/>
      <c r="Q360" s="157"/>
      <c r="R360" s="157"/>
      <c r="S360" s="157"/>
      <c r="T360" s="157"/>
      <c r="U360" s="157"/>
      <c r="V360" s="157"/>
      <c r="W360" s="157"/>
      <c r="X360" s="157"/>
      <c r="Y360" s="157"/>
      <c r="Z360" s="157"/>
    </row>
    <row r="361" spans="1:26" ht="12" customHeight="1" x14ac:dyDescent="0.25">
      <c r="A361" s="157"/>
      <c r="B361" s="157"/>
      <c r="C361" s="157"/>
      <c r="D361" s="189"/>
      <c r="E361" s="157"/>
      <c r="F361" s="157"/>
      <c r="G361" s="157"/>
      <c r="H361" s="157"/>
      <c r="I361" s="157"/>
      <c r="J361" s="157"/>
      <c r="K361" s="157"/>
      <c r="L361" s="157"/>
      <c r="M361" s="157"/>
      <c r="N361" s="157"/>
      <c r="O361" s="157"/>
      <c r="P361" s="157"/>
      <c r="Q361" s="157"/>
      <c r="R361" s="157"/>
      <c r="S361" s="157"/>
      <c r="T361" s="157"/>
      <c r="U361" s="157"/>
      <c r="V361" s="157"/>
      <c r="W361" s="157"/>
      <c r="X361" s="157"/>
      <c r="Y361" s="157"/>
      <c r="Z361" s="157"/>
    </row>
    <row r="362" spans="1:26" ht="12" customHeight="1" x14ac:dyDescent="0.25">
      <c r="A362" s="157"/>
      <c r="B362" s="157"/>
      <c r="C362" s="157"/>
      <c r="D362" s="189"/>
      <c r="E362" s="157"/>
      <c r="F362" s="157"/>
      <c r="G362" s="157"/>
      <c r="H362" s="157"/>
      <c r="I362" s="157"/>
      <c r="J362" s="157"/>
      <c r="K362" s="157"/>
      <c r="L362" s="157"/>
      <c r="M362" s="157"/>
      <c r="N362" s="157"/>
      <c r="O362" s="157"/>
      <c r="P362" s="157"/>
      <c r="Q362" s="157"/>
      <c r="R362" s="157"/>
      <c r="S362" s="157"/>
      <c r="T362" s="157"/>
      <c r="U362" s="157"/>
      <c r="V362" s="157"/>
      <c r="W362" s="157"/>
      <c r="X362" s="157"/>
      <c r="Y362" s="157"/>
      <c r="Z362" s="157"/>
    </row>
    <row r="363" spans="1:26" ht="12" customHeight="1" x14ac:dyDescent="0.25">
      <c r="A363" s="157"/>
      <c r="B363" s="157"/>
      <c r="C363" s="157"/>
      <c r="D363" s="189"/>
      <c r="E363" s="157"/>
      <c r="F363" s="157"/>
      <c r="G363" s="157"/>
      <c r="H363" s="157"/>
      <c r="I363" s="157"/>
      <c r="J363" s="157"/>
      <c r="K363" s="157"/>
      <c r="L363" s="157"/>
      <c r="M363" s="157"/>
      <c r="N363" s="157"/>
      <c r="O363" s="157"/>
      <c r="P363" s="157"/>
      <c r="Q363" s="157"/>
      <c r="R363" s="157"/>
      <c r="S363" s="157"/>
      <c r="T363" s="157"/>
      <c r="U363" s="157"/>
      <c r="V363" s="157"/>
      <c r="W363" s="157"/>
      <c r="X363" s="157"/>
      <c r="Y363" s="157"/>
      <c r="Z363" s="157"/>
    </row>
    <row r="364" spans="1:26" ht="12" customHeight="1" x14ac:dyDescent="0.25">
      <c r="A364" s="157"/>
      <c r="B364" s="157"/>
      <c r="C364" s="157"/>
      <c r="D364" s="189"/>
      <c r="E364" s="157"/>
      <c r="F364" s="157"/>
      <c r="G364" s="157"/>
      <c r="H364" s="157"/>
      <c r="I364" s="157"/>
      <c r="J364" s="157"/>
      <c r="K364" s="157"/>
      <c r="L364" s="157"/>
      <c r="M364" s="157"/>
      <c r="N364" s="157"/>
      <c r="O364" s="157"/>
      <c r="P364" s="157"/>
      <c r="Q364" s="157"/>
      <c r="R364" s="157"/>
      <c r="S364" s="157"/>
      <c r="T364" s="157"/>
      <c r="U364" s="157"/>
      <c r="V364" s="157"/>
      <c r="W364" s="157"/>
      <c r="X364" s="157"/>
      <c r="Y364" s="157"/>
      <c r="Z364" s="157"/>
    </row>
    <row r="365" spans="1:26" ht="12" customHeight="1" x14ac:dyDescent="0.25">
      <c r="A365" s="157"/>
      <c r="B365" s="157"/>
      <c r="C365" s="157"/>
      <c r="D365" s="189"/>
      <c r="E365" s="157"/>
      <c r="F365" s="157"/>
      <c r="G365" s="157"/>
      <c r="H365" s="157"/>
      <c r="I365" s="157"/>
      <c r="J365" s="157"/>
      <c r="K365" s="157"/>
      <c r="L365" s="157"/>
      <c r="M365" s="157"/>
      <c r="N365" s="157"/>
      <c r="O365" s="157"/>
      <c r="P365" s="157"/>
      <c r="Q365" s="157"/>
      <c r="R365" s="157"/>
      <c r="S365" s="157"/>
      <c r="T365" s="157"/>
      <c r="U365" s="157"/>
      <c r="V365" s="157"/>
      <c r="W365" s="157"/>
      <c r="X365" s="157"/>
      <c r="Y365" s="157"/>
      <c r="Z365" s="157"/>
    </row>
    <row r="366" spans="1:26" ht="12" customHeight="1" x14ac:dyDescent="0.25">
      <c r="A366" s="157"/>
      <c r="B366" s="157"/>
      <c r="C366" s="157"/>
      <c r="D366" s="189"/>
      <c r="E366" s="157"/>
      <c r="F366" s="157"/>
      <c r="G366" s="157"/>
      <c r="H366" s="157"/>
      <c r="I366" s="157"/>
      <c r="J366" s="157"/>
      <c r="K366" s="157"/>
      <c r="L366" s="157"/>
      <c r="M366" s="157"/>
      <c r="N366" s="157"/>
      <c r="O366" s="157"/>
      <c r="P366" s="157"/>
      <c r="Q366" s="157"/>
      <c r="R366" s="157"/>
      <c r="S366" s="157"/>
      <c r="T366" s="157"/>
      <c r="U366" s="157"/>
      <c r="V366" s="157"/>
      <c r="W366" s="157"/>
      <c r="X366" s="157"/>
      <c r="Y366" s="157"/>
      <c r="Z366" s="157"/>
    </row>
    <row r="367" spans="1:26" ht="12" customHeight="1" x14ac:dyDescent="0.25">
      <c r="A367" s="157"/>
      <c r="B367" s="157"/>
      <c r="C367" s="157"/>
      <c r="D367" s="189"/>
      <c r="E367" s="157"/>
      <c r="F367" s="157"/>
      <c r="G367" s="157"/>
      <c r="H367" s="157"/>
      <c r="I367" s="157"/>
      <c r="J367" s="157"/>
      <c r="K367" s="157"/>
      <c r="L367" s="157"/>
      <c r="M367" s="157"/>
      <c r="N367" s="157"/>
      <c r="O367" s="157"/>
      <c r="P367" s="157"/>
      <c r="Q367" s="157"/>
      <c r="R367" s="157"/>
      <c r="S367" s="157"/>
      <c r="T367" s="157"/>
      <c r="U367" s="157"/>
      <c r="V367" s="157"/>
      <c r="W367" s="157"/>
      <c r="X367" s="157"/>
      <c r="Y367" s="157"/>
      <c r="Z367" s="157"/>
    </row>
    <row r="368" spans="1:26" ht="12" customHeight="1" x14ac:dyDescent="0.25">
      <c r="A368" s="157"/>
      <c r="B368" s="157"/>
      <c r="C368" s="157"/>
      <c r="D368" s="189"/>
      <c r="E368" s="157"/>
      <c r="F368" s="157"/>
      <c r="G368" s="157"/>
      <c r="H368" s="157"/>
      <c r="I368" s="157"/>
      <c r="J368" s="157"/>
      <c r="K368" s="157"/>
      <c r="L368" s="157"/>
      <c r="M368" s="157"/>
      <c r="N368" s="157"/>
      <c r="O368" s="157"/>
      <c r="P368" s="157"/>
      <c r="Q368" s="157"/>
      <c r="R368" s="157"/>
      <c r="S368" s="157"/>
      <c r="T368" s="157"/>
      <c r="U368" s="157"/>
      <c r="V368" s="157"/>
      <c r="W368" s="157"/>
      <c r="X368" s="157"/>
      <c r="Y368" s="157"/>
      <c r="Z368" s="157"/>
    </row>
    <row r="369" spans="1:26" ht="12" customHeight="1" x14ac:dyDescent="0.25">
      <c r="A369" s="157"/>
      <c r="B369" s="157"/>
      <c r="C369" s="157"/>
      <c r="D369" s="189"/>
      <c r="E369" s="157"/>
      <c r="F369" s="157"/>
      <c r="G369" s="157"/>
      <c r="H369" s="157"/>
      <c r="I369" s="157"/>
      <c r="J369" s="157"/>
      <c r="K369" s="157"/>
      <c r="L369" s="157"/>
      <c r="M369" s="157"/>
      <c r="N369" s="157"/>
      <c r="O369" s="157"/>
      <c r="P369" s="157"/>
      <c r="Q369" s="157"/>
      <c r="R369" s="157"/>
      <c r="S369" s="157"/>
      <c r="T369" s="157"/>
      <c r="U369" s="157"/>
      <c r="V369" s="157"/>
      <c r="W369" s="157"/>
      <c r="X369" s="157"/>
      <c r="Y369" s="157"/>
      <c r="Z369" s="157"/>
    </row>
    <row r="370" spans="1:26" ht="12" customHeight="1" x14ac:dyDescent="0.25">
      <c r="A370" s="157"/>
      <c r="B370" s="157"/>
      <c r="C370" s="157"/>
      <c r="D370" s="189"/>
      <c r="E370" s="157"/>
      <c r="F370" s="157"/>
      <c r="G370" s="157"/>
      <c r="H370" s="157"/>
      <c r="I370" s="157"/>
      <c r="J370" s="157"/>
      <c r="K370" s="157"/>
      <c r="L370" s="157"/>
      <c r="M370" s="157"/>
      <c r="N370" s="157"/>
      <c r="O370" s="157"/>
      <c r="P370" s="157"/>
      <c r="Q370" s="157"/>
      <c r="R370" s="157"/>
      <c r="S370" s="157"/>
      <c r="T370" s="157"/>
      <c r="U370" s="157"/>
      <c r="V370" s="157"/>
      <c r="W370" s="157"/>
      <c r="X370" s="157"/>
      <c r="Y370" s="157"/>
      <c r="Z370" s="157"/>
    </row>
    <row r="371" spans="1:26" ht="12" customHeight="1" x14ac:dyDescent="0.25">
      <c r="A371" s="157"/>
      <c r="B371" s="157"/>
      <c r="C371" s="157"/>
      <c r="D371" s="189"/>
      <c r="E371" s="157"/>
      <c r="F371" s="157"/>
      <c r="G371" s="157"/>
      <c r="H371" s="157"/>
      <c r="I371" s="157"/>
      <c r="J371" s="157"/>
      <c r="K371" s="157"/>
      <c r="L371" s="157"/>
      <c r="M371" s="157"/>
      <c r="N371" s="157"/>
      <c r="O371" s="157"/>
      <c r="P371" s="157"/>
      <c r="Q371" s="157"/>
      <c r="R371" s="157"/>
      <c r="S371" s="157"/>
      <c r="T371" s="157"/>
      <c r="U371" s="157"/>
      <c r="V371" s="157"/>
      <c r="W371" s="157"/>
      <c r="X371" s="157"/>
      <c r="Y371" s="157"/>
      <c r="Z371" s="157"/>
    </row>
    <row r="372" spans="1:26" ht="12" customHeight="1" x14ac:dyDescent="0.25">
      <c r="A372" s="157"/>
      <c r="B372" s="157"/>
      <c r="C372" s="157"/>
      <c r="D372" s="189"/>
      <c r="E372" s="157"/>
      <c r="F372" s="157"/>
      <c r="G372" s="157"/>
      <c r="H372" s="157"/>
      <c r="I372" s="157"/>
      <c r="J372" s="157"/>
      <c r="K372" s="157"/>
      <c r="L372" s="157"/>
      <c r="M372" s="157"/>
      <c r="N372" s="157"/>
      <c r="O372" s="157"/>
      <c r="P372" s="157"/>
      <c r="Q372" s="157"/>
      <c r="R372" s="157"/>
      <c r="S372" s="157"/>
      <c r="T372" s="157"/>
      <c r="U372" s="157"/>
      <c r="V372" s="157"/>
      <c r="W372" s="157"/>
      <c r="X372" s="157"/>
      <c r="Y372" s="157"/>
      <c r="Z372" s="157"/>
    </row>
    <row r="373" spans="1:26" ht="12" customHeight="1" x14ac:dyDescent="0.25">
      <c r="A373" s="157"/>
      <c r="B373" s="157"/>
      <c r="C373" s="157"/>
      <c r="D373" s="189"/>
      <c r="E373" s="157"/>
      <c r="F373" s="157"/>
      <c r="G373" s="157"/>
      <c r="H373" s="157"/>
      <c r="I373" s="157"/>
      <c r="J373" s="157"/>
      <c r="K373" s="157"/>
      <c r="L373" s="157"/>
      <c r="M373" s="157"/>
      <c r="N373" s="157"/>
      <c r="O373" s="157"/>
      <c r="P373" s="157"/>
      <c r="Q373" s="157"/>
      <c r="R373" s="157"/>
      <c r="S373" s="157"/>
      <c r="T373" s="157"/>
      <c r="U373" s="157"/>
      <c r="V373" s="157"/>
      <c r="W373" s="157"/>
      <c r="X373" s="157"/>
      <c r="Y373" s="157"/>
      <c r="Z373" s="157"/>
    </row>
    <row r="374" spans="1:26" ht="12" customHeight="1" x14ac:dyDescent="0.25">
      <c r="A374" s="157"/>
      <c r="B374" s="157"/>
      <c r="C374" s="157"/>
      <c r="D374" s="189"/>
      <c r="E374" s="157"/>
      <c r="F374" s="157"/>
      <c r="G374" s="157"/>
      <c r="H374" s="157"/>
      <c r="I374" s="157"/>
      <c r="J374" s="157"/>
      <c r="K374" s="157"/>
      <c r="L374" s="157"/>
      <c r="M374" s="157"/>
      <c r="N374" s="157"/>
      <c r="O374" s="157"/>
      <c r="P374" s="157"/>
      <c r="Q374" s="157"/>
      <c r="R374" s="157"/>
      <c r="S374" s="157"/>
      <c r="T374" s="157"/>
      <c r="U374" s="157"/>
      <c r="V374" s="157"/>
      <c r="W374" s="157"/>
      <c r="X374" s="157"/>
      <c r="Y374" s="157"/>
      <c r="Z374" s="157"/>
    </row>
    <row r="375" spans="1:26" ht="12" customHeight="1" x14ac:dyDescent="0.25">
      <c r="A375" s="157"/>
      <c r="B375" s="157"/>
      <c r="C375" s="157"/>
      <c r="D375" s="189"/>
      <c r="E375" s="157"/>
      <c r="F375" s="157"/>
      <c r="G375" s="157"/>
      <c r="H375" s="157"/>
      <c r="I375" s="157"/>
      <c r="J375" s="157"/>
      <c r="K375" s="157"/>
      <c r="L375" s="157"/>
      <c r="M375" s="157"/>
      <c r="N375" s="157"/>
      <c r="O375" s="157"/>
      <c r="P375" s="157"/>
      <c r="Q375" s="157"/>
      <c r="R375" s="157"/>
      <c r="S375" s="157"/>
      <c r="T375" s="157"/>
      <c r="U375" s="157"/>
      <c r="V375" s="157"/>
      <c r="W375" s="157"/>
      <c r="X375" s="157"/>
      <c r="Y375" s="157"/>
      <c r="Z375" s="157"/>
    </row>
    <row r="376" spans="1:26" ht="12" customHeight="1" x14ac:dyDescent="0.25">
      <c r="A376" s="157"/>
      <c r="B376" s="157"/>
      <c r="C376" s="157"/>
      <c r="D376" s="189"/>
      <c r="E376" s="157"/>
      <c r="F376" s="157"/>
      <c r="G376" s="157"/>
      <c r="H376" s="157"/>
      <c r="I376" s="157"/>
      <c r="J376" s="157"/>
      <c r="K376" s="157"/>
      <c r="L376" s="157"/>
      <c r="M376" s="157"/>
      <c r="N376" s="157"/>
      <c r="O376" s="157"/>
      <c r="P376" s="157"/>
      <c r="Q376" s="157"/>
      <c r="R376" s="157"/>
      <c r="S376" s="157"/>
      <c r="T376" s="157"/>
      <c r="U376" s="157"/>
      <c r="V376" s="157"/>
      <c r="W376" s="157"/>
      <c r="X376" s="157"/>
      <c r="Y376" s="157"/>
      <c r="Z376" s="157"/>
    </row>
    <row r="377" spans="1:26" ht="12" customHeight="1" x14ac:dyDescent="0.25">
      <c r="A377" s="157"/>
      <c r="B377" s="157"/>
      <c r="C377" s="157"/>
      <c r="D377" s="189"/>
      <c r="E377" s="157"/>
      <c r="F377" s="157"/>
      <c r="G377" s="157"/>
      <c r="H377" s="157"/>
      <c r="I377" s="157"/>
      <c r="J377" s="157"/>
      <c r="K377" s="157"/>
      <c r="L377" s="157"/>
      <c r="M377" s="157"/>
      <c r="N377" s="157"/>
      <c r="O377" s="157"/>
      <c r="P377" s="157"/>
      <c r="Q377" s="157"/>
      <c r="R377" s="157"/>
      <c r="S377" s="157"/>
      <c r="T377" s="157"/>
      <c r="U377" s="157"/>
      <c r="V377" s="157"/>
      <c r="W377" s="157"/>
      <c r="X377" s="157"/>
      <c r="Y377" s="157"/>
      <c r="Z377" s="157"/>
    </row>
    <row r="378" spans="1:26" ht="12" customHeight="1" x14ac:dyDescent="0.25">
      <c r="A378" s="157"/>
      <c r="B378" s="157"/>
      <c r="C378" s="157"/>
      <c r="D378" s="189"/>
      <c r="E378" s="157"/>
      <c r="F378" s="157"/>
      <c r="G378" s="157"/>
      <c r="H378" s="157"/>
      <c r="I378" s="157"/>
      <c r="J378" s="157"/>
      <c r="K378" s="157"/>
      <c r="L378" s="157"/>
      <c r="M378" s="157"/>
      <c r="N378" s="157"/>
      <c r="O378" s="157"/>
      <c r="P378" s="157"/>
      <c r="Q378" s="157"/>
      <c r="R378" s="157"/>
      <c r="S378" s="157"/>
      <c r="T378" s="157"/>
      <c r="U378" s="157"/>
      <c r="V378" s="157"/>
      <c r="W378" s="157"/>
      <c r="X378" s="157"/>
      <c r="Y378" s="157"/>
      <c r="Z378" s="157"/>
    </row>
    <row r="379" spans="1:26" ht="12" customHeight="1" x14ac:dyDescent="0.25">
      <c r="A379" s="157"/>
      <c r="B379" s="157"/>
      <c r="C379" s="157"/>
      <c r="D379" s="189"/>
      <c r="E379" s="157"/>
      <c r="F379" s="157"/>
      <c r="G379" s="157"/>
      <c r="H379" s="157"/>
      <c r="I379" s="157"/>
      <c r="J379" s="157"/>
      <c r="K379" s="157"/>
      <c r="L379" s="157"/>
      <c r="M379" s="157"/>
      <c r="N379" s="157"/>
      <c r="O379" s="157"/>
      <c r="P379" s="157"/>
      <c r="Q379" s="157"/>
      <c r="R379" s="157"/>
      <c r="S379" s="157"/>
      <c r="T379" s="157"/>
      <c r="U379" s="157"/>
      <c r="V379" s="157"/>
      <c r="W379" s="157"/>
      <c r="X379" s="157"/>
      <c r="Y379" s="157"/>
      <c r="Z379" s="157"/>
    </row>
    <row r="380" spans="1:26" ht="12" customHeight="1" x14ac:dyDescent="0.25">
      <c r="A380" s="157"/>
      <c r="B380" s="157"/>
      <c r="C380" s="157"/>
      <c r="D380" s="189"/>
      <c r="E380" s="157"/>
      <c r="F380" s="157"/>
      <c r="G380" s="157"/>
      <c r="H380" s="157"/>
      <c r="I380" s="157"/>
      <c r="J380" s="157"/>
      <c r="K380" s="157"/>
      <c r="L380" s="157"/>
      <c r="M380" s="157"/>
      <c r="N380" s="157"/>
      <c r="O380" s="157"/>
      <c r="P380" s="157"/>
      <c r="Q380" s="157"/>
      <c r="R380" s="157"/>
      <c r="S380" s="157"/>
      <c r="T380" s="157"/>
      <c r="U380" s="157"/>
      <c r="V380" s="157"/>
      <c r="W380" s="157"/>
      <c r="X380" s="157"/>
      <c r="Y380" s="157"/>
      <c r="Z380" s="157"/>
    </row>
    <row r="381" spans="1:26" ht="12" customHeight="1" x14ac:dyDescent="0.25">
      <c r="A381" s="157"/>
      <c r="B381" s="157"/>
      <c r="C381" s="157"/>
      <c r="D381" s="189"/>
      <c r="E381" s="157"/>
      <c r="F381" s="157"/>
      <c r="G381" s="157"/>
      <c r="H381" s="157"/>
      <c r="I381" s="157"/>
      <c r="J381" s="157"/>
      <c r="K381" s="157"/>
      <c r="L381" s="157"/>
      <c r="M381" s="157"/>
      <c r="N381" s="157"/>
      <c r="O381" s="157"/>
      <c r="P381" s="157"/>
      <c r="Q381" s="157"/>
      <c r="R381" s="157"/>
      <c r="S381" s="157"/>
      <c r="T381" s="157"/>
      <c r="U381" s="157"/>
      <c r="V381" s="157"/>
      <c r="W381" s="157"/>
      <c r="X381" s="157"/>
      <c r="Y381" s="157"/>
      <c r="Z381" s="157"/>
    </row>
    <row r="382" spans="1:26" ht="12" customHeight="1" x14ac:dyDescent="0.25">
      <c r="A382" s="157"/>
      <c r="B382" s="157"/>
      <c r="C382" s="157"/>
      <c r="D382" s="189"/>
      <c r="E382" s="157"/>
      <c r="F382" s="157"/>
      <c r="G382" s="157"/>
      <c r="H382" s="157"/>
      <c r="I382" s="157"/>
      <c r="J382" s="157"/>
      <c r="K382" s="157"/>
      <c r="L382" s="157"/>
      <c r="M382" s="157"/>
      <c r="N382" s="157"/>
      <c r="O382" s="157"/>
      <c r="P382" s="157"/>
      <c r="Q382" s="157"/>
      <c r="R382" s="157"/>
      <c r="S382" s="157"/>
      <c r="T382" s="157"/>
      <c r="U382" s="157"/>
      <c r="V382" s="157"/>
      <c r="W382" s="157"/>
      <c r="X382" s="157"/>
      <c r="Y382" s="157"/>
      <c r="Z382" s="157"/>
    </row>
    <row r="383" spans="1:26" ht="12" customHeight="1" x14ac:dyDescent="0.25">
      <c r="A383" s="157"/>
      <c r="B383" s="157"/>
      <c r="C383" s="157"/>
      <c r="D383" s="189"/>
      <c r="E383" s="157"/>
      <c r="F383" s="157"/>
      <c r="G383" s="157"/>
      <c r="H383" s="157"/>
      <c r="I383" s="157"/>
      <c r="J383" s="157"/>
      <c r="K383" s="157"/>
      <c r="L383" s="157"/>
      <c r="M383" s="157"/>
      <c r="N383" s="157"/>
      <c r="O383" s="157"/>
      <c r="P383" s="157"/>
      <c r="Q383" s="157"/>
      <c r="R383" s="157"/>
      <c r="S383" s="157"/>
      <c r="T383" s="157"/>
      <c r="U383" s="157"/>
      <c r="V383" s="157"/>
      <c r="W383" s="157"/>
      <c r="X383" s="157"/>
      <c r="Y383" s="157"/>
      <c r="Z383" s="157"/>
    </row>
    <row r="384" spans="1:26" ht="12" customHeight="1" x14ac:dyDescent="0.25">
      <c r="A384" s="157"/>
      <c r="B384" s="157"/>
      <c r="C384" s="157"/>
      <c r="D384" s="189"/>
      <c r="E384" s="157"/>
      <c r="F384" s="157"/>
      <c r="G384" s="157"/>
      <c r="H384" s="157"/>
      <c r="I384" s="157"/>
      <c r="J384" s="157"/>
      <c r="K384" s="157"/>
      <c r="L384" s="157"/>
      <c r="M384" s="157"/>
      <c r="N384" s="157"/>
      <c r="O384" s="157"/>
      <c r="P384" s="157"/>
      <c r="Q384" s="157"/>
      <c r="R384" s="157"/>
      <c r="S384" s="157"/>
      <c r="T384" s="157"/>
      <c r="U384" s="157"/>
      <c r="V384" s="157"/>
      <c r="W384" s="157"/>
      <c r="X384" s="157"/>
      <c r="Y384" s="157"/>
      <c r="Z384" s="157"/>
    </row>
    <row r="385" spans="1:26" ht="12" customHeight="1" x14ac:dyDescent="0.25">
      <c r="A385" s="157"/>
      <c r="B385" s="157"/>
      <c r="C385" s="157"/>
      <c r="D385" s="189"/>
      <c r="E385" s="157"/>
      <c r="F385" s="157"/>
      <c r="G385" s="157"/>
      <c r="H385" s="157"/>
      <c r="I385" s="157"/>
      <c r="J385" s="157"/>
      <c r="K385" s="157"/>
      <c r="L385" s="157"/>
      <c r="M385" s="157"/>
      <c r="N385" s="157"/>
      <c r="O385" s="157"/>
      <c r="P385" s="157"/>
      <c r="Q385" s="157"/>
      <c r="R385" s="157"/>
      <c r="S385" s="157"/>
      <c r="T385" s="157"/>
      <c r="U385" s="157"/>
      <c r="V385" s="157"/>
      <c r="W385" s="157"/>
      <c r="X385" s="157"/>
      <c r="Y385" s="157"/>
      <c r="Z385" s="157"/>
    </row>
    <row r="386" spans="1:26" ht="12" customHeight="1" x14ac:dyDescent="0.25">
      <c r="A386" s="157"/>
      <c r="B386" s="157"/>
      <c r="C386" s="157"/>
      <c r="D386" s="189"/>
      <c r="E386" s="157"/>
      <c r="F386" s="157"/>
      <c r="G386" s="157"/>
      <c r="H386" s="157"/>
      <c r="I386" s="157"/>
      <c r="J386" s="157"/>
      <c r="K386" s="157"/>
      <c r="L386" s="157"/>
      <c r="M386" s="157"/>
      <c r="N386" s="157"/>
      <c r="O386" s="157"/>
      <c r="P386" s="157"/>
      <c r="Q386" s="157"/>
      <c r="R386" s="157"/>
      <c r="S386" s="157"/>
      <c r="T386" s="157"/>
      <c r="U386" s="157"/>
      <c r="V386" s="157"/>
      <c r="W386" s="157"/>
      <c r="X386" s="157"/>
      <c r="Y386" s="157"/>
      <c r="Z386" s="157"/>
    </row>
    <row r="387" spans="1:26" ht="12" customHeight="1" x14ac:dyDescent="0.25">
      <c r="A387" s="157"/>
      <c r="B387" s="157"/>
      <c r="C387" s="157"/>
      <c r="D387" s="189"/>
      <c r="E387" s="157"/>
      <c r="F387" s="157"/>
      <c r="G387" s="157"/>
      <c r="H387" s="157"/>
      <c r="I387" s="157"/>
      <c r="J387" s="157"/>
      <c r="K387" s="157"/>
      <c r="L387" s="157"/>
      <c r="M387" s="157"/>
      <c r="N387" s="157"/>
      <c r="O387" s="157"/>
      <c r="P387" s="157"/>
      <c r="Q387" s="157"/>
      <c r="R387" s="157"/>
      <c r="S387" s="157"/>
      <c r="T387" s="157"/>
      <c r="U387" s="157"/>
      <c r="V387" s="157"/>
      <c r="W387" s="157"/>
      <c r="X387" s="157"/>
      <c r="Y387" s="157"/>
      <c r="Z387" s="157"/>
    </row>
    <row r="388" spans="1:26" ht="12" customHeight="1" x14ac:dyDescent="0.25">
      <c r="A388" s="157"/>
      <c r="B388" s="157"/>
      <c r="C388" s="157"/>
      <c r="D388" s="189"/>
      <c r="E388" s="157"/>
      <c r="F388" s="157"/>
      <c r="G388" s="157"/>
      <c r="H388" s="157"/>
      <c r="I388" s="157"/>
      <c r="J388" s="157"/>
      <c r="K388" s="157"/>
      <c r="L388" s="157"/>
      <c r="M388" s="157"/>
      <c r="N388" s="157"/>
      <c r="O388" s="157"/>
      <c r="P388" s="157"/>
      <c r="Q388" s="157"/>
      <c r="R388" s="157"/>
      <c r="S388" s="157"/>
      <c r="T388" s="157"/>
      <c r="U388" s="157"/>
      <c r="V388" s="157"/>
      <c r="W388" s="157"/>
      <c r="X388" s="157"/>
      <c r="Y388" s="157"/>
      <c r="Z388" s="157"/>
    </row>
    <row r="389" spans="1:26" ht="12" customHeight="1" x14ac:dyDescent="0.25">
      <c r="A389" s="157"/>
      <c r="B389" s="157"/>
      <c r="C389" s="157"/>
      <c r="D389" s="189"/>
      <c r="E389" s="157"/>
      <c r="F389" s="157"/>
      <c r="G389" s="157"/>
      <c r="H389" s="157"/>
      <c r="I389" s="157"/>
      <c r="J389" s="157"/>
      <c r="K389" s="157"/>
      <c r="L389" s="157"/>
      <c r="M389" s="157"/>
      <c r="N389" s="157"/>
      <c r="O389" s="157"/>
      <c r="P389" s="157"/>
      <c r="Q389" s="157"/>
      <c r="R389" s="157"/>
      <c r="S389" s="157"/>
      <c r="T389" s="157"/>
      <c r="U389" s="157"/>
      <c r="V389" s="157"/>
      <c r="W389" s="157"/>
      <c r="X389" s="157"/>
      <c r="Y389" s="157"/>
      <c r="Z389" s="157"/>
    </row>
    <row r="390" spans="1:26" ht="12" customHeight="1" x14ac:dyDescent="0.25">
      <c r="A390" s="157"/>
      <c r="B390" s="157"/>
      <c r="C390" s="157"/>
      <c r="D390" s="189"/>
      <c r="E390" s="157"/>
      <c r="F390" s="157"/>
      <c r="G390" s="157"/>
      <c r="H390" s="157"/>
      <c r="I390" s="157"/>
      <c r="J390" s="157"/>
      <c r="K390" s="157"/>
      <c r="L390" s="157"/>
      <c r="M390" s="157"/>
      <c r="N390" s="157"/>
      <c r="O390" s="157"/>
      <c r="P390" s="157"/>
      <c r="Q390" s="157"/>
      <c r="R390" s="157"/>
      <c r="S390" s="157"/>
      <c r="T390" s="157"/>
      <c r="U390" s="157"/>
      <c r="V390" s="157"/>
      <c r="W390" s="157"/>
      <c r="X390" s="157"/>
      <c r="Y390" s="157"/>
      <c r="Z390" s="157"/>
    </row>
    <row r="391" spans="1:26" ht="12" customHeight="1" x14ac:dyDescent="0.25">
      <c r="A391" s="157"/>
      <c r="B391" s="157"/>
      <c r="C391" s="157"/>
      <c r="D391" s="189"/>
      <c r="E391" s="157"/>
      <c r="F391" s="157"/>
      <c r="G391" s="157"/>
      <c r="H391" s="157"/>
      <c r="I391" s="157"/>
      <c r="J391" s="157"/>
      <c r="K391" s="157"/>
      <c r="L391" s="157"/>
      <c r="M391" s="157"/>
      <c r="N391" s="157"/>
      <c r="O391" s="157"/>
      <c r="P391" s="157"/>
      <c r="Q391" s="157"/>
      <c r="R391" s="157"/>
      <c r="S391" s="157"/>
      <c r="T391" s="157"/>
      <c r="U391" s="157"/>
      <c r="V391" s="157"/>
      <c r="W391" s="157"/>
      <c r="X391" s="157"/>
      <c r="Y391" s="157"/>
      <c r="Z391" s="157"/>
    </row>
    <row r="392" spans="1:26" ht="12" customHeight="1" x14ac:dyDescent="0.25">
      <c r="A392" s="157"/>
      <c r="B392" s="157"/>
      <c r="C392" s="157"/>
      <c r="D392" s="189"/>
      <c r="E392" s="157"/>
      <c r="F392" s="157"/>
      <c r="G392" s="157"/>
      <c r="H392" s="157"/>
      <c r="I392" s="157"/>
      <c r="J392" s="157"/>
      <c r="K392" s="157"/>
      <c r="L392" s="157"/>
      <c r="M392" s="157"/>
      <c r="N392" s="157"/>
      <c r="O392" s="157"/>
      <c r="P392" s="157"/>
      <c r="Q392" s="157"/>
      <c r="R392" s="157"/>
      <c r="S392" s="157"/>
      <c r="T392" s="157"/>
      <c r="U392" s="157"/>
      <c r="V392" s="157"/>
      <c r="W392" s="157"/>
      <c r="X392" s="157"/>
      <c r="Y392" s="157"/>
      <c r="Z392" s="157"/>
    </row>
    <row r="393" spans="1:26" ht="12" customHeight="1" x14ac:dyDescent="0.25">
      <c r="A393" s="157"/>
      <c r="B393" s="157"/>
      <c r="C393" s="157"/>
      <c r="D393" s="189"/>
      <c r="E393" s="157"/>
      <c r="F393" s="157"/>
      <c r="G393" s="157"/>
      <c r="H393" s="157"/>
      <c r="I393" s="157"/>
      <c r="J393" s="157"/>
      <c r="K393" s="157"/>
      <c r="L393" s="157"/>
      <c r="M393" s="157"/>
      <c r="N393" s="157"/>
      <c r="O393" s="157"/>
      <c r="P393" s="157"/>
      <c r="Q393" s="157"/>
      <c r="R393" s="157"/>
      <c r="S393" s="157"/>
      <c r="T393" s="157"/>
      <c r="U393" s="157"/>
      <c r="V393" s="157"/>
      <c r="W393" s="157"/>
      <c r="X393" s="157"/>
      <c r="Y393" s="157"/>
      <c r="Z393" s="157"/>
    </row>
    <row r="394" spans="1:26" ht="12" customHeight="1" x14ac:dyDescent="0.25">
      <c r="A394" s="157"/>
      <c r="B394" s="157"/>
      <c r="C394" s="157"/>
      <c r="D394" s="189"/>
      <c r="E394" s="157"/>
      <c r="F394" s="157"/>
      <c r="G394" s="157"/>
      <c r="H394" s="157"/>
      <c r="I394" s="157"/>
      <c r="J394" s="157"/>
      <c r="K394" s="157"/>
      <c r="L394" s="157"/>
      <c r="M394" s="157"/>
      <c r="N394" s="157"/>
      <c r="O394" s="157"/>
      <c r="P394" s="157"/>
      <c r="Q394" s="157"/>
      <c r="R394" s="157"/>
      <c r="S394" s="157"/>
      <c r="T394" s="157"/>
      <c r="U394" s="157"/>
      <c r="V394" s="157"/>
      <c r="W394" s="157"/>
      <c r="X394" s="157"/>
      <c r="Y394" s="157"/>
      <c r="Z394" s="157"/>
    </row>
    <row r="395" spans="1:26" ht="12" customHeight="1" x14ac:dyDescent="0.25">
      <c r="A395" s="157"/>
      <c r="B395" s="157"/>
      <c r="C395" s="157"/>
      <c r="D395" s="189"/>
      <c r="E395" s="157"/>
      <c r="F395" s="157"/>
      <c r="G395" s="157"/>
      <c r="H395" s="157"/>
      <c r="I395" s="157"/>
      <c r="J395" s="157"/>
      <c r="K395" s="157"/>
      <c r="L395" s="157"/>
      <c r="M395" s="157"/>
      <c r="N395" s="157"/>
      <c r="O395" s="157"/>
      <c r="P395" s="157"/>
      <c r="Q395" s="157"/>
      <c r="R395" s="157"/>
      <c r="S395" s="157"/>
      <c r="T395" s="157"/>
      <c r="U395" s="157"/>
      <c r="V395" s="157"/>
      <c r="W395" s="157"/>
      <c r="X395" s="157"/>
      <c r="Y395" s="157"/>
      <c r="Z395" s="157"/>
    </row>
    <row r="396" spans="1:26" ht="12" customHeight="1" x14ac:dyDescent="0.25">
      <c r="A396" s="157"/>
      <c r="B396" s="157"/>
      <c r="C396" s="157"/>
      <c r="D396" s="189"/>
      <c r="E396" s="157"/>
      <c r="F396" s="157"/>
      <c r="G396" s="157"/>
      <c r="H396" s="157"/>
      <c r="I396" s="157"/>
      <c r="J396" s="157"/>
      <c r="K396" s="157"/>
      <c r="L396" s="157"/>
      <c r="M396" s="157"/>
      <c r="N396" s="157"/>
      <c r="O396" s="157"/>
      <c r="P396" s="157"/>
      <c r="Q396" s="157"/>
      <c r="R396" s="157"/>
      <c r="S396" s="157"/>
      <c r="T396" s="157"/>
      <c r="U396" s="157"/>
      <c r="V396" s="157"/>
      <c r="W396" s="157"/>
      <c r="X396" s="157"/>
      <c r="Y396" s="157"/>
      <c r="Z396" s="157"/>
    </row>
    <row r="397" spans="1:26" ht="12" customHeight="1" x14ac:dyDescent="0.25">
      <c r="A397" s="157"/>
      <c r="B397" s="157"/>
      <c r="C397" s="157"/>
      <c r="D397" s="189"/>
      <c r="E397" s="157"/>
      <c r="F397" s="157"/>
      <c r="G397" s="157"/>
      <c r="H397" s="157"/>
      <c r="I397" s="157"/>
      <c r="J397" s="157"/>
      <c r="K397" s="157"/>
      <c r="L397" s="157"/>
      <c r="M397" s="157"/>
      <c r="N397" s="157"/>
      <c r="O397" s="157"/>
      <c r="P397" s="157"/>
      <c r="Q397" s="157"/>
      <c r="R397" s="157"/>
      <c r="S397" s="157"/>
      <c r="T397" s="157"/>
      <c r="U397" s="157"/>
      <c r="V397" s="157"/>
      <c r="W397" s="157"/>
      <c r="X397" s="157"/>
      <c r="Y397" s="157"/>
      <c r="Z397" s="157"/>
    </row>
    <row r="398" spans="1:26" ht="12" customHeight="1" x14ac:dyDescent="0.25">
      <c r="A398" s="157"/>
      <c r="B398" s="157"/>
      <c r="C398" s="157"/>
      <c r="D398" s="189"/>
      <c r="E398" s="157"/>
      <c r="F398" s="157"/>
      <c r="G398" s="157"/>
      <c r="H398" s="157"/>
      <c r="I398" s="157"/>
      <c r="J398" s="157"/>
      <c r="K398" s="157"/>
      <c r="L398" s="157"/>
      <c r="M398" s="157"/>
      <c r="N398" s="157"/>
      <c r="O398" s="157"/>
      <c r="P398" s="157"/>
      <c r="Q398" s="157"/>
      <c r="R398" s="157"/>
      <c r="S398" s="157"/>
      <c r="T398" s="157"/>
      <c r="U398" s="157"/>
      <c r="V398" s="157"/>
      <c r="W398" s="157"/>
      <c r="X398" s="157"/>
      <c r="Y398" s="157"/>
      <c r="Z398" s="157"/>
    </row>
    <row r="399" spans="1:26" ht="12" customHeight="1" x14ac:dyDescent="0.25">
      <c r="A399" s="157"/>
      <c r="B399" s="157"/>
      <c r="C399" s="157"/>
      <c r="D399" s="189"/>
      <c r="E399" s="157"/>
      <c r="F399" s="157"/>
      <c r="G399" s="157"/>
      <c r="H399" s="157"/>
      <c r="I399" s="157"/>
      <c r="J399" s="157"/>
      <c r="K399" s="157"/>
      <c r="L399" s="157"/>
      <c r="M399" s="157"/>
      <c r="N399" s="157"/>
      <c r="O399" s="157"/>
      <c r="P399" s="157"/>
      <c r="Q399" s="157"/>
      <c r="R399" s="157"/>
      <c r="S399" s="157"/>
      <c r="T399" s="157"/>
      <c r="U399" s="157"/>
      <c r="V399" s="157"/>
      <c r="W399" s="157"/>
      <c r="X399" s="157"/>
      <c r="Y399" s="157"/>
      <c r="Z399" s="157"/>
    </row>
    <row r="400" spans="1:26" ht="12" customHeight="1" x14ac:dyDescent="0.25">
      <c r="A400" s="157"/>
      <c r="B400" s="157"/>
      <c r="C400" s="157"/>
      <c r="D400" s="189"/>
      <c r="E400" s="157"/>
      <c r="F400" s="157"/>
      <c r="G400" s="157"/>
      <c r="H400" s="157"/>
      <c r="I400" s="157"/>
      <c r="J400" s="157"/>
      <c r="K400" s="157"/>
      <c r="L400" s="157"/>
      <c r="M400" s="157"/>
      <c r="N400" s="157"/>
      <c r="O400" s="157"/>
      <c r="P400" s="157"/>
      <c r="Q400" s="157"/>
      <c r="R400" s="157"/>
      <c r="S400" s="157"/>
      <c r="T400" s="157"/>
      <c r="U400" s="157"/>
      <c r="V400" s="157"/>
      <c r="W400" s="157"/>
      <c r="X400" s="157"/>
      <c r="Y400" s="157"/>
      <c r="Z400" s="157"/>
    </row>
    <row r="401" spans="1:26" ht="12" customHeight="1" x14ac:dyDescent="0.25">
      <c r="A401" s="157"/>
      <c r="B401" s="157"/>
      <c r="C401" s="157"/>
      <c r="D401" s="189"/>
      <c r="E401" s="157"/>
      <c r="F401" s="157"/>
      <c r="G401" s="157"/>
      <c r="H401" s="157"/>
      <c r="I401" s="157"/>
      <c r="J401" s="157"/>
      <c r="K401" s="157"/>
      <c r="L401" s="157"/>
      <c r="M401" s="157"/>
      <c r="N401" s="157"/>
      <c r="O401" s="157"/>
      <c r="P401" s="157"/>
      <c r="Q401" s="157"/>
      <c r="R401" s="157"/>
      <c r="S401" s="157"/>
      <c r="T401" s="157"/>
      <c r="U401" s="157"/>
      <c r="V401" s="157"/>
      <c r="W401" s="157"/>
      <c r="X401" s="157"/>
      <c r="Y401" s="157"/>
      <c r="Z401" s="157"/>
    </row>
    <row r="402" spans="1:26" ht="12" customHeight="1" x14ac:dyDescent="0.25">
      <c r="A402" s="157"/>
      <c r="B402" s="157"/>
      <c r="C402" s="157"/>
      <c r="D402" s="189"/>
      <c r="E402" s="157"/>
      <c r="F402" s="157"/>
      <c r="G402" s="157"/>
      <c r="H402" s="157"/>
      <c r="I402" s="157"/>
      <c r="J402" s="157"/>
      <c r="K402" s="157"/>
      <c r="L402" s="157"/>
      <c r="M402" s="157"/>
      <c r="N402" s="157"/>
      <c r="O402" s="157"/>
      <c r="P402" s="157"/>
      <c r="Q402" s="157"/>
      <c r="R402" s="157"/>
      <c r="S402" s="157"/>
      <c r="T402" s="157"/>
      <c r="U402" s="157"/>
      <c r="V402" s="157"/>
      <c r="W402" s="157"/>
      <c r="X402" s="157"/>
      <c r="Y402" s="157"/>
      <c r="Z402" s="157"/>
    </row>
    <row r="403" spans="1:26" ht="12" customHeight="1" x14ac:dyDescent="0.25">
      <c r="A403" s="157"/>
      <c r="B403" s="157"/>
      <c r="C403" s="157"/>
      <c r="D403" s="189"/>
      <c r="E403" s="157"/>
      <c r="F403" s="157"/>
      <c r="G403" s="157"/>
      <c r="H403" s="157"/>
      <c r="I403" s="157"/>
      <c r="J403" s="157"/>
      <c r="K403" s="157"/>
      <c r="L403" s="157"/>
      <c r="M403" s="157"/>
      <c r="N403" s="157"/>
      <c r="O403" s="157"/>
      <c r="P403" s="157"/>
      <c r="Q403" s="157"/>
      <c r="R403" s="157"/>
      <c r="S403" s="157"/>
      <c r="T403" s="157"/>
      <c r="U403" s="157"/>
      <c r="V403" s="157"/>
      <c r="W403" s="157"/>
      <c r="X403" s="157"/>
      <c r="Y403" s="157"/>
      <c r="Z403" s="157"/>
    </row>
    <row r="404" spans="1:26" ht="12" customHeight="1" x14ac:dyDescent="0.25">
      <c r="A404" s="157"/>
      <c r="B404" s="157"/>
      <c r="C404" s="157"/>
      <c r="D404" s="189"/>
      <c r="E404" s="157"/>
      <c r="F404" s="157"/>
      <c r="G404" s="157"/>
      <c r="H404" s="157"/>
      <c r="I404" s="157"/>
      <c r="J404" s="157"/>
      <c r="K404" s="157"/>
      <c r="L404" s="157"/>
      <c r="M404" s="157"/>
      <c r="N404" s="157"/>
      <c r="O404" s="157"/>
      <c r="P404" s="157"/>
      <c r="Q404" s="157"/>
      <c r="R404" s="157"/>
      <c r="S404" s="157"/>
      <c r="T404" s="157"/>
      <c r="U404" s="157"/>
      <c r="V404" s="157"/>
      <c r="W404" s="157"/>
      <c r="X404" s="157"/>
      <c r="Y404" s="157"/>
      <c r="Z404" s="157"/>
    </row>
    <row r="405" spans="1:26" ht="12" customHeight="1" x14ac:dyDescent="0.25">
      <c r="A405" s="157"/>
      <c r="B405" s="157"/>
      <c r="C405" s="157"/>
      <c r="D405" s="189"/>
      <c r="E405" s="157"/>
      <c r="F405" s="157"/>
      <c r="G405" s="157"/>
      <c r="H405" s="157"/>
      <c r="I405" s="157"/>
      <c r="J405" s="157"/>
      <c r="K405" s="157"/>
      <c r="L405" s="157"/>
      <c r="M405" s="157"/>
      <c r="N405" s="157"/>
      <c r="O405" s="157"/>
      <c r="P405" s="157"/>
      <c r="Q405" s="157"/>
      <c r="R405" s="157"/>
      <c r="S405" s="157"/>
      <c r="T405" s="157"/>
      <c r="U405" s="157"/>
      <c r="V405" s="157"/>
      <c r="W405" s="157"/>
      <c r="X405" s="157"/>
      <c r="Y405" s="157"/>
      <c r="Z405" s="157"/>
    </row>
    <row r="406" spans="1:26" ht="12" customHeight="1" x14ac:dyDescent="0.25">
      <c r="A406" s="157"/>
      <c r="B406" s="157"/>
      <c r="C406" s="157"/>
      <c r="D406" s="189"/>
      <c r="E406" s="157"/>
      <c r="F406" s="157"/>
      <c r="G406" s="157"/>
      <c r="H406" s="157"/>
      <c r="I406" s="157"/>
      <c r="J406" s="157"/>
      <c r="K406" s="157"/>
      <c r="L406" s="157"/>
      <c r="M406" s="157"/>
      <c r="N406" s="157"/>
      <c r="O406" s="157"/>
      <c r="P406" s="157"/>
      <c r="Q406" s="157"/>
      <c r="R406" s="157"/>
      <c r="S406" s="157"/>
      <c r="T406" s="157"/>
      <c r="U406" s="157"/>
      <c r="V406" s="157"/>
      <c r="W406" s="157"/>
      <c r="X406" s="157"/>
      <c r="Y406" s="157"/>
      <c r="Z406" s="157"/>
    </row>
    <row r="407" spans="1:26" ht="12" customHeight="1" x14ac:dyDescent="0.25">
      <c r="A407" s="157"/>
      <c r="B407" s="157"/>
      <c r="C407" s="157"/>
      <c r="D407" s="189"/>
      <c r="E407" s="157"/>
      <c r="F407" s="157"/>
      <c r="G407" s="157"/>
      <c r="H407" s="157"/>
      <c r="I407" s="157"/>
      <c r="J407" s="157"/>
      <c r="K407" s="157"/>
      <c r="L407" s="157"/>
      <c r="M407" s="157"/>
      <c r="N407" s="157"/>
      <c r="O407" s="157"/>
      <c r="P407" s="157"/>
      <c r="Q407" s="157"/>
      <c r="R407" s="157"/>
      <c r="S407" s="157"/>
      <c r="T407" s="157"/>
      <c r="U407" s="157"/>
      <c r="V407" s="157"/>
      <c r="W407" s="157"/>
      <c r="X407" s="157"/>
      <c r="Y407" s="157"/>
      <c r="Z407" s="157"/>
    </row>
    <row r="408" spans="1:26" ht="12" customHeight="1" x14ac:dyDescent="0.25">
      <c r="A408" s="157"/>
      <c r="B408" s="157"/>
      <c r="C408" s="157"/>
      <c r="D408" s="189"/>
      <c r="E408" s="157"/>
      <c r="F408" s="157"/>
      <c r="G408" s="157"/>
      <c r="H408" s="157"/>
      <c r="I408" s="157"/>
      <c r="J408" s="157"/>
      <c r="K408" s="157"/>
      <c r="L408" s="157"/>
      <c r="M408" s="157"/>
      <c r="N408" s="157"/>
      <c r="O408" s="157"/>
      <c r="P408" s="157"/>
      <c r="Q408" s="157"/>
      <c r="R408" s="157"/>
      <c r="S408" s="157"/>
      <c r="T408" s="157"/>
      <c r="U408" s="157"/>
      <c r="V408" s="157"/>
      <c r="W408" s="157"/>
      <c r="X408" s="157"/>
      <c r="Y408" s="157"/>
      <c r="Z408" s="157"/>
    </row>
    <row r="409" spans="1:26" ht="12" customHeight="1" x14ac:dyDescent="0.25">
      <c r="A409" s="157"/>
      <c r="B409" s="157"/>
      <c r="C409" s="157"/>
      <c r="D409" s="189"/>
      <c r="E409" s="157"/>
      <c r="F409" s="157"/>
      <c r="G409" s="157"/>
      <c r="H409" s="157"/>
      <c r="I409" s="157"/>
      <c r="J409" s="157"/>
      <c r="K409" s="157"/>
      <c r="L409" s="157"/>
      <c r="M409" s="157"/>
      <c r="N409" s="157"/>
      <c r="O409" s="157"/>
      <c r="P409" s="157"/>
      <c r="Q409" s="157"/>
      <c r="R409" s="157"/>
      <c r="S409" s="157"/>
      <c r="T409" s="157"/>
      <c r="U409" s="157"/>
      <c r="V409" s="157"/>
      <c r="W409" s="157"/>
      <c r="X409" s="157"/>
      <c r="Y409" s="157"/>
      <c r="Z409" s="157"/>
    </row>
    <row r="410" spans="1:26" ht="12" customHeight="1" x14ac:dyDescent="0.25">
      <c r="A410" s="157"/>
      <c r="B410" s="157"/>
      <c r="C410" s="157"/>
      <c r="D410" s="189"/>
      <c r="E410" s="157"/>
      <c r="F410" s="157"/>
      <c r="G410" s="157"/>
      <c r="H410" s="157"/>
      <c r="I410" s="157"/>
      <c r="J410" s="157"/>
      <c r="K410" s="157"/>
      <c r="L410" s="157"/>
      <c r="M410" s="157"/>
      <c r="N410" s="157"/>
      <c r="O410" s="157"/>
      <c r="P410" s="157"/>
      <c r="Q410" s="157"/>
      <c r="R410" s="157"/>
      <c r="S410" s="157"/>
      <c r="T410" s="157"/>
      <c r="U410" s="157"/>
      <c r="V410" s="157"/>
      <c r="W410" s="157"/>
      <c r="X410" s="157"/>
      <c r="Y410" s="157"/>
      <c r="Z410" s="157"/>
    </row>
    <row r="411" spans="1:26" ht="12" customHeight="1" x14ac:dyDescent="0.25">
      <c r="A411" s="157"/>
      <c r="B411" s="157"/>
      <c r="C411" s="157"/>
      <c r="D411" s="189"/>
      <c r="E411" s="157"/>
      <c r="F411" s="157"/>
      <c r="G411" s="157"/>
      <c r="H411" s="157"/>
      <c r="I411" s="157"/>
      <c r="J411" s="157"/>
      <c r="K411" s="157"/>
      <c r="L411" s="157"/>
      <c r="M411" s="157"/>
      <c r="N411" s="157"/>
      <c r="O411" s="157"/>
      <c r="P411" s="157"/>
      <c r="Q411" s="157"/>
      <c r="R411" s="157"/>
      <c r="S411" s="157"/>
      <c r="T411" s="157"/>
      <c r="U411" s="157"/>
      <c r="V411" s="157"/>
      <c r="W411" s="157"/>
      <c r="X411" s="157"/>
      <c r="Y411" s="157"/>
      <c r="Z411" s="157"/>
    </row>
    <row r="412" spans="1:26" ht="12" customHeight="1" x14ac:dyDescent="0.25">
      <c r="A412" s="157"/>
      <c r="B412" s="157"/>
      <c r="C412" s="157"/>
      <c r="D412" s="189"/>
      <c r="E412" s="157"/>
      <c r="F412" s="157"/>
      <c r="G412" s="157"/>
      <c r="H412" s="157"/>
      <c r="I412" s="157"/>
      <c r="J412" s="157"/>
      <c r="K412" s="157"/>
      <c r="L412" s="157"/>
      <c r="M412" s="157"/>
      <c r="N412" s="157"/>
      <c r="O412" s="157"/>
      <c r="P412" s="157"/>
      <c r="Q412" s="157"/>
      <c r="R412" s="157"/>
      <c r="S412" s="157"/>
      <c r="T412" s="157"/>
      <c r="U412" s="157"/>
      <c r="V412" s="157"/>
      <c r="W412" s="157"/>
      <c r="X412" s="157"/>
      <c r="Y412" s="157"/>
      <c r="Z412" s="157"/>
    </row>
    <row r="413" spans="1:26" ht="12" customHeight="1" x14ac:dyDescent="0.25">
      <c r="A413" s="157"/>
      <c r="B413" s="157"/>
      <c r="C413" s="157"/>
      <c r="D413" s="189"/>
      <c r="E413" s="157"/>
      <c r="F413" s="157"/>
      <c r="G413" s="157"/>
      <c r="H413" s="157"/>
      <c r="I413" s="157"/>
      <c r="J413" s="157"/>
      <c r="K413" s="157"/>
      <c r="L413" s="157"/>
      <c r="M413" s="157"/>
      <c r="N413" s="157"/>
      <c r="O413" s="157"/>
      <c r="P413" s="157"/>
      <c r="Q413" s="157"/>
      <c r="R413" s="157"/>
      <c r="S413" s="157"/>
      <c r="T413" s="157"/>
      <c r="U413" s="157"/>
      <c r="V413" s="157"/>
      <c r="W413" s="157"/>
      <c r="X413" s="157"/>
      <c r="Y413" s="157"/>
      <c r="Z413" s="157"/>
    </row>
    <row r="414" spans="1:26" ht="12" customHeight="1" x14ac:dyDescent="0.25">
      <c r="A414" s="157"/>
      <c r="B414" s="157"/>
      <c r="C414" s="157"/>
      <c r="D414" s="189"/>
      <c r="E414" s="157"/>
      <c r="F414" s="157"/>
      <c r="G414" s="157"/>
      <c r="H414" s="157"/>
      <c r="I414" s="157"/>
      <c r="J414" s="157"/>
      <c r="K414" s="157"/>
      <c r="L414" s="157"/>
      <c r="M414" s="157"/>
      <c r="N414" s="157"/>
      <c r="O414" s="157"/>
      <c r="P414" s="157"/>
      <c r="Q414" s="157"/>
      <c r="R414" s="157"/>
      <c r="S414" s="157"/>
      <c r="T414" s="157"/>
      <c r="U414" s="157"/>
      <c r="V414" s="157"/>
      <c r="W414" s="157"/>
      <c r="X414" s="157"/>
      <c r="Y414" s="157"/>
      <c r="Z414" s="157"/>
    </row>
    <row r="415" spans="1:26" ht="12" customHeight="1" x14ac:dyDescent="0.25">
      <c r="A415" s="157"/>
      <c r="B415" s="157"/>
      <c r="C415" s="157"/>
      <c r="D415" s="189"/>
      <c r="E415" s="157"/>
      <c r="F415" s="157"/>
      <c r="G415" s="157"/>
      <c r="H415" s="157"/>
      <c r="I415" s="157"/>
      <c r="J415" s="157"/>
      <c r="K415" s="157"/>
      <c r="L415" s="157"/>
      <c r="M415" s="157"/>
      <c r="N415" s="157"/>
      <c r="O415" s="157"/>
      <c r="P415" s="157"/>
      <c r="Q415" s="157"/>
      <c r="R415" s="157"/>
      <c r="S415" s="157"/>
      <c r="T415" s="157"/>
      <c r="U415" s="157"/>
      <c r="V415" s="157"/>
      <c r="W415" s="157"/>
      <c r="X415" s="157"/>
      <c r="Y415" s="157"/>
      <c r="Z415" s="157"/>
    </row>
    <row r="416" spans="1:26" ht="12" customHeight="1" x14ac:dyDescent="0.25">
      <c r="A416" s="157"/>
      <c r="B416" s="157"/>
      <c r="C416" s="157"/>
      <c r="D416" s="189"/>
      <c r="E416" s="157"/>
      <c r="F416" s="157"/>
      <c r="G416" s="157"/>
      <c r="H416" s="157"/>
      <c r="I416" s="157"/>
      <c r="J416" s="157"/>
      <c r="K416" s="157"/>
      <c r="L416" s="157"/>
      <c r="M416" s="157"/>
      <c r="N416" s="157"/>
      <c r="O416" s="157"/>
      <c r="P416" s="157"/>
      <c r="Q416" s="157"/>
      <c r="R416" s="157"/>
      <c r="S416" s="157"/>
      <c r="T416" s="157"/>
      <c r="U416" s="157"/>
      <c r="V416" s="157"/>
      <c r="W416" s="157"/>
      <c r="X416" s="157"/>
      <c r="Y416" s="157"/>
      <c r="Z416" s="157"/>
    </row>
    <row r="417" spans="1:26" ht="12" customHeight="1" x14ac:dyDescent="0.25">
      <c r="A417" s="157"/>
      <c r="B417" s="157"/>
      <c r="C417" s="157"/>
      <c r="D417" s="189"/>
      <c r="E417" s="157"/>
      <c r="F417" s="157"/>
      <c r="G417" s="157"/>
      <c r="H417" s="157"/>
      <c r="I417" s="157"/>
      <c r="J417" s="157"/>
      <c r="K417" s="157"/>
      <c r="L417" s="157"/>
      <c r="M417" s="157"/>
      <c r="N417" s="157"/>
      <c r="O417" s="157"/>
      <c r="P417" s="157"/>
      <c r="Q417" s="157"/>
      <c r="R417" s="157"/>
      <c r="S417" s="157"/>
      <c r="T417" s="157"/>
      <c r="U417" s="157"/>
      <c r="V417" s="157"/>
      <c r="W417" s="157"/>
      <c r="X417" s="157"/>
      <c r="Y417" s="157"/>
      <c r="Z417" s="157"/>
    </row>
    <row r="418" spans="1:26" ht="12" customHeight="1" x14ac:dyDescent="0.25">
      <c r="A418" s="157"/>
      <c r="B418" s="157"/>
      <c r="C418" s="157"/>
      <c r="D418" s="189"/>
      <c r="E418" s="157"/>
      <c r="F418" s="157"/>
      <c r="G418" s="157"/>
      <c r="H418" s="157"/>
      <c r="I418" s="157"/>
      <c r="J418" s="157"/>
      <c r="K418" s="157"/>
      <c r="L418" s="157"/>
      <c r="M418" s="157"/>
      <c r="N418" s="157"/>
      <c r="O418" s="157"/>
      <c r="P418" s="157"/>
      <c r="Q418" s="157"/>
      <c r="R418" s="157"/>
      <c r="S418" s="157"/>
      <c r="T418" s="157"/>
      <c r="U418" s="157"/>
      <c r="V418" s="157"/>
      <c r="W418" s="157"/>
      <c r="X418" s="157"/>
      <c r="Y418" s="157"/>
      <c r="Z418" s="157"/>
    </row>
    <row r="419" spans="1:26" ht="12" customHeight="1" x14ac:dyDescent="0.25">
      <c r="A419" s="157"/>
      <c r="B419" s="157"/>
      <c r="C419" s="157"/>
      <c r="D419" s="189"/>
      <c r="E419" s="157"/>
      <c r="F419" s="157"/>
      <c r="G419" s="157"/>
      <c r="H419" s="157"/>
      <c r="I419" s="157"/>
      <c r="J419" s="157"/>
      <c r="K419" s="157"/>
      <c r="L419" s="157"/>
      <c r="M419" s="157"/>
      <c r="N419" s="157"/>
      <c r="O419" s="157"/>
      <c r="P419" s="157"/>
      <c r="Q419" s="157"/>
      <c r="R419" s="157"/>
      <c r="S419" s="157"/>
      <c r="T419" s="157"/>
      <c r="U419" s="157"/>
      <c r="V419" s="157"/>
      <c r="W419" s="157"/>
      <c r="X419" s="157"/>
      <c r="Y419" s="157"/>
      <c r="Z419" s="157"/>
    </row>
    <row r="420" spans="1:26" ht="12" customHeight="1" x14ac:dyDescent="0.25">
      <c r="A420" s="157"/>
      <c r="B420" s="157"/>
      <c r="C420" s="157"/>
      <c r="D420" s="189"/>
      <c r="E420" s="157"/>
      <c r="F420" s="157"/>
      <c r="G420" s="157"/>
      <c r="H420" s="157"/>
      <c r="I420" s="157"/>
      <c r="J420" s="157"/>
      <c r="K420" s="157"/>
      <c r="L420" s="157"/>
      <c r="M420" s="157"/>
      <c r="N420" s="157"/>
      <c r="O420" s="157"/>
      <c r="P420" s="157"/>
      <c r="Q420" s="157"/>
      <c r="R420" s="157"/>
      <c r="S420" s="157"/>
      <c r="T420" s="157"/>
      <c r="U420" s="157"/>
      <c r="V420" s="157"/>
      <c r="W420" s="157"/>
      <c r="X420" s="157"/>
      <c r="Y420" s="157"/>
      <c r="Z420" s="157"/>
    </row>
    <row r="421" spans="1:26" ht="12" customHeight="1" x14ac:dyDescent="0.25">
      <c r="A421" s="157"/>
      <c r="B421" s="157"/>
      <c r="C421" s="157"/>
      <c r="D421" s="189"/>
      <c r="E421" s="157"/>
      <c r="F421" s="157"/>
      <c r="G421" s="157"/>
      <c r="H421" s="157"/>
      <c r="I421" s="157"/>
      <c r="J421" s="157"/>
      <c r="K421" s="157"/>
      <c r="L421" s="157"/>
      <c r="M421" s="157"/>
      <c r="N421" s="157"/>
      <c r="O421" s="157"/>
      <c r="P421" s="157"/>
      <c r="Q421" s="157"/>
      <c r="R421" s="157"/>
      <c r="S421" s="157"/>
      <c r="T421" s="157"/>
      <c r="U421" s="157"/>
      <c r="V421" s="157"/>
      <c r="W421" s="157"/>
      <c r="X421" s="157"/>
      <c r="Y421" s="157"/>
      <c r="Z421" s="157"/>
    </row>
    <row r="422" spans="1:26" ht="12" customHeight="1" x14ac:dyDescent="0.25">
      <c r="A422" s="157"/>
      <c r="B422" s="157"/>
      <c r="C422" s="157"/>
      <c r="D422" s="189"/>
      <c r="E422" s="157"/>
      <c r="F422" s="157"/>
      <c r="G422" s="157"/>
      <c r="H422" s="157"/>
      <c r="I422" s="157"/>
      <c r="J422" s="157"/>
      <c r="K422" s="157"/>
      <c r="L422" s="157"/>
      <c r="M422" s="157"/>
      <c r="N422" s="157"/>
      <c r="O422" s="157"/>
      <c r="P422" s="157"/>
      <c r="Q422" s="157"/>
      <c r="R422" s="157"/>
      <c r="S422" s="157"/>
      <c r="T422" s="157"/>
      <c r="U422" s="157"/>
      <c r="V422" s="157"/>
      <c r="W422" s="157"/>
      <c r="X422" s="157"/>
      <c r="Y422" s="157"/>
      <c r="Z422" s="157"/>
    </row>
    <row r="423" spans="1:26" ht="12" customHeight="1" x14ac:dyDescent="0.25">
      <c r="A423" s="157"/>
      <c r="B423" s="157"/>
      <c r="C423" s="157"/>
      <c r="D423" s="189"/>
      <c r="E423" s="157"/>
      <c r="F423" s="157"/>
      <c r="G423" s="157"/>
      <c r="H423" s="157"/>
      <c r="I423" s="157"/>
      <c r="J423" s="157"/>
      <c r="K423" s="157"/>
      <c r="L423" s="157"/>
      <c r="M423" s="157"/>
      <c r="N423" s="157"/>
      <c r="O423" s="157"/>
      <c r="P423" s="157"/>
      <c r="Q423" s="157"/>
      <c r="R423" s="157"/>
      <c r="S423" s="157"/>
      <c r="T423" s="157"/>
      <c r="U423" s="157"/>
      <c r="V423" s="157"/>
      <c r="W423" s="157"/>
      <c r="X423" s="157"/>
      <c r="Y423" s="157"/>
      <c r="Z423" s="157"/>
    </row>
    <row r="424" spans="1:26" ht="12" customHeight="1" x14ac:dyDescent="0.25">
      <c r="A424" s="157"/>
      <c r="B424" s="157"/>
      <c r="C424" s="157"/>
      <c r="D424" s="189"/>
      <c r="E424" s="157"/>
      <c r="F424" s="157"/>
      <c r="G424" s="157"/>
      <c r="H424" s="157"/>
      <c r="I424" s="157"/>
      <c r="J424" s="157"/>
      <c r="K424" s="157"/>
      <c r="L424" s="157"/>
      <c r="M424" s="157"/>
      <c r="N424" s="157"/>
      <c r="O424" s="157"/>
      <c r="P424" s="157"/>
      <c r="Q424" s="157"/>
      <c r="R424" s="157"/>
      <c r="S424" s="157"/>
      <c r="T424" s="157"/>
      <c r="U424" s="157"/>
      <c r="V424" s="157"/>
      <c r="W424" s="157"/>
      <c r="X424" s="157"/>
      <c r="Y424" s="157"/>
      <c r="Z424" s="157"/>
    </row>
    <row r="425" spans="1:26" ht="12" customHeight="1" x14ac:dyDescent="0.25">
      <c r="A425" s="157"/>
      <c r="B425" s="157"/>
      <c r="C425" s="157"/>
      <c r="D425" s="189"/>
      <c r="E425" s="157"/>
      <c r="F425" s="157"/>
      <c r="G425" s="157"/>
      <c r="H425" s="157"/>
      <c r="I425" s="157"/>
      <c r="J425" s="157"/>
      <c r="K425" s="157"/>
      <c r="L425" s="157"/>
      <c r="M425" s="157"/>
      <c r="N425" s="157"/>
      <c r="O425" s="157"/>
      <c r="P425" s="157"/>
      <c r="Q425" s="157"/>
      <c r="R425" s="157"/>
      <c r="S425" s="157"/>
      <c r="T425" s="157"/>
      <c r="U425" s="157"/>
      <c r="V425" s="157"/>
      <c r="W425" s="157"/>
      <c r="X425" s="157"/>
      <c r="Y425" s="157"/>
      <c r="Z425" s="157"/>
    </row>
    <row r="426" spans="1:26" ht="12" customHeight="1" x14ac:dyDescent="0.25">
      <c r="A426" s="157"/>
      <c r="B426" s="157"/>
      <c r="C426" s="157"/>
      <c r="D426" s="189"/>
      <c r="E426" s="157"/>
      <c r="F426" s="157"/>
      <c r="G426" s="157"/>
      <c r="H426" s="157"/>
      <c r="I426" s="157"/>
      <c r="J426" s="157"/>
      <c r="K426" s="157"/>
      <c r="L426" s="157"/>
      <c r="M426" s="157"/>
      <c r="N426" s="157"/>
      <c r="O426" s="157"/>
      <c r="P426" s="157"/>
      <c r="Q426" s="157"/>
      <c r="R426" s="157"/>
      <c r="S426" s="157"/>
      <c r="T426" s="157"/>
      <c r="U426" s="157"/>
      <c r="V426" s="157"/>
      <c r="W426" s="157"/>
      <c r="X426" s="157"/>
      <c r="Y426" s="157"/>
      <c r="Z426" s="157"/>
    </row>
    <row r="427" spans="1:26" ht="12" customHeight="1" x14ac:dyDescent="0.25">
      <c r="A427" s="157"/>
      <c r="B427" s="157"/>
      <c r="C427" s="157"/>
      <c r="D427" s="189"/>
      <c r="E427" s="157"/>
      <c r="F427" s="157"/>
      <c r="G427" s="157"/>
      <c r="H427" s="157"/>
      <c r="I427" s="157"/>
      <c r="J427" s="157"/>
      <c r="K427" s="157"/>
      <c r="L427" s="157"/>
      <c r="M427" s="157"/>
      <c r="N427" s="157"/>
      <c r="O427" s="157"/>
      <c r="P427" s="157"/>
      <c r="Q427" s="157"/>
      <c r="R427" s="157"/>
      <c r="S427" s="157"/>
      <c r="T427" s="157"/>
      <c r="U427" s="157"/>
      <c r="V427" s="157"/>
      <c r="W427" s="157"/>
      <c r="X427" s="157"/>
      <c r="Y427" s="157"/>
      <c r="Z427" s="157"/>
    </row>
    <row r="428" spans="1:26" ht="12" customHeight="1" x14ac:dyDescent="0.25">
      <c r="A428" s="157"/>
      <c r="B428" s="157"/>
      <c r="C428" s="157"/>
      <c r="D428" s="189"/>
      <c r="E428" s="157"/>
      <c r="F428" s="157"/>
      <c r="G428" s="157"/>
      <c r="H428" s="157"/>
      <c r="I428" s="157"/>
      <c r="J428" s="157"/>
      <c r="K428" s="157"/>
      <c r="L428" s="157"/>
      <c r="M428" s="157"/>
      <c r="N428" s="157"/>
      <c r="O428" s="157"/>
      <c r="P428" s="157"/>
      <c r="Q428" s="157"/>
      <c r="R428" s="157"/>
      <c r="S428" s="157"/>
      <c r="T428" s="157"/>
      <c r="U428" s="157"/>
      <c r="V428" s="157"/>
      <c r="W428" s="157"/>
      <c r="X428" s="157"/>
      <c r="Y428" s="157"/>
      <c r="Z428" s="157"/>
    </row>
    <row r="429" spans="1:26" ht="12" customHeight="1" x14ac:dyDescent="0.25">
      <c r="A429" s="157"/>
      <c r="B429" s="157"/>
      <c r="C429" s="157"/>
      <c r="D429" s="189"/>
      <c r="E429" s="157"/>
      <c r="F429" s="157"/>
      <c r="G429" s="157"/>
      <c r="H429" s="157"/>
      <c r="I429" s="157"/>
      <c r="J429" s="157"/>
      <c r="K429" s="157"/>
      <c r="L429" s="157"/>
      <c r="M429" s="157"/>
      <c r="N429" s="157"/>
      <c r="O429" s="157"/>
      <c r="P429" s="157"/>
      <c r="Q429" s="157"/>
      <c r="R429" s="157"/>
      <c r="S429" s="157"/>
      <c r="T429" s="157"/>
      <c r="U429" s="157"/>
      <c r="V429" s="157"/>
      <c r="W429" s="157"/>
      <c r="X429" s="157"/>
      <c r="Y429" s="157"/>
      <c r="Z429" s="157"/>
    </row>
    <row r="430" spans="1:26" ht="12" customHeight="1" x14ac:dyDescent="0.25">
      <c r="A430" s="157"/>
      <c r="B430" s="157"/>
      <c r="C430" s="157"/>
      <c r="D430" s="189"/>
      <c r="E430" s="157"/>
      <c r="F430" s="157"/>
      <c r="G430" s="157"/>
      <c r="H430" s="157"/>
      <c r="I430" s="157"/>
      <c r="J430" s="157"/>
      <c r="K430" s="157"/>
      <c r="L430" s="157"/>
      <c r="M430" s="157"/>
      <c r="N430" s="157"/>
      <c r="O430" s="157"/>
      <c r="P430" s="157"/>
      <c r="Q430" s="157"/>
      <c r="R430" s="157"/>
      <c r="S430" s="157"/>
      <c r="T430" s="157"/>
      <c r="U430" s="157"/>
      <c r="V430" s="157"/>
      <c r="W430" s="157"/>
      <c r="X430" s="157"/>
      <c r="Y430" s="157"/>
      <c r="Z430" s="157"/>
    </row>
    <row r="431" spans="1:26" ht="12" customHeight="1" x14ac:dyDescent="0.25">
      <c r="A431" s="157"/>
      <c r="B431" s="157"/>
      <c r="C431" s="157"/>
      <c r="D431" s="189"/>
      <c r="E431" s="157"/>
      <c r="F431" s="157"/>
      <c r="G431" s="157"/>
      <c r="H431" s="157"/>
      <c r="I431" s="157"/>
      <c r="J431" s="157"/>
      <c r="K431" s="157"/>
      <c r="L431" s="157"/>
      <c r="M431" s="157"/>
      <c r="N431" s="157"/>
      <c r="O431" s="157"/>
      <c r="P431" s="157"/>
      <c r="Q431" s="157"/>
      <c r="R431" s="157"/>
      <c r="S431" s="157"/>
      <c r="T431" s="157"/>
      <c r="U431" s="157"/>
      <c r="V431" s="157"/>
      <c r="W431" s="157"/>
      <c r="X431" s="157"/>
      <c r="Y431" s="157"/>
      <c r="Z431" s="157"/>
    </row>
    <row r="432" spans="1:26" ht="12" customHeight="1" x14ac:dyDescent="0.25">
      <c r="A432" s="157"/>
      <c r="B432" s="157"/>
      <c r="C432" s="157"/>
      <c r="D432" s="189"/>
      <c r="E432" s="157"/>
      <c r="F432" s="157"/>
      <c r="G432" s="157"/>
      <c r="H432" s="157"/>
      <c r="I432" s="157"/>
      <c r="J432" s="157"/>
      <c r="K432" s="157"/>
      <c r="L432" s="157"/>
      <c r="M432" s="157"/>
      <c r="N432" s="157"/>
      <c r="O432" s="157"/>
      <c r="P432" s="157"/>
      <c r="Q432" s="157"/>
      <c r="R432" s="157"/>
      <c r="S432" s="157"/>
      <c r="T432" s="157"/>
      <c r="U432" s="157"/>
      <c r="V432" s="157"/>
      <c r="W432" s="157"/>
      <c r="X432" s="157"/>
      <c r="Y432" s="157"/>
      <c r="Z432" s="157"/>
    </row>
    <row r="433" spans="1:26" ht="12" customHeight="1" x14ac:dyDescent="0.25">
      <c r="A433" s="157"/>
      <c r="B433" s="157"/>
      <c r="C433" s="157"/>
      <c r="D433" s="189"/>
      <c r="E433" s="157"/>
      <c r="F433" s="157"/>
      <c r="G433" s="157"/>
      <c r="H433" s="157"/>
      <c r="I433" s="157"/>
      <c r="J433" s="157"/>
      <c r="K433" s="157"/>
      <c r="L433" s="157"/>
      <c r="M433" s="157"/>
      <c r="N433" s="157"/>
      <c r="O433" s="157"/>
      <c r="P433" s="157"/>
      <c r="Q433" s="157"/>
      <c r="R433" s="157"/>
      <c r="S433" s="157"/>
      <c r="T433" s="157"/>
      <c r="U433" s="157"/>
      <c r="V433" s="157"/>
      <c r="W433" s="157"/>
      <c r="X433" s="157"/>
      <c r="Y433" s="157"/>
      <c r="Z433" s="157"/>
    </row>
    <row r="434" spans="1:26" ht="12" customHeight="1" x14ac:dyDescent="0.25">
      <c r="A434" s="157"/>
      <c r="B434" s="157"/>
      <c r="C434" s="157"/>
      <c r="D434" s="189"/>
      <c r="E434" s="157"/>
      <c r="F434" s="157"/>
      <c r="G434" s="157"/>
      <c r="H434" s="157"/>
      <c r="I434" s="157"/>
      <c r="J434" s="157"/>
      <c r="K434" s="157"/>
      <c r="L434" s="157"/>
      <c r="M434" s="157"/>
      <c r="N434" s="157"/>
      <c r="O434" s="157"/>
      <c r="P434" s="157"/>
      <c r="Q434" s="157"/>
      <c r="R434" s="157"/>
      <c r="S434" s="157"/>
      <c r="T434" s="157"/>
      <c r="U434" s="157"/>
      <c r="V434" s="157"/>
      <c r="W434" s="157"/>
      <c r="X434" s="157"/>
      <c r="Y434" s="157"/>
      <c r="Z434" s="157"/>
    </row>
    <row r="435" spans="1:26" ht="12" customHeight="1" x14ac:dyDescent="0.25">
      <c r="A435" s="157"/>
      <c r="B435" s="157"/>
      <c r="C435" s="157"/>
      <c r="D435" s="189"/>
      <c r="E435" s="157"/>
      <c r="F435" s="157"/>
      <c r="G435" s="157"/>
      <c r="H435" s="157"/>
      <c r="I435" s="157"/>
      <c r="J435" s="157"/>
      <c r="K435" s="157"/>
      <c r="L435" s="157"/>
      <c r="M435" s="157"/>
      <c r="N435" s="157"/>
      <c r="O435" s="157"/>
      <c r="P435" s="157"/>
      <c r="Q435" s="157"/>
      <c r="R435" s="157"/>
      <c r="S435" s="157"/>
      <c r="T435" s="157"/>
      <c r="U435" s="157"/>
      <c r="V435" s="157"/>
      <c r="W435" s="157"/>
      <c r="X435" s="157"/>
      <c r="Y435" s="157"/>
      <c r="Z435" s="157"/>
    </row>
    <row r="436" spans="1:26" ht="12" customHeight="1" x14ac:dyDescent="0.25">
      <c r="A436" s="157"/>
      <c r="B436" s="157"/>
      <c r="C436" s="157"/>
      <c r="D436" s="189"/>
      <c r="E436" s="157"/>
      <c r="F436" s="157"/>
      <c r="G436" s="157"/>
      <c r="H436" s="157"/>
      <c r="I436" s="157"/>
      <c r="J436" s="157"/>
      <c r="K436" s="157"/>
      <c r="L436" s="157"/>
      <c r="M436" s="157"/>
      <c r="N436" s="157"/>
      <c r="O436" s="157"/>
      <c r="P436" s="157"/>
      <c r="Q436" s="157"/>
      <c r="R436" s="157"/>
      <c r="S436" s="157"/>
      <c r="T436" s="157"/>
      <c r="U436" s="157"/>
      <c r="V436" s="157"/>
      <c r="W436" s="157"/>
      <c r="X436" s="157"/>
      <c r="Y436" s="157"/>
      <c r="Z436" s="157"/>
    </row>
    <row r="437" spans="1:26" ht="12" customHeight="1" x14ac:dyDescent="0.25">
      <c r="A437" s="157"/>
      <c r="B437" s="157"/>
      <c r="C437" s="157"/>
      <c r="D437" s="189"/>
      <c r="E437" s="157"/>
      <c r="F437" s="157"/>
      <c r="G437" s="157"/>
      <c r="H437" s="157"/>
      <c r="I437" s="157"/>
      <c r="J437" s="157"/>
      <c r="K437" s="157"/>
      <c r="L437" s="157"/>
      <c r="M437" s="157"/>
      <c r="N437" s="157"/>
      <c r="O437" s="157"/>
      <c r="P437" s="157"/>
      <c r="Q437" s="157"/>
      <c r="R437" s="157"/>
      <c r="S437" s="157"/>
      <c r="T437" s="157"/>
      <c r="U437" s="157"/>
      <c r="V437" s="157"/>
      <c r="W437" s="157"/>
      <c r="X437" s="157"/>
      <c r="Y437" s="157"/>
      <c r="Z437" s="157"/>
    </row>
    <row r="438" spans="1:26" ht="12" customHeight="1" x14ac:dyDescent="0.25">
      <c r="A438" s="157"/>
      <c r="B438" s="157"/>
      <c r="C438" s="157"/>
      <c r="D438" s="189"/>
      <c r="E438" s="157"/>
      <c r="F438" s="157"/>
      <c r="G438" s="157"/>
      <c r="H438" s="157"/>
      <c r="I438" s="157"/>
      <c r="J438" s="157"/>
      <c r="K438" s="157"/>
      <c r="L438" s="157"/>
      <c r="M438" s="157"/>
      <c r="N438" s="157"/>
      <c r="O438" s="157"/>
      <c r="P438" s="157"/>
      <c r="Q438" s="157"/>
      <c r="R438" s="157"/>
      <c r="S438" s="157"/>
      <c r="T438" s="157"/>
      <c r="U438" s="157"/>
      <c r="V438" s="157"/>
      <c r="W438" s="157"/>
      <c r="X438" s="157"/>
      <c r="Y438" s="157"/>
      <c r="Z438" s="157"/>
    </row>
    <row r="439" spans="1:26" ht="12" customHeight="1" x14ac:dyDescent="0.25">
      <c r="A439" s="157"/>
      <c r="B439" s="157"/>
      <c r="C439" s="157"/>
      <c r="D439" s="189"/>
      <c r="E439" s="157"/>
      <c r="F439" s="157"/>
      <c r="G439" s="157"/>
      <c r="H439" s="157"/>
      <c r="I439" s="157"/>
      <c r="J439" s="157"/>
      <c r="K439" s="157"/>
      <c r="L439" s="157"/>
      <c r="M439" s="157"/>
      <c r="N439" s="157"/>
      <c r="O439" s="157"/>
      <c r="P439" s="157"/>
      <c r="Q439" s="157"/>
      <c r="R439" s="157"/>
      <c r="S439" s="157"/>
      <c r="T439" s="157"/>
      <c r="U439" s="157"/>
      <c r="V439" s="157"/>
      <c r="W439" s="157"/>
      <c r="X439" s="157"/>
      <c r="Y439" s="157"/>
      <c r="Z439" s="157"/>
    </row>
    <row r="440" spans="1:26" ht="12" customHeight="1" x14ac:dyDescent="0.25">
      <c r="A440" s="157"/>
      <c r="B440" s="157"/>
      <c r="C440" s="157"/>
      <c r="D440" s="189"/>
      <c r="E440" s="157"/>
      <c r="F440" s="157"/>
      <c r="G440" s="157"/>
      <c r="H440" s="157"/>
      <c r="I440" s="157"/>
      <c r="J440" s="157"/>
      <c r="K440" s="157"/>
      <c r="L440" s="157"/>
      <c r="M440" s="157"/>
      <c r="N440" s="157"/>
      <c r="O440" s="157"/>
      <c r="P440" s="157"/>
      <c r="Q440" s="157"/>
      <c r="R440" s="157"/>
      <c r="S440" s="157"/>
      <c r="T440" s="157"/>
      <c r="U440" s="157"/>
      <c r="V440" s="157"/>
      <c r="W440" s="157"/>
      <c r="X440" s="157"/>
      <c r="Y440" s="157"/>
      <c r="Z440" s="157"/>
    </row>
    <row r="441" spans="1:26" ht="12" customHeight="1" x14ac:dyDescent="0.25">
      <c r="A441" s="157"/>
      <c r="B441" s="157"/>
      <c r="C441" s="157"/>
      <c r="D441" s="189"/>
      <c r="E441" s="157"/>
      <c r="F441" s="157"/>
      <c r="G441" s="157"/>
      <c r="H441" s="157"/>
      <c r="I441" s="157"/>
      <c r="J441" s="157"/>
      <c r="K441" s="157"/>
      <c r="L441" s="157"/>
      <c r="M441" s="157"/>
      <c r="N441" s="157"/>
      <c r="O441" s="157"/>
      <c r="P441" s="157"/>
      <c r="Q441" s="157"/>
      <c r="R441" s="157"/>
      <c r="S441" s="157"/>
      <c r="T441" s="157"/>
      <c r="U441" s="157"/>
      <c r="V441" s="157"/>
      <c r="W441" s="157"/>
      <c r="X441" s="157"/>
      <c r="Y441" s="157"/>
      <c r="Z441" s="157"/>
    </row>
    <row r="442" spans="1:26" ht="12" customHeight="1" x14ac:dyDescent="0.25">
      <c r="A442" s="157"/>
      <c r="B442" s="157"/>
      <c r="C442" s="157"/>
      <c r="D442" s="189"/>
      <c r="E442" s="157"/>
      <c r="F442" s="157"/>
      <c r="G442" s="157"/>
      <c r="H442" s="157"/>
      <c r="I442" s="157"/>
      <c r="J442" s="157"/>
      <c r="K442" s="157"/>
      <c r="L442" s="157"/>
      <c r="M442" s="157"/>
      <c r="N442" s="157"/>
      <c r="O442" s="157"/>
      <c r="P442" s="157"/>
      <c r="Q442" s="157"/>
      <c r="R442" s="157"/>
      <c r="S442" s="157"/>
      <c r="T442" s="157"/>
      <c r="U442" s="157"/>
      <c r="V442" s="157"/>
      <c r="W442" s="157"/>
      <c r="X442" s="157"/>
      <c r="Y442" s="157"/>
      <c r="Z442" s="157"/>
    </row>
    <row r="443" spans="1:26" ht="12" customHeight="1" x14ac:dyDescent="0.25">
      <c r="A443" s="157"/>
      <c r="B443" s="157"/>
      <c r="C443" s="157"/>
      <c r="D443" s="189"/>
      <c r="E443" s="157"/>
      <c r="F443" s="157"/>
      <c r="G443" s="157"/>
      <c r="H443" s="157"/>
      <c r="I443" s="157"/>
      <c r="J443" s="157"/>
      <c r="K443" s="157"/>
      <c r="L443" s="157"/>
      <c r="M443" s="157"/>
      <c r="N443" s="157"/>
      <c r="O443" s="157"/>
      <c r="P443" s="157"/>
      <c r="Q443" s="157"/>
      <c r="R443" s="157"/>
      <c r="S443" s="157"/>
      <c r="T443" s="157"/>
      <c r="U443" s="157"/>
      <c r="V443" s="157"/>
      <c r="W443" s="157"/>
      <c r="X443" s="157"/>
      <c r="Y443" s="157"/>
      <c r="Z443" s="157"/>
    </row>
    <row r="444" spans="1:26" ht="12" customHeight="1" x14ac:dyDescent="0.25">
      <c r="A444" s="157"/>
      <c r="B444" s="157"/>
      <c r="C444" s="157"/>
      <c r="D444" s="189"/>
      <c r="E444" s="157"/>
      <c r="F444" s="157"/>
      <c r="G444" s="157"/>
      <c r="H444" s="157"/>
      <c r="I444" s="157"/>
      <c r="J444" s="157"/>
      <c r="K444" s="157"/>
      <c r="L444" s="157"/>
      <c r="M444" s="157"/>
      <c r="N444" s="157"/>
      <c r="O444" s="157"/>
      <c r="P444" s="157"/>
      <c r="Q444" s="157"/>
      <c r="R444" s="157"/>
      <c r="S444" s="157"/>
      <c r="T444" s="157"/>
      <c r="U444" s="157"/>
      <c r="V444" s="157"/>
      <c r="W444" s="157"/>
      <c r="X444" s="157"/>
      <c r="Y444" s="157"/>
      <c r="Z444" s="157"/>
    </row>
    <row r="445" spans="1:26" ht="12" customHeight="1" x14ac:dyDescent="0.25">
      <c r="A445" s="157"/>
      <c r="B445" s="157"/>
      <c r="C445" s="157"/>
      <c r="D445" s="189"/>
      <c r="E445" s="157"/>
      <c r="F445" s="157"/>
      <c r="G445" s="157"/>
      <c r="H445" s="157"/>
      <c r="I445" s="157"/>
      <c r="J445" s="157"/>
      <c r="K445" s="157"/>
      <c r="L445" s="157"/>
      <c r="M445" s="157"/>
      <c r="N445" s="157"/>
      <c r="O445" s="157"/>
      <c r="P445" s="157"/>
      <c r="Q445" s="157"/>
      <c r="R445" s="157"/>
      <c r="S445" s="157"/>
      <c r="T445" s="157"/>
      <c r="U445" s="157"/>
      <c r="V445" s="157"/>
      <c r="W445" s="157"/>
      <c r="X445" s="157"/>
      <c r="Y445" s="157"/>
      <c r="Z445" s="157"/>
    </row>
    <row r="446" spans="1:26" ht="12" customHeight="1" x14ac:dyDescent="0.25">
      <c r="A446" s="157"/>
      <c r="B446" s="157"/>
      <c r="C446" s="157"/>
      <c r="D446" s="189"/>
      <c r="E446" s="157"/>
      <c r="F446" s="157"/>
      <c r="G446" s="157"/>
      <c r="H446" s="157"/>
      <c r="I446" s="157"/>
      <c r="J446" s="157"/>
      <c r="K446" s="157"/>
      <c r="L446" s="157"/>
      <c r="M446" s="157"/>
      <c r="N446" s="157"/>
      <c r="O446" s="157"/>
      <c r="P446" s="157"/>
      <c r="Q446" s="157"/>
      <c r="R446" s="157"/>
      <c r="S446" s="157"/>
      <c r="T446" s="157"/>
      <c r="U446" s="157"/>
      <c r="V446" s="157"/>
      <c r="W446" s="157"/>
      <c r="X446" s="157"/>
      <c r="Y446" s="157"/>
      <c r="Z446" s="157"/>
    </row>
    <row r="447" spans="1:26" ht="12" customHeight="1" x14ac:dyDescent="0.25">
      <c r="A447" s="157"/>
      <c r="B447" s="157"/>
      <c r="C447" s="157"/>
      <c r="D447" s="189"/>
      <c r="E447" s="157"/>
      <c r="F447" s="157"/>
      <c r="G447" s="157"/>
      <c r="H447" s="157"/>
      <c r="I447" s="157"/>
      <c r="J447" s="157"/>
      <c r="K447" s="157"/>
      <c r="L447" s="157"/>
      <c r="M447" s="157"/>
      <c r="N447" s="157"/>
      <c r="O447" s="157"/>
      <c r="P447" s="157"/>
      <c r="Q447" s="157"/>
      <c r="R447" s="157"/>
      <c r="S447" s="157"/>
      <c r="T447" s="157"/>
      <c r="U447" s="157"/>
      <c r="V447" s="157"/>
      <c r="W447" s="157"/>
      <c r="X447" s="157"/>
      <c r="Y447" s="157"/>
      <c r="Z447" s="157"/>
    </row>
    <row r="448" spans="1:26" ht="12" customHeight="1" x14ac:dyDescent="0.25">
      <c r="A448" s="157"/>
      <c r="B448" s="157"/>
      <c r="C448" s="157"/>
      <c r="D448" s="189"/>
      <c r="E448" s="157"/>
      <c r="F448" s="157"/>
      <c r="G448" s="157"/>
      <c r="H448" s="157"/>
      <c r="I448" s="157"/>
      <c r="J448" s="157"/>
      <c r="K448" s="157"/>
      <c r="L448" s="157"/>
      <c r="M448" s="157"/>
      <c r="N448" s="157"/>
      <c r="O448" s="157"/>
      <c r="P448" s="157"/>
      <c r="Q448" s="157"/>
      <c r="R448" s="157"/>
      <c r="S448" s="157"/>
      <c r="T448" s="157"/>
      <c r="U448" s="157"/>
      <c r="V448" s="157"/>
      <c r="W448" s="157"/>
      <c r="X448" s="157"/>
      <c r="Y448" s="157"/>
      <c r="Z448" s="157"/>
    </row>
    <row r="449" spans="1:26" ht="12" customHeight="1" x14ac:dyDescent="0.25">
      <c r="A449" s="157"/>
      <c r="B449" s="157"/>
      <c r="C449" s="157"/>
      <c r="D449" s="189"/>
      <c r="E449" s="157"/>
      <c r="F449" s="157"/>
      <c r="G449" s="157"/>
      <c r="H449" s="157"/>
      <c r="I449" s="157"/>
      <c r="J449" s="157"/>
      <c r="K449" s="157"/>
      <c r="L449" s="157"/>
      <c r="M449" s="157"/>
      <c r="N449" s="157"/>
      <c r="O449" s="157"/>
      <c r="P449" s="157"/>
      <c r="Q449" s="157"/>
      <c r="R449" s="157"/>
      <c r="S449" s="157"/>
      <c r="T449" s="157"/>
      <c r="U449" s="157"/>
      <c r="V449" s="157"/>
      <c r="W449" s="157"/>
      <c r="X449" s="157"/>
      <c r="Y449" s="157"/>
      <c r="Z449" s="157"/>
    </row>
    <row r="450" spans="1:26" ht="12" customHeight="1" x14ac:dyDescent="0.25">
      <c r="A450" s="157"/>
      <c r="B450" s="157"/>
      <c r="C450" s="157"/>
      <c r="D450" s="189"/>
      <c r="E450" s="157"/>
      <c r="F450" s="157"/>
      <c r="G450" s="157"/>
      <c r="H450" s="157"/>
      <c r="I450" s="157"/>
      <c r="J450" s="157"/>
      <c r="K450" s="157"/>
      <c r="L450" s="157"/>
      <c r="M450" s="157"/>
      <c r="N450" s="157"/>
      <c r="O450" s="157"/>
      <c r="P450" s="157"/>
      <c r="Q450" s="157"/>
      <c r="R450" s="157"/>
      <c r="S450" s="157"/>
      <c r="T450" s="157"/>
      <c r="U450" s="157"/>
      <c r="V450" s="157"/>
      <c r="W450" s="157"/>
      <c r="X450" s="157"/>
      <c r="Y450" s="157"/>
      <c r="Z450" s="157"/>
    </row>
    <row r="451" spans="1:26" ht="12" customHeight="1" x14ac:dyDescent="0.25">
      <c r="A451" s="157"/>
      <c r="B451" s="157"/>
      <c r="C451" s="157"/>
      <c r="D451" s="189"/>
      <c r="E451" s="157"/>
      <c r="F451" s="157"/>
      <c r="G451" s="157"/>
      <c r="H451" s="157"/>
      <c r="I451" s="157"/>
      <c r="J451" s="157"/>
      <c r="K451" s="157"/>
      <c r="L451" s="157"/>
      <c r="M451" s="157"/>
      <c r="N451" s="157"/>
      <c r="O451" s="157"/>
      <c r="P451" s="157"/>
      <c r="Q451" s="157"/>
      <c r="R451" s="157"/>
      <c r="S451" s="157"/>
      <c r="T451" s="157"/>
      <c r="U451" s="157"/>
      <c r="V451" s="157"/>
      <c r="W451" s="157"/>
      <c r="X451" s="157"/>
      <c r="Y451" s="157"/>
      <c r="Z451" s="157"/>
    </row>
    <row r="452" spans="1:26" ht="12" customHeight="1" x14ac:dyDescent="0.25">
      <c r="A452" s="157"/>
      <c r="B452" s="157"/>
      <c r="C452" s="157"/>
      <c r="D452" s="189"/>
      <c r="E452" s="157"/>
      <c r="F452" s="157"/>
      <c r="G452" s="157"/>
      <c r="H452" s="157"/>
      <c r="I452" s="157"/>
      <c r="J452" s="157"/>
      <c r="K452" s="157"/>
      <c r="L452" s="157"/>
      <c r="M452" s="157"/>
      <c r="N452" s="157"/>
      <c r="O452" s="157"/>
      <c r="P452" s="157"/>
      <c r="Q452" s="157"/>
      <c r="R452" s="157"/>
      <c r="S452" s="157"/>
      <c r="T452" s="157"/>
      <c r="U452" s="157"/>
      <c r="V452" s="157"/>
      <c r="W452" s="157"/>
      <c r="X452" s="157"/>
      <c r="Y452" s="157"/>
      <c r="Z452" s="157"/>
    </row>
    <row r="453" spans="1:26" ht="12" customHeight="1" x14ac:dyDescent="0.25">
      <c r="A453" s="157"/>
      <c r="B453" s="157"/>
      <c r="C453" s="157"/>
      <c r="D453" s="189"/>
      <c r="E453" s="157"/>
      <c r="F453" s="157"/>
      <c r="G453" s="157"/>
      <c r="H453" s="157"/>
      <c r="I453" s="157"/>
      <c r="J453" s="157"/>
      <c r="K453" s="157"/>
      <c r="L453" s="157"/>
      <c r="M453" s="157"/>
      <c r="N453" s="157"/>
      <c r="O453" s="157"/>
      <c r="P453" s="157"/>
      <c r="Q453" s="157"/>
      <c r="R453" s="157"/>
      <c r="S453" s="157"/>
      <c r="T453" s="157"/>
      <c r="U453" s="157"/>
      <c r="V453" s="157"/>
      <c r="W453" s="157"/>
      <c r="X453" s="157"/>
      <c r="Y453" s="157"/>
      <c r="Z453" s="157"/>
    </row>
    <row r="454" spans="1:26" ht="12" customHeight="1" x14ac:dyDescent="0.25">
      <c r="A454" s="157"/>
      <c r="B454" s="157"/>
      <c r="C454" s="157"/>
      <c r="D454" s="189"/>
      <c r="E454" s="157"/>
      <c r="F454" s="157"/>
      <c r="G454" s="157"/>
      <c r="H454" s="157"/>
      <c r="I454" s="157"/>
      <c r="J454" s="157"/>
      <c r="K454" s="157"/>
      <c r="L454" s="157"/>
      <c r="M454" s="157"/>
      <c r="N454" s="157"/>
      <c r="O454" s="157"/>
      <c r="P454" s="157"/>
      <c r="Q454" s="157"/>
      <c r="R454" s="157"/>
      <c r="S454" s="157"/>
      <c r="T454" s="157"/>
      <c r="U454" s="157"/>
      <c r="V454" s="157"/>
      <c r="W454" s="157"/>
      <c r="X454" s="157"/>
      <c r="Y454" s="157"/>
      <c r="Z454" s="157"/>
    </row>
    <row r="455" spans="1:26" ht="12" customHeight="1" x14ac:dyDescent="0.25">
      <c r="A455" s="157"/>
      <c r="B455" s="157"/>
      <c r="C455" s="157"/>
      <c r="D455" s="189"/>
      <c r="E455" s="157"/>
      <c r="F455" s="157"/>
      <c r="G455" s="157"/>
      <c r="H455" s="157"/>
      <c r="I455" s="157"/>
      <c r="J455" s="157"/>
      <c r="K455" s="157"/>
      <c r="L455" s="157"/>
      <c r="M455" s="157"/>
      <c r="N455" s="157"/>
      <c r="O455" s="157"/>
      <c r="P455" s="157"/>
      <c r="Q455" s="157"/>
      <c r="R455" s="157"/>
      <c r="S455" s="157"/>
      <c r="T455" s="157"/>
      <c r="U455" s="157"/>
      <c r="V455" s="157"/>
      <c r="W455" s="157"/>
      <c r="X455" s="157"/>
      <c r="Y455" s="157"/>
      <c r="Z455" s="157"/>
    </row>
    <row r="456" spans="1:26" ht="12" customHeight="1" x14ac:dyDescent="0.25">
      <c r="A456" s="157"/>
      <c r="B456" s="157"/>
      <c r="C456" s="157"/>
      <c r="D456" s="189"/>
      <c r="E456" s="157"/>
      <c r="F456" s="157"/>
      <c r="G456" s="157"/>
      <c r="H456" s="157"/>
      <c r="I456" s="157"/>
      <c r="J456" s="157"/>
      <c r="K456" s="157"/>
      <c r="L456" s="157"/>
      <c r="M456" s="157"/>
      <c r="N456" s="157"/>
      <c r="O456" s="157"/>
      <c r="P456" s="157"/>
      <c r="Q456" s="157"/>
      <c r="R456" s="157"/>
      <c r="S456" s="157"/>
      <c r="T456" s="157"/>
      <c r="U456" s="157"/>
      <c r="V456" s="157"/>
      <c r="W456" s="157"/>
      <c r="X456" s="157"/>
      <c r="Y456" s="157"/>
      <c r="Z456" s="157"/>
    </row>
    <row r="457" spans="1:26" ht="12" customHeight="1" x14ac:dyDescent="0.25">
      <c r="A457" s="157"/>
      <c r="B457" s="157"/>
      <c r="C457" s="157"/>
      <c r="D457" s="189"/>
      <c r="E457" s="157"/>
      <c r="F457" s="157"/>
      <c r="G457" s="157"/>
      <c r="H457" s="157"/>
      <c r="I457" s="157"/>
      <c r="J457" s="157"/>
      <c r="K457" s="157"/>
      <c r="L457" s="157"/>
      <c r="M457" s="157"/>
      <c r="N457" s="157"/>
      <c r="O457" s="157"/>
      <c r="P457" s="157"/>
      <c r="Q457" s="157"/>
      <c r="R457" s="157"/>
      <c r="S457" s="157"/>
      <c r="T457" s="157"/>
      <c r="U457" s="157"/>
      <c r="V457" s="157"/>
      <c r="W457" s="157"/>
      <c r="X457" s="157"/>
      <c r="Y457" s="157"/>
      <c r="Z457" s="157"/>
    </row>
    <row r="458" spans="1:26" ht="12" customHeight="1" x14ac:dyDescent="0.25">
      <c r="A458" s="157"/>
      <c r="B458" s="157"/>
      <c r="C458" s="157"/>
      <c r="D458" s="189"/>
      <c r="E458" s="157"/>
      <c r="F458" s="157"/>
      <c r="G458" s="157"/>
      <c r="H458" s="157"/>
      <c r="I458" s="157"/>
      <c r="J458" s="157"/>
      <c r="K458" s="157"/>
      <c r="L458" s="157"/>
      <c r="M458" s="157"/>
      <c r="N458" s="157"/>
      <c r="O458" s="157"/>
      <c r="P458" s="157"/>
      <c r="Q458" s="157"/>
      <c r="R458" s="157"/>
      <c r="S458" s="157"/>
      <c r="T458" s="157"/>
      <c r="U458" s="157"/>
      <c r="V458" s="157"/>
      <c r="W458" s="157"/>
      <c r="X458" s="157"/>
      <c r="Y458" s="157"/>
      <c r="Z458" s="157"/>
    </row>
    <row r="459" spans="1:26" ht="12" customHeight="1" x14ac:dyDescent="0.25">
      <c r="A459" s="157"/>
      <c r="B459" s="157"/>
      <c r="C459" s="157"/>
      <c r="D459" s="189"/>
      <c r="E459" s="157"/>
      <c r="F459" s="157"/>
      <c r="G459" s="157"/>
      <c r="H459" s="157"/>
      <c r="I459" s="157"/>
      <c r="J459" s="157"/>
      <c r="K459" s="157"/>
      <c r="L459" s="157"/>
      <c r="M459" s="157"/>
      <c r="N459" s="157"/>
      <c r="O459" s="157"/>
      <c r="P459" s="157"/>
      <c r="Q459" s="157"/>
      <c r="R459" s="157"/>
      <c r="S459" s="157"/>
      <c r="T459" s="157"/>
      <c r="U459" s="157"/>
      <c r="V459" s="157"/>
      <c r="W459" s="157"/>
      <c r="X459" s="157"/>
      <c r="Y459" s="157"/>
      <c r="Z459" s="157"/>
    </row>
    <row r="460" spans="1:26" ht="12" customHeight="1" x14ac:dyDescent="0.25">
      <c r="A460" s="157"/>
      <c r="B460" s="157"/>
      <c r="C460" s="157"/>
      <c r="D460" s="189"/>
      <c r="E460" s="157"/>
      <c r="F460" s="157"/>
      <c r="G460" s="157"/>
      <c r="H460" s="157"/>
      <c r="I460" s="157"/>
      <c r="J460" s="157"/>
      <c r="K460" s="157"/>
      <c r="L460" s="157"/>
      <c r="M460" s="157"/>
      <c r="N460" s="157"/>
      <c r="O460" s="157"/>
      <c r="P460" s="157"/>
      <c r="Q460" s="157"/>
      <c r="R460" s="157"/>
      <c r="S460" s="157"/>
      <c r="T460" s="157"/>
      <c r="U460" s="157"/>
      <c r="V460" s="157"/>
      <c r="W460" s="157"/>
      <c r="X460" s="157"/>
      <c r="Y460" s="157"/>
      <c r="Z460" s="157"/>
    </row>
    <row r="461" spans="1:26" ht="12" customHeight="1" x14ac:dyDescent="0.25">
      <c r="A461" s="157"/>
      <c r="B461" s="157"/>
      <c r="C461" s="157"/>
      <c r="D461" s="189"/>
      <c r="E461" s="157"/>
      <c r="F461" s="157"/>
      <c r="G461" s="157"/>
      <c r="H461" s="157"/>
      <c r="I461" s="157"/>
      <c r="J461" s="157"/>
      <c r="K461" s="157"/>
      <c r="L461" s="157"/>
      <c r="M461" s="157"/>
      <c r="N461" s="157"/>
      <c r="O461" s="157"/>
      <c r="P461" s="157"/>
      <c r="Q461" s="157"/>
      <c r="R461" s="157"/>
      <c r="S461" s="157"/>
      <c r="T461" s="157"/>
      <c r="U461" s="157"/>
      <c r="V461" s="157"/>
      <c r="W461" s="157"/>
      <c r="X461" s="157"/>
      <c r="Y461" s="157"/>
      <c r="Z461" s="157"/>
    </row>
    <row r="462" spans="1:26" ht="12" customHeight="1" x14ac:dyDescent="0.25">
      <c r="A462" s="157"/>
      <c r="B462" s="157"/>
      <c r="C462" s="157"/>
      <c r="D462" s="189"/>
      <c r="E462" s="157"/>
      <c r="F462" s="157"/>
      <c r="G462" s="157"/>
      <c r="H462" s="157"/>
      <c r="I462" s="157"/>
      <c r="J462" s="157"/>
      <c r="K462" s="157"/>
      <c r="L462" s="157"/>
      <c r="M462" s="157"/>
      <c r="N462" s="157"/>
      <c r="O462" s="157"/>
      <c r="P462" s="157"/>
      <c r="Q462" s="157"/>
      <c r="R462" s="157"/>
      <c r="S462" s="157"/>
      <c r="T462" s="157"/>
      <c r="U462" s="157"/>
      <c r="V462" s="157"/>
      <c r="W462" s="157"/>
      <c r="X462" s="157"/>
      <c r="Y462" s="157"/>
      <c r="Z462" s="157"/>
    </row>
    <row r="463" spans="1:26" ht="12" customHeight="1" x14ac:dyDescent="0.25">
      <c r="A463" s="157"/>
      <c r="B463" s="157"/>
      <c r="C463" s="157"/>
      <c r="D463" s="189"/>
      <c r="E463" s="157"/>
      <c r="F463" s="157"/>
      <c r="G463" s="157"/>
      <c r="H463" s="157"/>
      <c r="I463" s="157"/>
      <c r="J463" s="157"/>
      <c r="K463" s="157"/>
      <c r="L463" s="157"/>
      <c r="M463" s="157"/>
      <c r="N463" s="157"/>
      <c r="O463" s="157"/>
      <c r="P463" s="157"/>
      <c r="Q463" s="157"/>
      <c r="R463" s="157"/>
      <c r="S463" s="157"/>
      <c r="T463" s="157"/>
      <c r="U463" s="157"/>
      <c r="V463" s="157"/>
      <c r="W463" s="157"/>
      <c r="X463" s="157"/>
      <c r="Y463" s="157"/>
      <c r="Z463" s="157"/>
    </row>
    <row r="464" spans="1:26" ht="12" customHeight="1" x14ac:dyDescent="0.25">
      <c r="A464" s="157"/>
      <c r="B464" s="157"/>
      <c r="C464" s="157"/>
      <c r="D464" s="189"/>
      <c r="E464" s="157"/>
      <c r="F464" s="157"/>
      <c r="G464" s="157"/>
      <c r="H464" s="157"/>
      <c r="I464" s="157"/>
      <c r="J464" s="157"/>
      <c r="K464" s="157"/>
      <c r="L464" s="157"/>
      <c r="M464" s="157"/>
      <c r="N464" s="157"/>
      <c r="O464" s="157"/>
      <c r="P464" s="157"/>
      <c r="Q464" s="157"/>
      <c r="R464" s="157"/>
      <c r="S464" s="157"/>
      <c r="T464" s="157"/>
      <c r="U464" s="157"/>
      <c r="V464" s="157"/>
      <c r="W464" s="157"/>
      <c r="X464" s="157"/>
      <c r="Y464" s="157"/>
      <c r="Z464" s="157"/>
    </row>
    <row r="465" spans="1:26" ht="12" customHeight="1" x14ac:dyDescent="0.25">
      <c r="A465" s="157"/>
      <c r="B465" s="157"/>
      <c r="C465" s="157"/>
      <c r="D465" s="189"/>
      <c r="E465" s="157"/>
      <c r="F465" s="157"/>
      <c r="G465" s="157"/>
      <c r="H465" s="157"/>
      <c r="I465" s="157"/>
      <c r="J465" s="157"/>
      <c r="K465" s="157"/>
      <c r="L465" s="157"/>
      <c r="M465" s="157"/>
      <c r="N465" s="157"/>
      <c r="O465" s="157"/>
      <c r="P465" s="157"/>
      <c r="Q465" s="157"/>
      <c r="R465" s="157"/>
      <c r="S465" s="157"/>
      <c r="T465" s="157"/>
      <c r="U465" s="157"/>
      <c r="V465" s="157"/>
      <c r="W465" s="157"/>
      <c r="X465" s="157"/>
      <c r="Y465" s="157"/>
      <c r="Z465" s="157"/>
    </row>
    <row r="466" spans="1:26" ht="12" customHeight="1" x14ac:dyDescent="0.25">
      <c r="A466" s="157"/>
      <c r="B466" s="157"/>
      <c r="C466" s="157"/>
      <c r="D466" s="189"/>
      <c r="E466" s="157"/>
      <c r="F466" s="157"/>
      <c r="G466" s="157"/>
      <c r="H466" s="157"/>
      <c r="I466" s="157"/>
      <c r="J466" s="157"/>
      <c r="K466" s="157"/>
      <c r="L466" s="157"/>
      <c r="M466" s="157"/>
      <c r="N466" s="157"/>
      <c r="O466" s="157"/>
      <c r="P466" s="157"/>
      <c r="Q466" s="157"/>
      <c r="R466" s="157"/>
      <c r="S466" s="157"/>
      <c r="T466" s="157"/>
      <c r="U466" s="157"/>
      <c r="V466" s="157"/>
      <c r="W466" s="157"/>
      <c r="X466" s="157"/>
      <c r="Y466" s="157"/>
      <c r="Z466" s="157"/>
    </row>
    <row r="467" spans="1:26" ht="12" customHeight="1" x14ac:dyDescent="0.25">
      <c r="A467" s="157"/>
      <c r="B467" s="157"/>
      <c r="C467" s="157"/>
      <c r="D467" s="189"/>
      <c r="E467" s="157"/>
      <c r="F467" s="157"/>
      <c r="G467" s="157"/>
      <c r="H467" s="157"/>
      <c r="I467" s="157"/>
      <c r="J467" s="157"/>
      <c r="K467" s="157"/>
      <c r="L467" s="157"/>
      <c r="M467" s="157"/>
      <c r="N467" s="157"/>
      <c r="O467" s="157"/>
      <c r="P467" s="157"/>
      <c r="Q467" s="157"/>
      <c r="R467" s="157"/>
      <c r="S467" s="157"/>
      <c r="T467" s="157"/>
      <c r="U467" s="157"/>
      <c r="V467" s="157"/>
      <c r="W467" s="157"/>
      <c r="X467" s="157"/>
      <c r="Y467" s="157"/>
      <c r="Z467" s="157"/>
    </row>
    <row r="468" spans="1:26" ht="12" customHeight="1" x14ac:dyDescent="0.25">
      <c r="A468" s="157"/>
      <c r="B468" s="157"/>
      <c r="C468" s="157"/>
      <c r="D468" s="189"/>
      <c r="E468" s="157"/>
      <c r="F468" s="157"/>
      <c r="G468" s="157"/>
      <c r="H468" s="157"/>
      <c r="I468" s="157"/>
      <c r="J468" s="157"/>
      <c r="K468" s="157"/>
      <c r="L468" s="157"/>
      <c r="M468" s="157"/>
      <c r="N468" s="157"/>
      <c r="O468" s="157"/>
      <c r="P468" s="157"/>
      <c r="Q468" s="157"/>
      <c r="R468" s="157"/>
      <c r="S468" s="157"/>
      <c r="T468" s="157"/>
      <c r="U468" s="157"/>
      <c r="V468" s="157"/>
      <c r="W468" s="157"/>
      <c r="X468" s="157"/>
      <c r="Y468" s="157"/>
      <c r="Z468" s="157"/>
    </row>
    <row r="469" spans="1:26" ht="12" customHeight="1" x14ac:dyDescent="0.25">
      <c r="A469" s="157"/>
      <c r="B469" s="157"/>
      <c r="C469" s="157"/>
      <c r="D469" s="189"/>
      <c r="E469" s="157"/>
      <c r="F469" s="157"/>
      <c r="G469" s="157"/>
      <c r="H469" s="157"/>
      <c r="I469" s="157"/>
      <c r="J469" s="157"/>
      <c r="K469" s="157"/>
      <c r="L469" s="157"/>
      <c r="M469" s="157"/>
      <c r="N469" s="157"/>
      <c r="O469" s="157"/>
      <c r="P469" s="157"/>
      <c r="Q469" s="157"/>
      <c r="R469" s="157"/>
      <c r="S469" s="157"/>
      <c r="T469" s="157"/>
      <c r="U469" s="157"/>
      <c r="V469" s="157"/>
      <c r="W469" s="157"/>
      <c r="X469" s="157"/>
      <c r="Y469" s="157"/>
      <c r="Z469" s="157"/>
    </row>
    <row r="470" spans="1:26" ht="12" customHeight="1" x14ac:dyDescent="0.25">
      <c r="A470" s="157"/>
      <c r="B470" s="157"/>
      <c r="C470" s="157"/>
      <c r="D470" s="189"/>
      <c r="E470" s="157"/>
      <c r="F470" s="157"/>
      <c r="G470" s="157"/>
      <c r="H470" s="157"/>
      <c r="I470" s="157"/>
      <c r="J470" s="157"/>
      <c r="K470" s="157"/>
      <c r="L470" s="157"/>
      <c r="M470" s="157"/>
      <c r="N470" s="157"/>
      <c r="O470" s="157"/>
      <c r="P470" s="157"/>
      <c r="Q470" s="157"/>
      <c r="R470" s="157"/>
      <c r="S470" s="157"/>
      <c r="T470" s="157"/>
      <c r="U470" s="157"/>
      <c r="V470" s="157"/>
      <c r="W470" s="157"/>
      <c r="X470" s="157"/>
      <c r="Y470" s="157"/>
      <c r="Z470" s="157"/>
    </row>
    <row r="471" spans="1:26" ht="12" customHeight="1" x14ac:dyDescent="0.25">
      <c r="A471" s="157"/>
      <c r="B471" s="157"/>
      <c r="C471" s="157"/>
      <c r="D471" s="189"/>
      <c r="E471" s="157"/>
      <c r="F471" s="157"/>
      <c r="G471" s="157"/>
      <c r="H471" s="157"/>
      <c r="I471" s="157"/>
      <c r="J471" s="157"/>
      <c r="K471" s="157"/>
      <c r="L471" s="157"/>
      <c r="M471" s="157"/>
      <c r="N471" s="157"/>
      <c r="O471" s="157"/>
      <c r="P471" s="157"/>
      <c r="Q471" s="157"/>
      <c r="R471" s="157"/>
      <c r="S471" s="157"/>
      <c r="T471" s="157"/>
      <c r="U471" s="157"/>
      <c r="V471" s="157"/>
      <c r="W471" s="157"/>
      <c r="X471" s="157"/>
      <c r="Y471" s="157"/>
      <c r="Z471" s="157"/>
    </row>
    <row r="472" spans="1:26" ht="12" customHeight="1" x14ac:dyDescent="0.25">
      <c r="A472" s="157"/>
      <c r="B472" s="157"/>
      <c r="C472" s="157"/>
      <c r="D472" s="189"/>
      <c r="E472" s="157"/>
      <c r="F472" s="157"/>
      <c r="G472" s="157"/>
      <c r="H472" s="157"/>
      <c r="I472" s="157"/>
      <c r="J472" s="157"/>
      <c r="K472" s="157"/>
      <c r="L472" s="157"/>
      <c r="M472" s="157"/>
      <c r="N472" s="157"/>
      <c r="O472" s="157"/>
      <c r="P472" s="157"/>
      <c r="Q472" s="157"/>
      <c r="R472" s="157"/>
      <c r="S472" s="157"/>
      <c r="T472" s="157"/>
      <c r="U472" s="157"/>
      <c r="V472" s="157"/>
      <c r="W472" s="157"/>
      <c r="X472" s="157"/>
      <c r="Y472" s="157"/>
      <c r="Z472" s="157"/>
    </row>
    <row r="473" spans="1:26" ht="12" customHeight="1" x14ac:dyDescent="0.25">
      <c r="A473" s="157"/>
      <c r="B473" s="157"/>
      <c r="C473" s="157"/>
      <c r="D473" s="189"/>
      <c r="E473" s="157"/>
      <c r="F473" s="157"/>
      <c r="G473" s="157"/>
      <c r="H473" s="157"/>
      <c r="I473" s="157"/>
      <c r="J473" s="157"/>
      <c r="K473" s="157"/>
      <c r="L473" s="157"/>
      <c r="M473" s="157"/>
      <c r="N473" s="157"/>
      <c r="O473" s="157"/>
      <c r="P473" s="157"/>
      <c r="Q473" s="157"/>
      <c r="R473" s="157"/>
      <c r="S473" s="157"/>
      <c r="T473" s="157"/>
      <c r="U473" s="157"/>
      <c r="V473" s="157"/>
      <c r="W473" s="157"/>
      <c r="X473" s="157"/>
      <c r="Y473" s="157"/>
      <c r="Z473" s="157"/>
    </row>
    <row r="474" spans="1:26" ht="12" customHeight="1" x14ac:dyDescent="0.25">
      <c r="A474" s="157"/>
      <c r="B474" s="157"/>
      <c r="C474" s="157"/>
      <c r="D474" s="189"/>
      <c r="E474" s="157"/>
      <c r="F474" s="157"/>
      <c r="G474" s="157"/>
      <c r="H474" s="157"/>
      <c r="I474" s="157"/>
      <c r="J474" s="157"/>
      <c r="K474" s="157"/>
      <c r="L474" s="157"/>
      <c r="M474" s="157"/>
      <c r="N474" s="157"/>
      <c r="O474" s="157"/>
      <c r="P474" s="157"/>
      <c r="Q474" s="157"/>
      <c r="R474" s="157"/>
      <c r="S474" s="157"/>
      <c r="T474" s="157"/>
      <c r="U474" s="157"/>
      <c r="V474" s="157"/>
      <c r="W474" s="157"/>
      <c r="X474" s="157"/>
      <c r="Y474" s="157"/>
      <c r="Z474" s="157"/>
    </row>
    <row r="475" spans="1:26" ht="12" customHeight="1" x14ac:dyDescent="0.25">
      <c r="A475" s="157"/>
      <c r="B475" s="157"/>
      <c r="C475" s="157"/>
      <c r="D475" s="189"/>
      <c r="E475" s="157"/>
      <c r="F475" s="157"/>
      <c r="G475" s="157"/>
      <c r="H475" s="157"/>
      <c r="I475" s="157"/>
      <c r="J475" s="157"/>
      <c r="K475" s="157"/>
      <c r="L475" s="157"/>
      <c r="M475" s="157"/>
      <c r="N475" s="157"/>
      <c r="O475" s="157"/>
      <c r="P475" s="157"/>
      <c r="Q475" s="157"/>
      <c r="R475" s="157"/>
      <c r="S475" s="157"/>
      <c r="T475" s="157"/>
      <c r="U475" s="157"/>
      <c r="V475" s="157"/>
      <c r="W475" s="157"/>
      <c r="X475" s="157"/>
      <c r="Y475" s="157"/>
      <c r="Z475" s="157"/>
    </row>
    <row r="476" spans="1:26" ht="12" customHeight="1" x14ac:dyDescent="0.25">
      <c r="A476" s="157"/>
      <c r="B476" s="157"/>
      <c r="C476" s="157"/>
      <c r="D476" s="189"/>
      <c r="E476" s="157"/>
      <c r="F476" s="157"/>
      <c r="G476" s="157"/>
      <c r="H476" s="157"/>
      <c r="I476" s="157"/>
      <c r="J476" s="157"/>
      <c r="K476" s="157"/>
      <c r="L476" s="157"/>
      <c r="M476" s="157"/>
      <c r="N476" s="157"/>
      <c r="O476" s="157"/>
      <c r="P476" s="157"/>
      <c r="Q476" s="157"/>
      <c r="R476" s="157"/>
      <c r="S476" s="157"/>
      <c r="T476" s="157"/>
      <c r="U476" s="157"/>
      <c r="V476" s="157"/>
      <c r="W476" s="157"/>
      <c r="X476" s="157"/>
      <c r="Y476" s="157"/>
      <c r="Z476" s="157"/>
    </row>
    <row r="477" spans="1:26" ht="12" customHeight="1" x14ac:dyDescent="0.25">
      <c r="A477" s="157"/>
      <c r="B477" s="157"/>
      <c r="C477" s="157"/>
      <c r="D477" s="189"/>
      <c r="E477" s="157"/>
      <c r="F477" s="157"/>
      <c r="G477" s="157"/>
      <c r="H477" s="157"/>
      <c r="I477" s="157"/>
      <c r="J477" s="157"/>
      <c r="K477" s="157"/>
      <c r="L477" s="157"/>
      <c r="M477" s="157"/>
      <c r="N477" s="157"/>
      <c r="O477" s="157"/>
      <c r="P477" s="157"/>
      <c r="Q477" s="157"/>
      <c r="R477" s="157"/>
      <c r="S477" s="157"/>
      <c r="T477" s="157"/>
      <c r="U477" s="157"/>
      <c r="V477" s="157"/>
      <c r="W477" s="157"/>
      <c r="X477" s="157"/>
      <c r="Y477" s="157"/>
      <c r="Z477" s="157"/>
    </row>
    <row r="478" spans="1:26" ht="12" customHeight="1" x14ac:dyDescent="0.25">
      <c r="A478" s="157"/>
      <c r="B478" s="157"/>
      <c r="C478" s="157"/>
      <c r="D478" s="189"/>
      <c r="E478" s="157"/>
      <c r="F478" s="157"/>
      <c r="G478" s="157"/>
      <c r="H478" s="157"/>
      <c r="I478" s="157"/>
      <c r="J478" s="157"/>
      <c r="K478" s="157"/>
      <c r="L478" s="157"/>
      <c r="M478" s="157"/>
      <c r="N478" s="157"/>
      <c r="O478" s="157"/>
      <c r="P478" s="157"/>
      <c r="Q478" s="157"/>
      <c r="R478" s="157"/>
      <c r="S478" s="157"/>
      <c r="T478" s="157"/>
      <c r="U478" s="157"/>
      <c r="V478" s="157"/>
      <c r="W478" s="157"/>
      <c r="X478" s="157"/>
      <c r="Y478" s="157"/>
      <c r="Z478" s="157"/>
    </row>
    <row r="479" spans="1:26" ht="12" customHeight="1" x14ac:dyDescent="0.25">
      <c r="A479" s="157"/>
      <c r="B479" s="157"/>
      <c r="C479" s="157"/>
      <c r="D479" s="189"/>
      <c r="E479" s="157"/>
      <c r="F479" s="157"/>
      <c r="G479" s="157"/>
      <c r="H479" s="157"/>
      <c r="I479" s="157"/>
      <c r="J479" s="157"/>
      <c r="K479" s="157"/>
      <c r="L479" s="157"/>
      <c r="M479" s="157"/>
      <c r="N479" s="157"/>
      <c r="O479" s="157"/>
      <c r="P479" s="157"/>
      <c r="Q479" s="157"/>
      <c r="R479" s="157"/>
      <c r="S479" s="157"/>
      <c r="T479" s="157"/>
      <c r="U479" s="157"/>
      <c r="V479" s="157"/>
      <c r="W479" s="157"/>
      <c r="X479" s="157"/>
      <c r="Y479" s="157"/>
      <c r="Z479" s="157"/>
    </row>
    <row r="480" spans="1:26" ht="12" customHeight="1" x14ac:dyDescent="0.25">
      <c r="A480" s="157"/>
      <c r="B480" s="157"/>
      <c r="C480" s="157"/>
      <c r="D480" s="189"/>
      <c r="E480" s="157"/>
      <c r="F480" s="157"/>
      <c r="G480" s="157"/>
      <c r="H480" s="157"/>
      <c r="I480" s="157"/>
      <c r="J480" s="157"/>
      <c r="K480" s="157"/>
      <c r="L480" s="157"/>
      <c r="M480" s="157"/>
      <c r="N480" s="157"/>
      <c r="O480" s="157"/>
      <c r="P480" s="157"/>
      <c r="Q480" s="157"/>
      <c r="R480" s="157"/>
      <c r="S480" s="157"/>
      <c r="T480" s="157"/>
      <c r="U480" s="157"/>
      <c r="V480" s="157"/>
      <c r="W480" s="157"/>
      <c r="X480" s="157"/>
      <c r="Y480" s="157"/>
      <c r="Z480" s="157"/>
    </row>
    <row r="481" spans="1:26" ht="12" customHeight="1" x14ac:dyDescent="0.25">
      <c r="A481" s="157"/>
      <c r="B481" s="157"/>
      <c r="C481" s="157"/>
      <c r="D481" s="189"/>
      <c r="E481" s="157"/>
      <c r="F481" s="157"/>
      <c r="G481" s="157"/>
      <c r="H481" s="157"/>
      <c r="I481" s="157"/>
      <c r="J481" s="157"/>
      <c r="K481" s="157"/>
      <c r="L481" s="157"/>
      <c r="M481" s="157"/>
      <c r="N481" s="157"/>
      <c r="O481" s="157"/>
      <c r="P481" s="157"/>
      <c r="Q481" s="157"/>
      <c r="R481" s="157"/>
      <c r="S481" s="157"/>
      <c r="T481" s="157"/>
      <c r="U481" s="157"/>
      <c r="V481" s="157"/>
      <c r="W481" s="157"/>
      <c r="X481" s="157"/>
      <c r="Y481" s="157"/>
      <c r="Z481" s="157"/>
    </row>
    <row r="482" spans="1:26" ht="12" customHeight="1" x14ac:dyDescent="0.25">
      <c r="A482" s="157"/>
      <c r="B482" s="157"/>
      <c r="C482" s="157"/>
      <c r="D482" s="189"/>
      <c r="E482" s="157"/>
      <c r="F482" s="157"/>
      <c r="G482" s="157"/>
      <c r="H482" s="157"/>
      <c r="I482" s="157"/>
      <c r="J482" s="157"/>
      <c r="K482" s="157"/>
      <c r="L482" s="157"/>
      <c r="M482" s="157"/>
      <c r="N482" s="157"/>
      <c r="O482" s="157"/>
      <c r="P482" s="157"/>
      <c r="Q482" s="157"/>
      <c r="R482" s="157"/>
      <c r="S482" s="157"/>
      <c r="T482" s="157"/>
      <c r="U482" s="157"/>
      <c r="V482" s="157"/>
      <c r="W482" s="157"/>
      <c r="X482" s="157"/>
      <c r="Y482" s="157"/>
      <c r="Z482" s="157"/>
    </row>
    <row r="483" spans="1:26" ht="12" customHeight="1" x14ac:dyDescent="0.25">
      <c r="A483" s="157"/>
      <c r="B483" s="157"/>
      <c r="C483" s="157"/>
      <c r="D483" s="189"/>
      <c r="E483" s="157"/>
      <c r="F483" s="157"/>
      <c r="G483" s="157"/>
      <c r="H483" s="157"/>
      <c r="I483" s="157"/>
      <c r="J483" s="157"/>
      <c r="K483" s="157"/>
      <c r="L483" s="157"/>
      <c r="M483" s="157"/>
      <c r="N483" s="157"/>
      <c r="O483" s="157"/>
      <c r="P483" s="157"/>
      <c r="Q483" s="157"/>
      <c r="R483" s="157"/>
      <c r="S483" s="157"/>
      <c r="T483" s="157"/>
      <c r="U483" s="157"/>
      <c r="V483" s="157"/>
      <c r="W483" s="157"/>
      <c r="X483" s="157"/>
      <c r="Y483" s="157"/>
      <c r="Z483" s="157"/>
    </row>
    <row r="484" spans="1:26" ht="12" customHeight="1" x14ac:dyDescent="0.25">
      <c r="A484" s="157"/>
      <c r="B484" s="157"/>
      <c r="C484" s="157"/>
      <c r="D484" s="189"/>
      <c r="E484" s="157"/>
      <c r="F484" s="157"/>
      <c r="G484" s="157"/>
      <c r="H484" s="157"/>
      <c r="I484" s="157"/>
      <c r="J484" s="157"/>
      <c r="K484" s="157"/>
      <c r="L484" s="157"/>
      <c r="M484" s="157"/>
      <c r="N484" s="157"/>
      <c r="O484" s="157"/>
      <c r="P484" s="157"/>
      <c r="Q484" s="157"/>
      <c r="R484" s="157"/>
      <c r="S484" s="157"/>
      <c r="T484" s="157"/>
      <c r="U484" s="157"/>
      <c r="V484" s="157"/>
      <c r="W484" s="157"/>
      <c r="X484" s="157"/>
      <c r="Y484" s="157"/>
      <c r="Z484" s="157"/>
    </row>
    <row r="485" spans="1:26" ht="12" customHeight="1" x14ac:dyDescent="0.25">
      <c r="A485" s="157"/>
      <c r="B485" s="157"/>
      <c r="C485" s="157"/>
      <c r="D485" s="189"/>
      <c r="E485" s="157"/>
      <c r="F485" s="157"/>
      <c r="G485" s="157"/>
      <c r="H485" s="157"/>
      <c r="I485" s="157"/>
      <c r="J485" s="157"/>
      <c r="K485" s="157"/>
      <c r="L485" s="157"/>
      <c r="M485" s="157"/>
      <c r="N485" s="157"/>
      <c r="O485" s="157"/>
      <c r="P485" s="157"/>
      <c r="Q485" s="157"/>
      <c r="R485" s="157"/>
      <c r="S485" s="157"/>
      <c r="T485" s="157"/>
      <c r="U485" s="157"/>
      <c r="V485" s="157"/>
      <c r="W485" s="157"/>
      <c r="X485" s="157"/>
      <c r="Y485" s="157"/>
      <c r="Z485" s="157"/>
    </row>
    <row r="486" spans="1:26" ht="12" customHeight="1" x14ac:dyDescent="0.25">
      <c r="A486" s="157"/>
      <c r="B486" s="157"/>
      <c r="C486" s="157"/>
      <c r="D486" s="189"/>
      <c r="E486" s="157"/>
      <c r="F486" s="157"/>
      <c r="G486" s="157"/>
      <c r="H486" s="157"/>
      <c r="I486" s="157"/>
      <c r="J486" s="157"/>
      <c r="K486" s="157"/>
      <c r="L486" s="157"/>
      <c r="M486" s="157"/>
      <c r="N486" s="157"/>
      <c r="O486" s="157"/>
      <c r="P486" s="157"/>
      <c r="Q486" s="157"/>
      <c r="R486" s="157"/>
      <c r="S486" s="157"/>
      <c r="T486" s="157"/>
      <c r="U486" s="157"/>
      <c r="V486" s="157"/>
      <c r="W486" s="157"/>
      <c r="X486" s="157"/>
      <c r="Y486" s="157"/>
      <c r="Z486" s="157"/>
    </row>
    <row r="487" spans="1:26" ht="12" customHeight="1" x14ac:dyDescent="0.25">
      <c r="A487" s="157"/>
      <c r="B487" s="157"/>
      <c r="C487" s="157"/>
      <c r="D487" s="189"/>
      <c r="E487" s="157"/>
      <c r="F487" s="157"/>
      <c r="G487" s="157"/>
      <c r="H487" s="157"/>
      <c r="I487" s="157"/>
      <c r="J487" s="157"/>
      <c r="K487" s="157"/>
      <c r="L487" s="157"/>
      <c r="M487" s="157"/>
      <c r="N487" s="157"/>
      <c r="O487" s="157"/>
      <c r="P487" s="157"/>
      <c r="Q487" s="157"/>
      <c r="R487" s="157"/>
      <c r="S487" s="157"/>
      <c r="T487" s="157"/>
      <c r="U487" s="157"/>
      <c r="V487" s="157"/>
      <c r="W487" s="157"/>
      <c r="X487" s="157"/>
      <c r="Y487" s="157"/>
      <c r="Z487" s="157"/>
    </row>
    <row r="488" spans="1:26" ht="12" customHeight="1" x14ac:dyDescent="0.25">
      <c r="A488" s="157"/>
      <c r="B488" s="157"/>
      <c r="C488" s="157"/>
      <c r="D488" s="189"/>
      <c r="E488" s="157"/>
      <c r="F488" s="157"/>
      <c r="G488" s="157"/>
      <c r="H488" s="157"/>
      <c r="I488" s="157"/>
      <c r="J488" s="157"/>
      <c r="K488" s="157"/>
      <c r="L488" s="157"/>
      <c r="M488" s="157"/>
      <c r="N488" s="157"/>
      <c r="O488" s="157"/>
      <c r="P488" s="157"/>
      <c r="Q488" s="157"/>
      <c r="R488" s="157"/>
      <c r="S488" s="157"/>
      <c r="T488" s="157"/>
      <c r="U488" s="157"/>
      <c r="V488" s="157"/>
      <c r="W488" s="157"/>
      <c r="X488" s="157"/>
      <c r="Y488" s="157"/>
      <c r="Z488" s="157"/>
    </row>
    <row r="489" spans="1:26" ht="12" customHeight="1" x14ac:dyDescent="0.25">
      <c r="A489" s="157"/>
      <c r="B489" s="157"/>
      <c r="C489" s="157"/>
      <c r="D489" s="189"/>
      <c r="E489" s="157"/>
      <c r="F489" s="157"/>
      <c r="G489" s="157"/>
      <c r="H489" s="157"/>
      <c r="I489" s="157"/>
      <c r="J489" s="157"/>
      <c r="K489" s="157"/>
      <c r="L489" s="157"/>
      <c r="M489" s="157"/>
      <c r="N489" s="157"/>
      <c r="O489" s="157"/>
      <c r="P489" s="157"/>
      <c r="Q489" s="157"/>
      <c r="R489" s="157"/>
      <c r="S489" s="157"/>
      <c r="T489" s="157"/>
      <c r="U489" s="157"/>
      <c r="V489" s="157"/>
      <c r="W489" s="157"/>
      <c r="X489" s="157"/>
      <c r="Y489" s="157"/>
      <c r="Z489" s="157"/>
    </row>
    <row r="490" spans="1:26" ht="12" customHeight="1" x14ac:dyDescent="0.25">
      <c r="A490" s="157"/>
      <c r="B490" s="157"/>
      <c r="C490" s="157"/>
      <c r="D490" s="189"/>
      <c r="E490" s="157"/>
      <c r="F490" s="157"/>
      <c r="G490" s="157"/>
      <c r="H490" s="157"/>
      <c r="I490" s="157"/>
      <c r="J490" s="157"/>
      <c r="K490" s="157"/>
      <c r="L490" s="157"/>
      <c r="M490" s="157"/>
      <c r="N490" s="157"/>
      <c r="O490" s="157"/>
      <c r="P490" s="157"/>
      <c r="Q490" s="157"/>
      <c r="R490" s="157"/>
      <c r="S490" s="157"/>
      <c r="T490" s="157"/>
      <c r="U490" s="157"/>
      <c r="V490" s="157"/>
      <c r="W490" s="157"/>
      <c r="X490" s="157"/>
      <c r="Y490" s="157"/>
      <c r="Z490" s="157"/>
    </row>
    <row r="491" spans="1:26" ht="12" customHeight="1" x14ac:dyDescent="0.25">
      <c r="A491" s="157"/>
      <c r="B491" s="157"/>
      <c r="C491" s="157"/>
      <c r="D491" s="189"/>
      <c r="E491" s="157"/>
      <c r="F491" s="157"/>
      <c r="G491" s="157"/>
      <c r="H491" s="157"/>
      <c r="I491" s="157"/>
      <c r="J491" s="157"/>
      <c r="K491" s="157"/>
      <c r="L491" s="157"/>
      <c r="M491" s="157"/>
      <c r="N491" s="157"/>
      <c r="O491" s="157"/>
      <c r="P491" s="157"/>
      <c r="Q491" s="157"/>
      <c r="R491" s="157"/>
      <c r="S491" s="157"/>
      <c r="T491" s="157"/>
      <c r="U491" s="157"/>
      <c r="V491" s="157"/>
      <c r="W491" s="157"/>
      <c r="X491" s="157"/>
      <c r="Y491" s="157"/>
      <c r="Z491" s="157"/>
    </row>
    <row r="492" spans="1:26" ht="12" customHeight="1" x14ac:dyDescent="0.25">
      <c r="A492" s="157"/>
      <c r="B492" s="157"/>
      <c r="C492" s="157"/>
      <c r="D492" s="189"/>
      <c r="E492" s="157"/>
      <c r="F492" s="157"/>
      <c r="G492" s="157"/>
      <c r="H492" s="157"/>
      <c r="I492" s="157"/>
      <c r="J492" s="157"/>
      <c r="K492" s="157"/>
      <c r="L492" s="157"/>
      <c r="M492" s="157"/>
      <c r="N492" s="157"/>
      <c r="O492" s="157"/>
      <c r="P492" s="157"/>
      <c r="Q492" s="157"/>
      <c r="R492" s="157"/>
      <c r="S492" s="157"/>
      <c r="T492" s="157"/>
      <c r="U492" s="157"/>
      <c r="V492" s="157"/>
      <c r="W492" s="157"/>
      <c r="X492" s="157"/>
      <c r="Y492" s="157"/>
      <c r="Z492" s="157"/>
    </row>
    <row r="493" spans="1:26" ht="12" customHeight="1" x14ac:dyDescent="0.25">
      <c r="A493" s="157"/>
      <c r="B493" s="157"/>
      <c r="C493" s="157"/>
      <c r="D493" s="189"/>
      <c r="E493" s="157"/>
      <c r="F493" s="157"/>
      <c r="G493" s="157"/>
      <c r="H493" s="157"/>
      <c r="I493" s="157"/>
      <c r="J493" s="157"/>
      <c r="K493" s="157"/>
      <c r="L493" s="157"/>
      <c r="M493" s="157"/>
      <c r="N493" s="157"/>
      <c r="O493" s="157"/>
      <c r="P493" s="157"/>
      <c r="Q493" s="157"/>
      <c r="R493" s="157"/>
      <c r="S493" s="157"/>
      <c r="T493" s="157"/>
      <c r="U493" s="157"/>
      <c r="V493" s="157"/>
      <c r="W493" s="157"/>
      <c r="X493" s="157"/>
      <c r="Y493" s="157"/>
      <c r="Z493" s="157"/>
    </row>
    <row r="494" spans="1:26" ht="12" customHeight="1" x14ac:dyDescent="0.25">
      <c r="A494" s="157"/>
      <c r="B494" s="157"/>
      <c r="C494" s="157"/>
      <c r="D494" s="189"/>
      <c r="E494" s="157"/>
      <c r="F494" s="157"/>
      <c r="G494" s="157"/>
      <c r="H494" s="157"/>
      <c r="I494" s="157"/>
      <c r="J494" s="157"/>
      <c r="K494" s="157"/>
      <c r="L494" s="157"/>
      <c r="M494" s="157"/>
      <c r="N494" s="157"/>
      <c r="O494" s="157"/>
      <c r="P494" s="157"/>
      <c r="Q494" s="157"/>
      <c r="R494" s="157"/>
      <c r="S494" s="157"/>
      <c r="T494" s="157"/>
      <c r="U494" s="157"/>
      <c r="V494" s="157"/>
      <c r="W494" s="157"/>
      <c r="X494" s="157"/>
      <c r="Y494" s="157"/>
      <c r="Z494" s="157"/>
    </row>
    <row r="495" spans="1:26" ht="12" customHeight="1" x14ac:dyDescent="0.25">
      <c r="A495" s="157"/>
      <c r="B495" s="157"/>
      <c r="C495" s="157"/>
      <c r="D495" s="189"/>
      <c r="E495" s="157"/>
      <c r="F495" s="157"/>
      <c r="G495" s="157"/>
      <c r="H495" s="157"/>
      <c r="I495" s="157"/>
      <c r="J495" s="157"/>
      <c r="K495" s="157"/>
      <c r="L495" s="157"/>
      <c r="M495" s="157"/>
      <c r="N495" s="157"/>
      <c r="O495" s="157"/>
      <c r="P495" s="157"/>
      <c r="Q495" s="157"/>
      <c r="R495" s="157"/>
      <c r="S495" s="157"/>
      <c r="T495" s="157"/>
      <c r="U495" s="157"/>
      <c r="V495" s="157"/>
      <c r="W495" s="157"/>
      <c r="X495" s="157"/>
      <c r="Y495" s="157"/>
      <c r="Z495" s="157"/>
    </row>
    <row r="496" spans="1:26" ht="12" customHeight="1" x14ac:dyDescent="0.25">
      <c r="A496" s="157"/>
      <c r="B496" s="157"/>
      <c r="C496" s="157"/>
      <c r="D496" s="189"/>
      <c r="E496" s="157"/>
      <c r="F496" s="157"/>
      <c r="G496" s="157"/>
      <c r="H496" s="157"/>
      <c r="I496" s="157"/>
      <c r="J496" s="157"/>
      <c r="K496" s="157"/>
      <c r="L496" s="157"/>
      <c r="M496" s="157"/>
      <c r="N496" s="157"/>
      <c r="O496" s="157"/>
      <c r="P496" s="157"/>
      <c r="Q496" s="157"/>
      <c r="R496" s="157"/>
      <c r="S496" s="157"/>
      <c r="T496" s="157"/>
      <c r="U496" s="157"/>
      <c r="V496" s="157"/>
      <c r="W496" s="157"/>
      <c r="X496" s="157"/>
      <c r="Y496" s="157"/>
      <c r="Z496" s="157"/>
    </row>
    <row r="497" spans="1:26" ht="12" customHeight="1" x14ac:dyDescent="0.25">
      <c r="A497" s="157"/>
      <c r="B497" s="157"/>
      <c r="C497" s="157"/>
      <c r="D497" s="189"/>
      <c r="E497" s="157"/>
      <c r="F497" s="157"/>
      <c r="G497" s="157"/>
      <c r="H497" s="157"/>
      <c r="I497" s="157"/>
      <c r="J497" s="157"/>
      <c r="K497" s="157"/>
      <c r="L497" s="157"/>
      <c r="M497" s="157"/>
      <c r="N497" s="157"/>
      <c r="O497" s="157"/>
      <c r="P497" s="157"/>
      <c r="Q497" s="157"/>
      <c r="R497" s="157"/>
      <c r="S497" s="157"/>
      <c r="T497" s="157"/>
      <c r="U497" s="157"/>
      <c r="V497" s="157"/>
      <c r="W497" s="157"/>
      <c r="X497" s="157"/>
      <c r="Y497" s="157"/>
      <c r="Z497" s="157"/>
    </row>
    <row r="498" spans="1:26" ht="12" customHeight="1" x14ac:dyDescent="0.25">
      <c r="A498" s="157"/>
      <c r="B498" s="157"/>
      <c r="C498" s="157"/>
      <c r="D498" s="189"/>
      <c r="E498" s="157"/>
      <c r="F498" s="157"/>
      <c r="G498" s="157"/>
      <c r="H498" s="157"/>
      <c r="I498" s="157"/>
      <c r="J498" s="157"/>
      <c r="K498" s="157"/>
      <c r="L498" s="157"/>
      <c r="M498" s="157"/>
      <c r="N498" s="157"/>
      <c r="O498" s="157"/>
      <c r="P498" s="157"/>
      <c r="Q498" s="157"/>
      <c r="R498" s="157"/>
      <c r="S498" s="157"/>
      <c r="T498" s="157"/>
      <c r="U498" s="157"/>
      <c r="V498" s="157"/>
      <c r="W498" s="157"/>
      <c r="X498" s="157"/>
      <c r="Y498" s="157"/>
      <c r="Z498" s="157"/>
    </row>
    <row r="499" spans="1:26" ht="12" customHeight="1" x14ac:dyDescent="0.25">
      <c r="A499" s="157"/>
      <c r="B499" s="157"/>
      <c r="C499" s="157"/>
      <c r="D499" s="189"/>
      <c r="E499" s="157"/>
      <c r="F499" s="157"/>
      <c r="G499" s="157"/>
      <c r="H499" s="157"/>
      <c r="I499" s="157"/>
      <c r="J499" s="157"/>
      <c r="K499" s="157"/>
      <c r="L499" s="157"/>
      <c r="M499" s="157"/>
      <c r="N499" s="157"/>
      <c r="O499" s="157"/>
      <c r="P499" s="157"/>
      <c r="Q499" s="157"/>
      <c r="R499" s="157"/>
      <c r="S499" s="157"/>
      <c r="T499" s="157"/>
      <c r="U499" s="157"/>
      <c r="V499" s="157"/>
      <c r="W499" s="157"/>
      <c r="X499" s="157"/>
      <c r="Y499" s="157"/>
      <c r="Z499" s="157"/>
    </row>
    <row r="500" spans="1:26" ht="12" customHeight="1" x14ac:dyDescent="0.25">
      <c r="A500" s="157"/>
      <c r="B500" s="157"/>
      <c r="C500" s="157"/>
      <c r="D500" s="189"/>
      <c r="E500" s="157"/>
      <c r="F500" s="157"/>
      <c r="G500" s="157"/>
      <c r="H500" s="157"/>
      <c r="I500" s="157"/>
      <c r="J500" s="157"/>
      <c r="K500" s="157"/>
      <c r="L500" s="157"/>
      <c r="M500" s="157"/>
      <c r="N500" s="157"/>
      <c r="O500" s="157"/>
      <c r="P500" s="157"/>
      <c r="Q500" s="157"/>
      <c r="R500" s="157"/>
      <c r="S500" s="157"/>
      <c r="T500" s="157"/>
      <c r="U500" s="157"/>
      <c r="V500" s="157"/>
      <c r="W500" s="157"/>
      <c r="X500" s="157"/>
      <c r="Y500" s="157"/>
      <c r="Z500" s="157"/>
    </row>
    <row r="501" spans="1:26" ht="12" customHeight="1" x14ac:dyDescent="0.25">
      <c r="A501" s="157"/>
      <c r="B501" s="157"/>
      <c r="C501" s="157"/>
      <c r="D501" s="189"/>
      <c r="E501" s="157"/>
      <c r="F501" s="157"/>
      <c r="G501" s="157"/>
      <c r="H501" s="157"/>
      <c r="I501" s="157"/>
      <c r="J501" s="157"/>
      <c r="K501" s="157"/>
      <c r="L501" s="157"/>
      <c r="M501" s="157"/>
      <c r="N501" s="157"/>
      <c r="O501" s="157"/>
      <c r="P501" s="157"/>
      <c r="Q501" s="157"/>
      <c r="R501" s="157"/>
      <c r="S501" s="157"/>
      <c r="T501" s="157"/>
      <c r="U501" s="157"/>
      <c r="V501" s="157"/>
      <c r="W501" s="157"/>
      <c r="X501" s="157"/>
      <c r="Y501" s="157"/>
      <c r="Z501" s="157"/>
    </row>
    <row r="502" spans="1:26" ht="12" customHeight="1" x14ac:dyDescent="0.25">
      <c r="A502" s="157"/>
      <c r="B502" s="157"/>
      <c r="C502" s="157"/>
      <c r="D502" s="189"/>
      <c r="E502" s="157"/>
      <c r="F502" s="157"/>
      <c r="G502" s="157"/>
      <c r="H502" s="157"/>
      <c r="I502" s="157"/>
      <c r="J502" s="157"/>
      <c r="K502" s="157"/>
      <c r="L502" s="157"/>
      <c r="M502" s="157"/>
      <c r="N502" s="157"/>
      <c r="O502" s="157"/>
      <c r="P502" s="157"/>
      <c r="Q502" s="157"/>
      <c r="R502" s="157"/>
      <c r="S502" s="157"/>
      <c r="T502" s="157"/>
      <c r="U502" s="157"/>
      <c r="V502" s="157"/>
      <c r="W502" s="157"/>
      <c r="X502" s="157"/>
      <c r="Y502" s="157"/>
      <c r="Z502" s="157"/>
    </row>
    <row r="503" spans="1:26" ht="12" customHeight="1" x14ac:dyDescent="0.25">
      <c r="A503" s="157"/>
      <c r="B503" s="157"/>
      <c r="C503" s="157"/>
      <c r="D503" s="189"/>
      <c r="E503" s="157"/>
      <c r="F503" s="157"/>
      <c r="G503" s="157"/>
      <c r="H503" s="157"/>
      <c r="I503" s="157"/>
      <c r="J503" s="157"/>
      <c r="K503" s="157"/>
      <c r="L503" s="157"/>
      <c r="M503" s="157"/>
      <c r="N503" s="157"/>
      <c r="O503" s="157"/>
      <c r="P503" s="157"/>
      <c r="Q503" s="157"/>
      <c r="R503" s="157"/>
      <c r="S503" s="157"/>
      <c r="T503" s="157"/>
      <c r="U503" s="157"/>
      <c r="V503" s="157"/>
      <c r="W503" s="157"/>
      <c r="X503" s="157"/>
      <c r="Y503" s="157"/>
      <c r="Z503" s="157"/>
    </row>
    <row r="504" spans="1:26" ht="12" customHeight="1" x14ac:dyDescent="0.25">
      <c r="A504" s="157"/>
      <c r="B504" s="157"/>
      <c r="C504" s="157"/>
      <c r="D504" s="189"/>
      <c r="E504" s="157"/>
      <c r="F504" s="157"/>
      <c r="G504" s="157"/>
      <c r="H504" s="157"/>
      <c r="I504" s="157"/>
      <c r="J504" s="157"/>
      <c r="K504" s="157"/>
      <c r="L504" s="157"/>
      <c r="M504" s="157"/>
      <c r="N504" s="157"/>
      <c r="O504" s="157"/>
      <c r="P504" s="157"/>
      <c r="Q504" s="157"/>
      <c r="R504" s="157"/>
      <c r="S504" s="157"/>
      <c r="T504" s="157"/>
      <c r="U504" s="157"/>
      <c r="V504" s="157"/>
      <c r="W504" s="157"/>
      <c r="X504" s="157"/>
      <c r="Y504" s="157"/>
      <c r="Z504" s="157"/>
    </row>
    <row r="505" spans="1:26" ht="12" customHeight="1" x14ac:dyDescent="0.25">
      <c r="A505" s="157"/>
      <c r="B505" s="157"/>
      <c r="C505" s="157"/>
      <c r="D505" s="189"/>
      <c r="E505" s="157"/>
      <c r="F505" s="157"/>
      <c r="G505" s="157"/>
      <c r="H505" s="157"/>
      <c r="I505" s="157"/>
      <c r="J505" s="157"/>
      <c r="K505" s="157"/>
      <c r="L505" s="157"/>
      <c r="M505" s="157"/>
      <c r="N505" s="157"/>
      <c r="O505" s="157"/>
      <c r="P505" s="157"/>
      <c r="Q505" s="157"/>
      <c r="R505" s="157"/>
      <c r="S505" s="157"/>
      <c r="T505" s="157"/>
      <c r="U505" s="157"/>
      <c r="V505" s="157"/>
      <c r="W505" s="157"/>
      <c r="X505" s="157"/>
      <c r="Y505" s="157"/>
      <c r="Z505" s="157"/>
    </row>
    <row r="506" spans="1:26" ht="12" customHeight="1" x14ac:dyDescent="0.25">
      <c r="A506" s="157"/>
      <c r="B506" s="157"/>
      <c r="C506" s="157"/>
      <c r="D506" s="189"/>
      <c r="E506" s="157"/>
      <c r="F506" s="157"/>
      <c r="G506" s="157"/>
      <c r="H506" s="157"/>
      <c r="I506" s="157"/>
      <c r="J506" s="157"/>
      <c r="K506" s="157"/>
      <c r="L506" s="157"/>
      <c r="M506" s="157"/>
      <c r="N506" s="157"/>
      <c r="O506" s="157"/>
      <c r="P506" s="157"/>
      <c r="Q506" s="157"/>
      <c r="R506" s="157"/>
      <c r="S506" s="157"/>
      <c r="T506" s="157"/>
      <c r="U506" s="157"/>
      <c r="V506" s="157"/>
      <c r="W506" s="157"/>
      <c r="X506" s="157"/>
      <c r="Y506" s="157"/>
      <c r="Z506" s="157"/>
    </row>
    <row r="507" spans="1:26" ht="12" customHeight="1" x14ac:dyDescent="0.25">
      <c r="A507" s="157"/>
      <c r="B507" s="157"/>
      <c r="C507" s="157"/>
      <c r="D507" s="189"/>
      <c r="E507" s="157"/>
      <c r="F507" s="157"/>
      <c r="G507" s="157"/>
      <c r="H507" s="157"/>
      <c r="I507" s="157"/>
      <c r="J507" s="157"/>
      <c r="K507" s="157"/>
      <c r="L507" s="157"/>
      <c r="M507" s="157"/>
      <c r="N507" s="157"/>
      <c r="O507" s="157"/>
      <c r="P507" s="157"/>
      <c r="Q507" s="157"/>
      <c r="R507" s="157"/>
      <c r="S507" s="157"/>
      <c r="T507" s="157"/>
      <c r="U507" s="157"/>
      <c r="V507" s="157"/>
      <c r="W507" s="157"/>
      <c r="X507" s="157"/>
      <c r="Y507" s="157"/>
      <c r="Z507" s="157"/>
    </row>
    <row r="508" spans="1:26" ht="12" customHeight="1" x14ac:dyDescent="0.25">
      <c r="A508" s="157"/>
      <c r="B508" s="157"/>
      <c r="C508" s="157"/>
      <c r="D508" s="189"/>
      <c r="E508" s="157"/>
      <c r="F508" s="157"/>
      <c r="G508" s="157"/>
      <c r="H508" s="157"/>
      <c r="I508" s="157"/>
      <c r="J508" s="157"/>
      <c r="K508" s="157"/>
      <c r="L508" s="157"/>
      <c r="M508" s="157"/>
      <c r="N508" s="157"/>
      <c r="O508" s="157"/>
      <c r="P508" s="157"/>
      <c r="Q508" s="157"/>
      <c r="R508" s="157"/>
      <c r="S508" s="157"/>
      <c r="T508" s="157"/>
      <c r="U508" s="157"/>
      <c r="V508" s="157"/>
      <c r="W508" s="157"/>
      <c r="X508" s="157"/>
      <c r="Y508" s="157"/>
      <c r="Z508" s="157"/>
    </row>
    <row r="509" spans="1:26" ht="12" customHeight="1" x14ac:dyDescent="0.25">
      <c r="A509" s="157"/>
      <c r="B509" s="157"/>
      <c r="C509" s="157"/>
      <c r="D509" s="189"/>
      <c r="E509" s="157"/>
      <c r="F509" s="157"/>
      <c r="G509" s="157"/>
      <c r="H509" s="157"/>
      <c r="I509" s="157"/>
      <c r="J509" s="157"/>
      <c r="K509" s="157"/>
      <c r="L509" s="157"/>
      <c r="M509" s="157"/>
      <c r="N509" s="157"/>
      <c r="O509" s="157"/>
      <c r="P509" s="157"/>
      <c r="Q509" s="157"/>
      <c r="R509" s="157"/>
      <c r="S509" s="157"/>
      <c r="T509" s="157"/>
      <c r="U509" s="157"/>
      <c r="V509" s="157"/>
      <c r="W509" s="157"/>
      <c r="X509" s="157"/>
      <c r="Y509" s="157"/>
      <c r="Z509" s="157"/>
    </row>
    <row r="510" spans="1:26" ht="12" customHeight="1" x14ac:dyDescent="0.25">
      <c r="A510" s="157"/>
      <c r="B510" s="157"/>
      <c r="C510" s="157"/>
      <c r="D510" s="189"/>
      <c r="E510" s="157"/>
      <c r="F510" s="157"/>
      <c r="G510" s="157"/>
      <c r="H510" s="157"/>
      <c r="I510" s="157"/>
      <c r="J510" s="157"/>
      <c r="K510" s="157"/>
      <c r="L510" s="157"/>
      <c r="M510" s="157"/>
      <c r="N510" s="157"/>
      <c r="O510" s="157"/>
      <c r="P510" s="157"/>
      <c r="Q510" s="157"/>
      <c r="R510" s="157"/>
      <c r="S510" s="157"/>
      <c r="T510" s="157"/>
      <c r="U510" s="157"/>
      <c r="V510" s="157"/>
      <c r="W510" s="157"/>
      <c r="X510" s="157"/>
      <c r="Y510" s="157"/>
      <c r="Z510" s="157"/>
    </row>
    <row r="511" spans="1:26" ht="12" customHeight="1" x14ac:dyDescent="0.25">
      <c r="A511" s="157"/>
      <c r="B511" s="157"/>
      <c r="C511" s="157"/>
      <c r="D511" s="189"/>
      <c r="E511" s="157"/>
      <c r="F511" s="157"/>
      <c r="G511" s="157"/>
      <c r="H511" s="157"/>
      <c r="I511" s="157"/>
      <c r="J511" s="157"/>
      <c r="K511" s="157"/>
      <c r="L511" s="157"/>
      <c r="M511" s="157"/>
      <c r="N511" s="157"/>
      <c r="O511" s="157"/>
      <c r="P511" s="157"/>
      <c r="Q511" s="157"/>
      <c r="R511" s="157"/>
      <c r="S511" s="157"/>
      <c r="T511" s="157"/>
      <c r="U511" s="157"/>
      <c r="V511" s="157"/>
      <c r="W511" s="157"/>
      <c r="X511" s="157"/>
      <c r="Y511" s="157"/>
      <c r="Z511" s="157"/>
    </row>
    <row r="512" spans="1:26" ht="12" customHeight="1" x14ac:dyDescent="0.25">
      <c r="A512" s="157"/>
      <c r="B512" s="157"/>
      <c r="C512" s="157"/>
      <c r="D512" s="189"/>
      <c r="E512" s="157"/>
      <c r="F512" s="157"/>
      <c r="G512" s="157"/>
      <c r="H512" s="157"/>
      <c r="I512" s="157"/>
      <c r="J512" s="157"/>
      <c r="K512" s="157"/>
      <c r="L512" s="157"/>
      <c r="M512" s="157"/>
      <c r="N512" s="157"/>
      <c r="O512" s="157"/>
      <c r="P512" s="157"/>
      <c r="Q512" s="157"/>
      <c r="R512" s="157"/>
      <c r="S512" s="157"/>
      <c r="T512" s="157"/>
      <c r="U512" s="157"/>
      <c r="V512" s="157"/>
      <c r="W512" s="157"/>
      <c r="X512" s="157"/>
      <c r="Y512" s="157"/>
      <c r="Z512" s="157"/>
    </row>
    <row r="513" spans="1:26" ht="12" customHeight="1" x14ac:dyDescent="0.25">
      <c r="A513" s="157"/>
      <c r="B513" s="157"/>
      <c r="C513" s="157"/>
      <c r="D513" s="189"/>
      <c r="E513" s="157"/>
      <c r="F513" s="157"/>
      <c r="G513" s="157"/>
      <c r="H513" s="157"/>
      <c r="I513" s="157"/>
      <c r="J513" s="157"/>
      <c r="K513" s="157"/>
      <c r="L513" s="157"/>
      <c r="M513" s="157"/>
      <c r="N513" s="157"/>
      <c r="O513" s="157"/>
      <c r="P513" s="157"/>
      <c r="Q513" s="157"/>
      <c r="R513" s="157"/>
      <c r="S513" s="157"/>
      <c r="T513" s="157"/>
      <c r="U513" s="157"/>
      <c r="V513" s="157"/>
      <c r="W513" s="157"/>
      <c r="X513" s="157"/>
      <c r="Y513" s="157"/>
      <c r="Z513" s="157"/>
    </row>
    <row r="514" spans="1:26" ht="12" customHeight="1" x14ac:dyDescent="0.25">
      <c r="A514" s="157"/>
      <c r="B514" s="157"/>
      <c r="C514" s="157"/>
      <c r="D514" s="189"/>
      <c r="E514" s="157"/>
      <c r="F514" s="157"/>
      <c r="G514" s="157"/>
      <c r="H514" s="157"/>
      <c r="I514" s="157"/>
      <c r="J514" s="157"/>
      <c r="K514" s="157"/>
      <c r="L514" s="157"/>
      <c r="M514" s="157"/>
      <c r="N514" s="157"/>
      <c r="O514" s="157"/>
      <c r="P514" s="157"/>
      <c r="Q514" s="157"/>
      <c r="R514" s="157"/>
      <c r="S514" s="157"/>
      <c r="T514" s="157"/>
      <c r="U514" s="157"/>
      <c r="V514" s="157"/>
      <c r="W514" s="157"/>
      <c r="X514" s="157"/>
      <c r="Y514" s="157"/>
      <c r="Z514" s="157"/>
    </row>
    <row r="515" spans="1:26" ht="12" customHeight="1" x14ac:dyDescent="0.25">
      <c r="A515" s="157"/>
      <c r="B515" s="157"/>
      <c r="C515" s="157"/>
      <c r="D515" s="189"/>
      <c r="E515" s="157"/>
      <c r="F515" s="157"/>
      <c r="G515" s="157"/>
      <c r="H515" s="157"/>
      <c r="I515" s="157"/>
      <c r="J515" s="157"/>
      <c r="K515" s="157"/>
      <c r="L515" s="157"/>
      <c r="M515" s="157"/>
      <c r="N515" s="157"/>
      <c r="O515" s="157"/>
      <c r="P515" s="157"/>
      <c r="Q515" s="157"/>
      <c r="R515" s="157"/>
      <c r="S515" s="157"/>
      <c r="T515" s="157"/>
      <c r="U515" s="157"/>
      <c r="V515" s="157"/>
      <c r="W515" s="157"/>
      <c r="X515" s="157"/>
      <c r="Y515" s="157"/>
      <c r="Z515" s="157"/>
    </row>
    <row r="516" spans="1:26" ht="12" customHeight="1" x14ac:dyDescent="0.25">
      <c r="A516" s="157"/>
      <c r="B516" s="157"/>
      <c r="C516" s="157"/>
      <c r="D516" s="189"/>
      <c r="E516" s="157"/>
      <c r="F516" s="157"/>
      <c r="G516" s="157"/>
      <c r="H516" s="157"/>
      <c r="I516" s="157"/>
      <c r="J516" s="157"/>
      <c r="K516" s="157"/>
      <c r="L516" s="157"/>
      <c r="M516" s="157"/>
      <c r="N516" s="157"/>
      <c r="O516" s="157"/>
      <c r="P516" s="157"/>
      <c r="Q516" s="157"/>
      <c r="R516" s="157"/>
      <c r="S516" s="157"/>
      <c r="T516" s="157"/>
      <c r="U516" s="157"/>
      <c r="V516" s="157"/>
      <c r="W516" s="157"/>
      <c r="X516" s="157"/>
      <c r="Y516" s="157"/>
      <c r="Z516" s="157"/>
    </row>
    <row r="517" spans="1:26" ht="12" customHeight="1" x14ac:dyDescent="0.25">
      <c r="A517" s="157"/>
      <c r="B517" s="157"/>
      <c r="C517" s="157"/>
      <c r="D517" s="189"/>
      <c r="E517" s="157"/>
      <c r="F517" s="157"/>
      <c r="G517" s="157"/>
      <c r="H517" s="157"/>
      <c r="I517" s="157"/>
      <c r="J517" s="157"/>
      <c r="K517" s="157"/>
      <c r="L517" s="157"/>
      <c r="M517" s="157"/>
      <c r="N517" s="157"/>
      <c r="O517" s="157"/>
      <c r="P517" s="157"/>
      <c r="Q517" s="157"/>
      <c r="R517" s="157"/>
      <c r="S517" s="157"/>
      <c r="T517" s="157"/>
      <c r="U517" s="157"/>
      <c r="V517" s="157"/>
      <c r="W517" s="157"/>
      <c r="X517" s="157"/>
      <c r="Y517" s="157"/>
      <c r="Z517" s="157"/>
    </row>
    <row r="518" spans="1:26" ht="12" customHeight="1" x14ac:dyDescent="0.25">
      <c r="A518" s="157"/>
      <c r="B518" s="157"/>
      <c r="C518" s="157"/>
      <c r="D518" s="189"/>
      <c r="E518" s="157"/>
      <c r="F518" s="157"/>
      <c r="G518" s="157"/>
      <c r="H518" s="157"/>
      <c r="I518" s="157"/>
      <c r="J518" s="157"/>
      <c r="K518" s="157"/>
      <c r="L518" s="157"/>
      <c r="M518" s="157"/>
      <c r="N518" s="157"/>
      <c r="O518" s="157"/>
      <c r="P518" s="157"/>
      <c r="Q518" s="157"/>
      <c r="R518" s="157"/>
      <c r="S518" s="157"/>
      <c r="T518" s="157"/>
      <c r="U518" s="157"/>
      <c r="V518" s="157"/>
      <c r="W518" s="157"/>
      <c r="X518" s="157"/>
      <c r="Y518" s="157"/>
      <c r="Z518" s="157"/>
    </row>
    <row r="519" spans="1:26" ht="12" customHeight="1" x14ac:dyDescent="0.25">
      <c r="A519" s="157"/>
      <c r="B519" s="157"/>
      <c r="C519" s="157"/>
      <c r="D519" s="189"/>
      <c r="E519" s="157"/>
      <c r="F519" s="157"/>
      <c r="G519" s="157"/>
      <c r="H519" s="157"/>
      <c r="I519" s="157"/>
      <c r="J519" s="157"/>
      <c r="K519" s="157"/>
      <c r="L519" s="157"/>
      <c r="M519" s="157"/>
      <c r="N519" s="157"/>
      <c r="O519" s="157"/>
      <c r="P519" s="157"/>
      <c r="Q519" s="157"/>
      <c r="R519" s="157"/>
      <c r="S519" s="157"/>
      <c r="T519" s="157"/>
      <c r="U519" s="157"/>
      <c r="V519" s="157"/>
      <c r="W519" s="157"/>
      <c r="X519" s="157"/>
      <c r="Y519" s="157"/>
      <c r="Z519" s="157"/>
    </row>
    <row r="520" spans="1:26" ht="12" customHeight="1" x14ac:dyDescent="0.25">
      <c r="A520" s="157"/>
      <c r="B520" s="157"/>
      <c r="C520" s="157"/>
      <c r="D520" s="189"/>
      <c r="E520" s="157"/>
      <c r="F520" s="157"/>
      <c r="G520" s="157"/>
      <c r="H520" s="157"/>
      <c r="I520" s="157"/>
      <c r="J520" s="157"/>
      <c r="K520" s="157"/>
      <c r="L520" s="157"/>
      <c r="M520" s="157"/>
      <c r="N520" s="157"/>
      <c r="O520" s="157"/>
      <c r="P520" s="157"/>
      <c r="Q520" s="157"/>
      <c r="R520" s="157"/>
      <c r="S520" s="157"/>
      <c r="T520" s="157"/>
      <c r="U520" s="157"/>
      <c r="V520" s="157"/>
      <c r="W520" s="157"/>
      <c r="X520" s="157"/>
      <c r="Y520" s="157"/>
      <c r="Z520" s="157"/>
    </row>
    <row r="521" spans="1:26" ht="12" customHeight="1" x14ac:dyDescent="0.25">
      <c r="A521" s="157"/>
      <c r="B521" s="157"/>
      <c r="C521" s="157"/>
      <c r="D521" s="189"/>
      <c r="E521" s="157"/>
      <c r="F521" s="157"/>
      <c r="G521" s="157"/>
      <c r="H521" s="157"/>
      <c r="I521" s="157"/>
      <c r="J521" s="157"/>
      <c r="K521" s="157"/>
      <c r="L521" s="157"/>
      <c r="M521" s="157"/>
      <c r="N521" s="157"/>
      <c r="O521" s="157"/>
      <c r="P521" s="157"/>
      <c r="Q521" s="157"/>
      <c r="R521" s="157"/>
      <c r="S521" s="157"/>
      <c r="T521" s="157"/>
      <c r="U521" s="157"/>
      <c r="V521" s="157"/>
      <c r="W521" s="157"/>
      <c r="X521" s="157"/>
      <c r="Y521" s="157"/>
      <c r="Z521" s="157"/>
    </row>
    <row r="522" spans="1:26" ht="12" customHeight="1" x14ac:dyDescent="0.25">
      <c r="A522" s="157"/>
      <c r="B522" s="157"/>
      <c r="C522" s="157"/>
      <c r="D522" s="189"/>
      <c r="E522" s="157"/>
      <c r="F522" s="157"/>
      <c r="G522" s="157"/>
      <c r="H522" s="157"/>
      <c r="I522" s="157"/>
      <c r="J522" s="157"/>
      <c r="K522" s="157"/>
      <c r="L522" s="157"/>
      <c r="M522" s="157"/>
      <c r="N522" s="157"/>
      <c r="O522" s="157"/>
      <c r="P522" s="157"/>
      <c r="Q522" s="157"/>
      <c r="R522" s="157"/>
      <c r="S522" s="157"/>
      <c r="T522" s="157"/>
      <c r="U522" s="157"/>
      <c r="V522" s="157"/>
      <c r="W522" s="157"/>
      <c r="X522" s="157"/>
      <c r="Y522" s="157"/>
      <c r="Z522" s="157"/>
    </row>
    <row r="523" spans="1:26" ht="12" customHeight="1" x14ac:dyDescent="0.25">
      <c r="A523" s="157"/>
      <c r="B523" s="157"/>
      <c r="C523" s="157"/>
      <c r="D523" s="189"/>
      <c r="E523" s="157"/>
      <c r="F523" s="157"/>
      <c r="G523" s="157"/>
      <c r="H523" s="157"/>
      <c r="I523" s="157"/>
      <c r="J523" s="157"/>
      <c r="K523" s="157"/>
      <c r="L523" s="157"/>
      <c r="M523" s="157"/>
      <c r="N523" s="157"/>
      <c r="O523" s="157"/>
      <c r="P523" s="157"/>
      <c r="Q523" s="157"/>
      <c r="R523" s="157"/>
      <c r="S523" s="157"/>
      <c r="T523" s="157"/>
      <c r="U523" s="157"/>
      <c r="V523" s="157"/>
      <c r="W523" s="157"/>
      <c r="X523" s="157"/>
      <c r="Y523" s="157"/>
      <c r="Z523" s="157"/>
    </row>
    <row r="524" spans="1:26" ht="12" customHeight="1" x14ac:dyDescent="0.25">
      <c r="A524" s="157"/>
      <c r="B524" s="157"/>
      <c r="C524" s="157"/>
      <c r="D524" s="189"/>
      <c r="E524" s="157"/>
      <c r="F524" s="157"/>
      <c r="G524" s="157"/>
      <c r="H524" s="157"/>
      <c r="I524" s="157"/>
      <c r="J524" s="157"/>
      <c r="K524" s="157"/>
      <c r="L524" s="157"/>
      <c r="M524" s="157"/>
      <c r="N524" s="157"/>
      <c r="O524" s="157"/>
      <c r="P524" s="157"/>
      <c r="Q524" s="157"/>
      <c r="R524" s="157"/>
      <c r="S524" s="157"/>
      <c r="T524" s="157"/>
      <c r="U524" s="157"/>
      <c r="V524" s="157"/>
      <c r="W524" s="157"/>
      <c r="X524" s="157"/>
      <c r="Y524" s="157"/>
      <c r="Z524" s="157"/>
    </row>
    <row r="525" spans="1:26" ht="12" customHeight="1" x14ac:dyDescent="0.25">
      <c r="A525" s="157"/>
      <c r="B525" s="157"/>
      <c r="C525" s="157"/>
      <c r="D525" s="189"/>
      <c r="E525" s="157"/>
      <c r="F525" s="157"/>
      <c r="G525" s="157"/>
      <c r="H525" s="157"/>
      <c r="I525" s="157"/>
      <c r="J525" s="157"/>
      <c r="K525" s="157"/>
      <c r="L525" s="157"/>
      <c r="M525" s="157"/>
      <c r="N525" s="157"/>
      <c r="O525" s="157"/>
      <c r="P525" s="157"/>
      <c r="Q525" s="157"/>
      <c r="R525" s="157"/>
      <c r="S525" s="157"/>
      <c r="T525" s="157"/>
      <c r="U525" s="157"/>
      <c r="V525" s="157"/>
      <c r="W525" s="157"/>
      <c r="X525" s="157"/>
      <c r="Y525" s="157"/>
      <c r="Z525" s="157"/>
    </row>
    <row r="526" spans="1:26" ht="12" customHeight="1" x14ac:dyDescent="0.25">
      <c r="A526" s="157"/>
      <c r="B526" s="157"/>
      <c r="C526" s="157"/>
      <c r="D526" s="189"/>
      <c r="E526" s="157"/>
      <c r="F526" s="157"/>
      <c r="G526" s="157"/>
      <c r="H526" s="157"/>
      <c r="I526" s="157"/>
      <c r="J526" s="157"/>
      <c r="K526" s="157"/>
      <c r="L526" s="157"/>
      <c r="M526" s="157"/>
      <c r="N526" s="157"/>
      <c r="O526" s="157"/>
      <c r="P526" s="157"/>
      <c r="Q526" s="157"/>
      <c r="R526" s="157"/>
      <c r="S526" s="157"/>
      <c r="T526" s="157"/>
      <c r="U526" s="157"/>
      <c r="V526" s="157"/>
      <c r="W526" s="157"/>
      <c r="X526" s="157"/>
      <c r="Y526" s="157"/>
      <c r="Z526" s="157"/>
    </row>
    <row r="527" spans="1:26" ht="12" customHeight="1" x14ac:dyDescent="0.25">
      <c r="A527" s="157"/>
      <c r="B527" s="157"/>
      <c r="C527" s="157"/>
      <c r="D527" s="189"/>
      <c r="E527" s="157"/>
      <c r="F527" s="157"/>
      <c r="G527" s="157"/>
      <c r="H527" s="157"/>
      <c r="I527" s="157"/>
      <c r="J527" s="157"/>
      <c r="K527" s="157"/>
      <c r="L527" s="157"/>
      <c r="M527" s="157"/>
      <c r="N527" s="157"/>
      <c r="O527" s="157"/>
      <c r="P527" s="157"/>
      <c r="Q527" s="157"/>
      <c r="R527" s="157"/>
      <c r="S527" s="157"/>
      <c r="T527" s="157"/>
      <c r="U527" s="157"/>
      <c r="V527" s="157"/>
      <c r="W527" s="157"/>
      <c r="X527" s="157"/>
      <c r="Y527" s="157"/>
      <c r="Z527" s="157"/>
    </row>
    <row r="528" spans="1:26" ht="12" customHeight="1" x14ac:dyDescent="0.25">
      <c r="A528" s="157"/>
      <c r="B528" s="157"/>
      <c r="C528" s="157"/>
      <c r="D528" s="189"/>
      <c r="E528" s="157"/>
      <c r="F528" s="157"/>
      <c r="G528" s="157"/>
      <c r="H528" s="157"/>
      <c r="I528" s="157"/>
      <c r="J528" s="157"/>
      <c r="K528" s="157"/>
      <c r="L528" s="157"/>
      <c r="M528" s="157"/>
      <c r="N528" s="157"/>
      <c r="O528" s="157"/>
      <c r="P528" s="157"/>
      <c r="Q528" s="157"/>
      <c r="R528" s="157"/>
      <c r="S528" s="157"/>
      <c r="T528" s="157"/>
      <c r="U528" s="157"/>
      <c r="V528" s="157"/>
      <c r="W528" s="157"/>
      <c r="X528" s="157"/>
      <c r="Y528" s="157"/>
      <c r="Z528" s="157"/>
    </row>
    <row r="529" spans="1:26" ht="12" customHeight="1" x14ac:dyDescent="0.25">
      <c r="A529" s="157"/>
      <c r="B529" s="157"/>
      <c r="C529" s="157"/>
      <c r="D529" s="189"/>
      <c r="E529" s="157"/>
      <c r="F529" s="157"/>
      <c r="G529" s="157"/>
      <c r="H529" s="157"/>
      <c r="I529" s="157"/>
      <c r="J529" s="157"/>
      <c r="K529" s="157"/>
      <c r="L529" s="157"/>
      <c r="M529" s="157"/>
      <c r="N529" s="157"/>
      <c r="O529" s="157"/>
      <c r="P529" s="157"/>
      <c r="Q529" s="157"/>
      <c r="R529" s="157"/>
      <c r="S529" s="157"/>
      <c r="T529" s="157"/>
      <c r="U529" s="157"/>
      <c r="V529" s="157"/>
      <c r="W529" s="157"/>
      <c r="X529" s="157"/>
      <c r="Y529" s="157"/>
      <c r="Z529" s="157"/>
    </row>
    <row r="530" spans="1:26" ht="12" customHeight="1" x14ac:dyDescent="0.25">
      <c r="A530" s="157"/>
      <c r="B530" s="157"/>
      <c r="C530" s="157"/>
      <c r="D530" s="189"/>
      <c r="E530" s="157"/>
      <c r="F530" s="157"/>
      <c r="G530" s="157"/>
      <c r="H530" s="157"/>
      <c r="I530" s="157"/>
      <c r="J530" s="157"/>
      <c r="K530" s="157"/>
      <c r="L530" s="157"/>
      <c r="M530" s="157"/>
      <c r="N530" s="157"/>
      <c r="O530" s="157"/>
      <c r="P530" s="157"/>
      <c r="Q530" s="157"/>
      <c r="R530" s="157"/>
      <c r="S530" s="157"/>
      <c r="T530" s="157"/>
      <c r="U530" s="157"/>
      <c r="V530" s="157"/>
      <c r="W530" s="157"/>
      <c r="X530" s="157"/>
      <c r="Y530" s="157"/>
      <c r="Z530" s="157"/>
    </row>
    <row r="531" spans="1:26" ht="12" customHeight="1" x14ac:dyDescent="0.25">
      <c r="A531" s="157"/>
      <c r="B531" s="157"/>
      <c r="C531" s="157"/>
      <c r="D531" s="189"/>
      <c r="E531" s="157"/>
      <c r="F531" s="157"/>
      <c r="G531" s="157"/>
      <c r="H531" s="157"/>
      <c r="I531" s="157"/>
      <c r="J531" s="157"/>
      <c r="K531" s="157"/>
      <c r="L531" s="157"/>
      <c r="M531" s="157"/>
      <c r="N531" s="157"/>
      <c r="O531" s="157"/>
      <c r="P531" s="157"/>
      <c r="Q531" s="157"/>
      <c r="R531" s="157"/>
      <c r="S531" s="157"/>
      <c r="T531" s="157"/>
      <c r="U531" s="157"/>
      <c r="V531" s="157"/>
      <c r="W531" s="157"/>
      <c r="X531" s="157"/>
      <c r="Y531" s="157"/>
      <c r="Z531" s="157"/>
    </row>
    <row r="532" spans="1:26" ht="12" customHeight="1" x14ac:dyDescent="0.25">
      <c r="A532" s="157"/>
      <c r="B532" s="157"/>
      <c r="C532" s="157"/>
      <c r="D532" s="189"/>
      <c r="E532" s="157"/>
      <c r="F532" s="157"/>
      <c r="G532" s="157"/>
      <c r="H532" s="157"/>
      <c r="I532" s="157"/>
      <c r="J532" s="157"/>
      <c r="K532" s="157"/>
      <c r="L532" s="157"/>
      <c r="M532" s="157"/>
      <c r="N532" s="157"/>
      <c r="O532" s="157"/>
      <c r="P532" s="157"/>
      <c r="Q532" s="157"/>
      <c r="R532" s="157"/>
      <c r="S532" s="157"/>
      <c r="T532" s="157"/>
      <c r="U532" s="157"/>
      <c r="V532" s="157"/>
      <c r="W532" s="157"/>
      <c r="X532" s="157"/>
      <c r="Y532" s="157"/>
      <c r="Z532" s="157"/>
    </row>
    <row r="533" spans="1:26" ht="12" customHeight="1" x14ac:dyDescent="0.25">
      <c r="A533" s="157"/>
      <c r="B533" s="157"/>
      <c r="C533" s="157"/>
      <c r="D533" s="189"/>
      <c r="E533" s="157"/>
      <c r="F533" s="157"/>
      <c r="G533" s="157"/>
      <c r="H533" s="157"/>
      <c r="I533" s="157"/>
      <c r="J533" s="157"/>
      <c r="K533" s="157"/>
      <c r="L533" s="157"/>
      <c r="M533" s="157"/>
      <c r="N533" s="157"/>
      <c r="O533" s="157"/>
      <c r="P533" s="157"/>
      <c r="Q533" s="157"/>
      <c r="R533" s="157"/>
      <c r="S533" s="157"/>
      <c r="T533" s="157"/>
      <c r="U533" s="157"/>
      <c r="V533" s="157"/>
      <c r="W533" s="157"/>
      <c r="X533" s="157"/>
      <c r="Y533" s="157"/>
      <c r="Z533" s="157"/>
    </row>
    <row r="534" spans="1:26" ht="12" customHeight="1" x14ac:dyDescent="0.25">
      <c r="A534" s="157"/>
      <c r="B534" s="157"/>
      <c r="C534" s="157"/>
      <c r="D534" s="189"/>
      <c r="E534" s="157"/>
      <c r="F534" s="157"/>
      <c r="G534" s="157"/>
      <c r="H534" s="157"/>
      <c r="I534" s="157"/>
      <c r="J534" s="157"/>
      <c r="K534" s="157"/>
      <c r="L534" s="157"/>
      <c r="M534" s="157"/>
      <c r="N534" s="157"/>
      <c r="O534" s="157"/>
      <c r="P534" s="157"/>
      <c r="Q534" s="157"/>
      <c r="R534" s="157"/>
      <c r="S534" s="157"/>
      <c r="T534" s="157"/>
      <c r="U534" s="157"/>
      <c r="V534" s="157"/>
      <c r="W534" s="157"/>
      <c r="X534" s="157"/>
      <c r="Y534" s="157"/>
      <c r="Z534" s="157"/>
    </row>
    <row r="535" spans="1:26" ht="12" customHeight="1" x14ac:dyDescent="0.25">
      <c r="A535" s="157"/>
      <c r="B535" s="157"/>
      <c r="C535" s="157"/>
      <c r="D535" s="189"/>
      <c r="E535" s="157"/>
      <c r="F535" s="157"/>
      <c r="G535" s="157"/>
      <c r="H535" s="157"/>
      <c r="I535" s="157"/>
      <c r="J535" s="157"/>
      <c r="K535" s="157"/>
      <c r="L535" s="157"/>
      <c r="M535" s="157"/>
      <c r="N535" s="157"/>
      <c r="O535" s="157"/>
      <c r="P535" s="157"/>
      <c r="Q535" s="157"/>
      <c r="R535" s="157"/>
      <c r="S535" s="157"/>
      <c r="T535" s="157"/>
      <c r="U535" s="157"/>
      <c r="V535" s="157"/>
      <c r="W535" s="157"/>
      <c r="X535" s="157"/>
      <c r="Y535" s="157"/>
      <c r="Z535" s="157"/>
    </row>
    <row r="536" spans="1:26" ht="12" customHeight="1" x14ac:dyDescent="0.25">
      <c r="A536" s="157"/>
      <c r="B536" s="157"/>
      <c r="C536" s="157"/>
      <c r="D536" s="189"/>
      <c r="E536" s="157"/>
      <c r="F536" s="157"/>
      <c r="G536" s="157"/>
      <c r="H536" s="157"/>
      <c r="I536" s="157"/>
      <c r="J536" s="157"/>
      <c r="K536" s="157"/>
      <c r="L536" s="157"/>
      <c r="M536" s="157"/>
      <c r="N536" s="157"/>
      <c r="O536" s="157"/>
      <c r="P536" s="157"/>
      <c r="Q536" s="157"/>
      <c r="R536" s="157"/>
      <c r="S536" s="157"/>
      <c r="T536" s="157"/>
      <c r="U536" s="157"/>
      <c r="V536" s="157"/>
      <c r="W536" s="157"/>
      <c r="X536" s="157"/>
      <c r="Y536" s="157"/>
      <c r="Z536" s="157"/>
    </row>
    <row r="537" spans="1:26" ht="12" customHeight="1" x14ac:dyDescent="0.25">
      <c r="A537" s="157"/>
      <c r="B537" s="157"/>
      <c r="C537" s="157"/>
      <c r="D537" s="189"/>
      <c r="E537" s="157"/>
      <c r="F537" s="157"/>
      <c r="G537" s="157"/>
      <c r="H537" s="157"/>
      <c r="I537" s="157"/>
      <c r="J537" s="157"/>
      <c r="K537" s="157"/>
      <c r="L537" s="157"/>
      <c r="M537" s="157"/>
      <c r="N537" s="157"/>
      <c r="O537" s="157"/>
      <c r="P537" s="157"/>
      <c r="Q537" s="157"/>
      <c r="R537" s="157"/>
      <c r="S537" s="157"/>
      <c r="T537" s="157"/>
      <c r="U537" s="157"/>
      <c r="V537" s="157"/>
      <c r="W537" s="157"/>
      <c r="X537" s="157"/>
      <c r="Y537" s="157"/>
      <c r="Z537" s="157"/>
    </row>
    <row r="538" spans="1:26" ht="12" customHeight="1" x14ac:dyDescent="0.25">
      <c r="A538" s="157"/>
      <c r="B538" s="157"/>
      <c r="C538" s="157"/>
      <c r="D538" s="189"/>
      <c r="E538" s="157"/>
      <c r="F538" s="157"/>
      <c r="G538" s="157"/>
      <c r="H538" s="157"/>
      <c r="I538" s="157"/>
      <c r="J538" s="157"/>
      <c r="K538" s="157"/>
      <c r="L538" s="157"/>
      <c r="M538" s="157"/>
      <c r="N538" s="157"/>
      <c r="O538" s="157"/>
      <c r="P538" s="157"/>
      <c r="Q538" s="157"/>
      <c r="R538" s="157"/>
      <c r="S538" s="157"/>
      <c r="T538" s="157"/>
      <c r="U538" s="157"/>
      <c r="V538" s="157"/>
      <c r="W538" s="157"/>
      <c r="X538" s="157"/>
      <c r="Y538" s="157"/>
      <c r="Z538" s="157"/>
    </row>
    <row r="539" spans="1:26" ht="12" customHeight="1" x14ac:dyDescent="0.25">
      <c r="A539" s="157"/>
      <c r="B539" s="157"/>
      <c r="C539" s="157"/>
      <c r="D539" s="189"/>
      <c r="E539" s="157"/>
      <c r="F539" s="157"/>
      <c r="G539" s="157"/>
      <c r="H539" s="157"/>
      <c r="I539" s="157"/>
      <c r="J539" s="157"/>
      <c r="K539" s="157"/>
      <c r="L539" s="157"/>
      <c r="M539" s="157"/>
      <c r="N539" s="157"/>
      <c r="O539" s="157"/>
      <c r="P539" s="157"/>
      <c r="Q539" s="157"/>
      <c r="R539" s="157"/>
      <c r="S539" s="157"/>
      <c r="T539" s="157"/>
      <c r="U539" s="157"/>
      <c r="V539" s="157"/>
      <c r="W539" s="157"/>
      <c r="X539" s="157"/>
      <c r="Y539" s="157"/>
      <c r="Z539" s="157"/>
    </row>
    <row r="540" spans="1:26" ht="12" customHeight="1" x14ac:dyDescent="0.25">
      <c r="A540" s="157"/>
      <c r="B540" s="157"/>
      <c r="C540" s="157"/>
      <c r="D540" s="189"/>
      <c r="E540" s="157"/>
      <c r="F540" s="157"/>
      <c r="G540" s="157"/>
      <c r="H540" s="157"/>
      <c r="I540" s="157"/>
      <c r="J540" s="157"/>
      <c r="K540" s="157"/>
      <c r="L540" s="157"/>
      <c r="M540" s="157"/>
      <c r="N540" s="157"/>
      <c r="O540" s="157"/>
      <c r="P540" s="157"/>
      <c r="Q540" s="157"/>
      <c r="R540" s="157"/>
      <c r="S540" s="157"/>
      <c r="T540" s="157"/>
      <c r="U540" s="157"/>
      <c r="V540" s="157"/>
      <c r="W540" s="157"/>
      <c r="X540" s="157"/>
      <c r="Y540" s="157"/>
      <c r="Z540" s="157"/>
    </row>
    <row r="541" spans="1:26" ht="12" customHeight="1" x14ac:dyDescent="0.25">
      <c r="A541" s="157"/>
      <c r="B541" s="157"/>
      <c r="C541" s="157"/>
      <c r="D541" s="189"/>
      <c r="E541" s="157"/>
      <c r="F541" s="157"/>
      <c r="G541" s="157"/>
      <c r="H541" s="157"/>
      <c r="I541" s="157"/>
      <c r="J541" s="157"/>
      <c r="K541" s="157"/>
      <c r="L541" s="157"/>
      <c r="M541" s="157"/>
      <c r="N541" s="157"/>
      <c r="O541" s="157"/>
      <c r="P541" s="157"/>
      <c r="Q541" s="157"/>
      <c r="R541" s="157"/>
      <c r="S541" s="157"/>
      <c r="T541" s="157"/>
      <c r="U541" s="157"/>
      <c r="V541" s="157"/>
      <c r="W541" s="157"/>
      <c r="X541" s="157"/>
      <c r="Y541" s="157"/>
      <c r="Z541" s="157"/>
    </row>
    <row r="542" spans="1:26" ht="12" customHeight="1" x14ac:dyDescent="0.25">
      <c r="A542" s="157"/>
      <c r="B542" s="157"/>
      <c r="C542" s="157"/>
      <c r="D542" s="189"/>
      <c r="E542" s="157"/>
      <c r="F542" s="157"/>
      <c r="G542" s="157"/>
      <c r="H542" s="157"/>
      <c r="I542" s="157"/>
      <c r="J542" s="157"/>
      <c r="K542" s="157"/>
      <c r="L542" s="157"/>
      <c r="M542" s="157"/>
      <c r="N542" s="157"/>
      <c r="O542" s="157"/>
      <c r="P542" s="157"/>
      <c r="Q542" s="157"/>
      <c r="R542" s="157"/>
      <c r="S542" s="157"/>
      <c r="T542" s="157"/>
      <c r="U542" s="157"/>
      <c r="V542" s="157"/>
      <c r="W542" s="157"/>
      <c r="X542" s="157"/>
      <c r="Y542" s="157"/>
      <c r="Z542" s="157"/>
    </row>
    <row r="543" spans="1:26" ht="12" customHeight="1" x14ac:dyDescent="0.25">
      <c r="A543" s="157"/>
      <c r="B543" s="157"/>
      <c r="C543" s="157"/>
      <c r="D543" s="189"/>
      <c r="E543" s="157"/>
      <c r="F543" s="157"/>
      <c r="G543" s="157"/>
      <c r="H543" s="157"/>
      <c r="I543" s="157"/>
      <c r="J543" s="157"/>
      <c r="K543" s="157"/>
      <c r="L543" s="157"/>
      <c r="M543" s="157"/>
      <c r="N543" s="157"/>
      <c r="O543" s="157"/>
      <c r="P543" s="157"/>
      <c r="Q543" s="157"/>
      <c r="R543" s="157"/>
      <c r="S543" s="157"/>
      <c r="T543" s="157"/>
      <c r="U543" s="157"/>
      <c r="V543" s="157"/>
      <c r="W543" s="157"/>
      <c r="X543" s="157"/>
      <c r="Y543" s="157"/>
      <c r="Z543" s="157"/>
    </row>
    <row r="544" spans="1:26" ht="12" customHeight="1" x14ac:dyDescent="0.25">
      <c r="A544" s="157"/>
      <c r="B544" s="157"/>
      <c r="C544" s="157"/>
      <c r="D544" s="189"/>
      <c r="E544" s="157"/>
      <c r="F544" s="157"/>
      <c r="G544" s="157"/>
      <c r="H544" s="157"/>
      <c r="I544" s="157"/>
      <c r="J544" s="157"/>
      <c r="K544" s="157"/>
      <c r="L544" s="157"/>
      <c r="M544" s="157"/>
      <c r="N544" s="157"/>
      <c r="O544" s="157"/>
      <c r="P544" s="157"/>
      <c r="Q544" s="157"/>
      <c r="R544" s="157"/>
      <c r="S544" s="157"/>
      <c r="T544" s="157"/>
      <c r="U544" s="157"/>
      <c r="V544" s="157"/>
      <c r="W544" s="157"/>
      <c r="X544" s="157"/>
      <c r="Y544" s="157"/>
      <c r="Z544" s="157"/>
    </row>
    <row r="545" spans="1:26" ht="12" customHeight="1" x14ac:dyDescent="0.25">
      <c r="A545" s="157"/>
      <c r="B545" s="157"/>
      <c r="C545" s="157"/>
      <c r="D545" s="189"/>
      <c r="E545" s="157"/>
      <c r="F545" s="157"/>
      <c r="G545" s="157"/>
      <c r="H545" s="157"/>
      <c r="I545" s="157"/>
      <c r="J545" s="157"/>
      <c r="K545" s="157"/>
      <c r="L545" s="157"/>
      <c r="M545" s="157"/>
      <c r="N545" s="157"/>
      <c r="O545" s="157"/>
      <c r="P545" s="157"/>
      <c r="Q545" s="157"/>
      <c r="R545" s="157"/>
      <c r="S545" s="157"/>
      <c r="T545" s="157"/>
      <c r="U545" s="157"/>
      <c r="V545" s="157"/>
      <c r="W545" s="157"/>
      <c r="X545" s="157"/>
      <c r="Y545" s="157"/>
      <c r="Z545" s="157"/>
    </row>
    <row r="546" spans="1:26" ht="12" customHeight="1" x14ac:dyDescent="0.25">
      <c r="A546" s="157"/>
      <c r="B546" s="157"/>
      <c r="C546" s="157"/>
      <c r="D546" s="189"/>
      <c r="E546" s="157"/>
      <c r="F546" s="157"/>
      <c r="G546" s="157"/>
      <c r="H546" s="157"/>
      <c r="I546" s="157"/>
      <c r="J546" s="157"/>
      <c r="K546" s="157"/>
      <c r="L546" s="157"/>
      <c r="M546" s="157"/>
      <c r="N546" s="157"/>
      <c r="O546" s="157"/>
      <c r="P546" s="157"/>
      <c r="Q546" s="157"/>
      <c r="R546" s="157"/>
      <c r="S546" s="157"/>
      <c r="T546" s="157"/>
      <c r="U546" s="157"/>
      <c r="V546" s="157"/>
      <c r="W546" s="157"/>
      <c r="X546" s="157"/>
      <c r="Y546" s="157"/>
      <c r="Z546" s="157"/>
    </row>
    <row r="547" spans="1:26" ht="12" customHeight="1" x14ac:dyDescent="0.25">
      <c r="A547" s="157"/>
      <c r="B547" s="157"/>
      <c r="C547" s="157"/>
      <c r="D547" s="189"/>
      <c r="E547" s="157"/>
      <c r="F547" s="157"/>
      <c r="G547" s="157"/>
      <c r="H547" s="157"/>
      <c r="I547" s="157"/>
      <c r="J547" s="157"/>
      <c r="K547" s="157"/>
      <c r="L547" s="157"/>
      <c r="M547" s="157"/>
      <c r="N547" s="157"/>
      <c r="O547" s="157"/>
      <c r="P547" s="157"/>
      <c r="Q547" s="157"/>
      <c r="R547" s="157"/>
      <c r="S547" s="157"/>
      <c r="T547" s="157"/>
      <c r="U547" s="157"/>
      <c r="V547" s="157"/>
      <c r="W547" s="157"/>
      <c r="X547" s="157"/>
      <c r="Y547" s="157"/>
      <c r="Z547" s="157"/>
    </row>
    <row r="548" spans="1:26" ht="12" customHeight="1" x14ac:dyDescent="0.25">
      <c r="A548" s="157"/>
      <c r="B548" s="157"/>
      <c r="C548" s="157"/>
      <c r="D548" s="189"/>
      <c r="E548" s="157"/>
      <c r="F548" s="157"/>
      <c r="G548" s="157"/>
      <c r="H548" s="157"/>
      <c r="I548" s="157"/>
      <c r="J548" s="157"/>
      <c r="K548" s="157"/>
      <c r="L548" s="157"/>
      <c r="M548" s="157"/>
      <c r="N548" s="157"/>
      <c r="O548" s="157"/>
      <c r="P548" s="157"/>
      <c r="Q548" s="157"/>
      <c r="R548" s="157"/>
      <c r="S548" s="157"/>
      <c r="T548" s="157"/>
      <c r="U548" s="157"/>
      <c r="V548" s="157"/>
      <c r="W548" s="157"/>
      <c r="X548" s="157"/>
      <c r="Y548" s="157"/>
      <c r="Z548" s="157"/>
    </row>
    <row r="549" spans="1:26" ht="12" customHeight="1" x14ac:dyDescent="0.25">
      <c r="A549" s="157"/>
      <c r="B549" s="157"/>
      <c r="C549" s="157"/>
      <c r="D549" s="189"/>
      <c r="E549" s="157"/>
      <c r="F549" s="157"/>
      <c r="G549" s="157"/>
      <c r="H549" s="157"/>
      <c r="I549" s="157"/>
      <c r="J549" s="157"/>
      <c r="K549" s="157"/>
      <c r="L549" s="157"/>
      <c r="M549" s="157"/>
      <c r="N549" s="157"/>
      <c r="O549" s="157"/>
      <c r="P549" s="157"/>
      <c r="Q549" s="157"/>
      <c r="R549" s="157"/>
      <c r="S549" s="157"/>
      <c r="T549" s="157"/>
      <c r="U549" s="157"/>
      <c r="V549" s="157"/>
      <c r="W549" s="157"/>
      <c r="X549" s="157"/>
      <c r="Y549" s="157"/>
      <c r="Z549" s="157"/>
    </row>
    <row r="550" spans="1:26" ht="12" customHeight="1" x14ac:dyDescent="0.25">
      <c r="A550" s="157"/>
      <c r="B550" s="157"/>
      <c r="C550" s="157"/>
      <c r="D550" s="189"/>
      <c r="E550" s="157"/>
      <c r="F550" s="157"/>
      <c r="G550" s="157"/>
      <c r="H550" s="157"/>
      <c r="I550" s="157"/>
      <c r="J550" s="157"/>
      <c r="K550" s="157"/>
      <c r="L550" s="157"/>
      <c r="M550" s="157"/>
      <c r="N550" s="157"/>
      <c r="O550" s="157"/>
      <c r="P550" s="157"/>
      <c r="Q550" s="157"/>
      <c r="R550" s="157"/>
      <c r="S550" s="157"/>
      <c r="T550" s="157"/>
      <c r="U550" s="157"/>
      <c r="V550" s="157"/>
      <c r="W550" s="157"/>
      <c r="X550" s="157"/>
      <c r="Y550" s="157"/>
      <c r="Z550" s="157"/>
    </row>
    <row r="551" spans="1:26" ht="12" customHeight="1" x14ac:dyDescent="0.25">
      <c r="A551" s="157"/>
      <c r="B551" s="157"/>
      <c r="C551" s="157"/>
      <c r="D551" s="189"/>
      <c r="E551" s="157"/>
      <c r="F551" s="157"/>
      <c r="G551" s="157"/>
      <c r="H551" s="157"/>
      <c r="I551" s="157"/>
      <c r="J551" s="157"/>
      <c r="K551" s="157"/>
      <c r="L551" s="157"/>
      <c r="M551" s="157"/>
      <c r="N551" s="157"/>
      <c r="O551" s="157"/>
      <c r="P551" s="157"/>
      <c r="Q551" s="157"/>
      <c r="R551" s="157"/>
      <c r="S551" s="157"/>
      <c r="T551" s="157"/>
      <c r="U551" s="157"/>
      <c r="V551" s="157"/>
      <c r="W551" s="157"/>
      <c r="X551" s="157"/>
      <c r="Y551" s="157"/>
      <c r="Z551" s="157"/>
    </row>
    <row r="552" spans="1:26" ht="12" customHeight="1" x14ac:dyDescent="0.25">
      <c r="A552" s="157"/>
      <c r="B552" s="157"/>
      <c r="C552" s="157"/>
      <c r="D552" s="189"/>
      <c r="E552" s="157"/>
      <c r="F552" s="157"/>
      <c r="G552" s="157"/>
      <c r="H552" s="157"/>
      <c r="I552" s="157"/>
      <c r="J552" s="157"/>
      <c r="K552" s="157"/>
      <c r="L552" s="157"/>
      <c r="M552" s="157"/>
      <c r="N552" s="157"/>
      <c r="O552" s="157"/>
      <c r="P552" s="157"/>
      <c r="Q552" s="157"/>
      <c r="R552" s="157"/>
      <c r="S552" s="157"/>
      <c r="T552" s="157"/>
      <c r="U552" s="157"/>
      <c r="V552" s="157"/>
      <c r="W552" s="157"/>
      <c r="X552" s="157"/>
      <c r="Y552" s="157"/>
      <c r="Z552" s="157"/>
    </row>
    <row r="553" spans="1:26" ht="12" customHeight="1" x14ac:dyDescent="0.25">
      <c r="A553" s="157"/>
      <c r="B553" s="157"/>
      <c r="C553" s="157"/>
      <c r="D553" s="189"/>
      <c r="E553" s="157"/>
      <c r="F553" s="157"/>
      <c r="G553" s="157"/>
      <c r="H553" s="157"/>
      <c r="I553" s="157"/>
      <c r="J553" s="157"/>
      <c r="K553" s="157"/>
      <c r="L553" s="157"/>
      <c r="M553" s="157"/>
      <c r="N553" s="157"/>
      <c r="O553" s="157"/>
      <c r="P553" s="157"/>
      <c r="Q553" s="157"/>
      <c r="R553" s="157"/>
      <c r="S553" s="157"/>
      <c r="T553" s="157"/>
      <c r="U553" s="157"/>
      <c r="V553" s="157"/>
      <c r="W553" s="157"/>
      <c r="X553" s="157"/>
      <c r="Y553" s="157"/>
      <c r="Z553" s="157"/>
    </row>
    <row r="554" spans="1:26" ht="12" customHeight="1" x14ac:dyDescent="0.25">
      <c r="A554" s="157"/>
      <c r="B554" s="157"/>
      <c r="C554" s="157"/>
      <c r="D554" s="189"/>
      <c r="E554" s="157"/>
      <c r="F554" s="157"/>
      <c r="G554" s="157"/>
      <c r="H554" s="157"/>
      <c r="I554" s="157"/>
      <c r="J554" s="157"/>
      <c r="K554" s="157"/>
      <c r="L554" s="157"/>
      <c r="M554" s="157"/>
      <c r="N554" s="157"/>
      <c r="O554" s="157"/>
      <c r="P554" s="157"/>
      <c r="Q554" s="157"/>
      <c r="R554" s="157"/>
      <c r="S554" s="157"/>
      <c r="T554" s="157"/>
      <c r="U554" s="157"/>
      <c r="V554" s="157"/>
      <c r="W554" s="157"/>
      <c r="X554" s="157"/>
      <c r="Y554" s="157"/>
      <c r="Z554" s="157"/>
    </row>
    <row r="555" spans="1:26" ht="12" customHeight="1" x14ac:dyDescent="0.25">
      <c r="A555" s="157"/>
      <c r="B555" s="157"/>
      <c r="C555" s="157"/>
      <c r="D555" s="189"/>
      <c r="E555" s="157"/>
      <c r="F555" s="157"/>
      <c r="G555" s="157"/>
      <c r="H555" s="157"/>
      <c r="I555" s="157"/>
      <c r="J555" s="157"/>
      <c r="K555" s="157"/>
      <c r="L555" s="157"/>
      <c r="M555" s="157"/>
      <c r="N555" s="157"/>
      <c r="O555" s="157"/>
      <c r="P555" s="157"/>
      <c r="Q555" s="157"/>
      <c r="R555" s="157"/>
      <c r="S555" s="157"/>
      <c r="T555" s="157"/>
      <c r="U555" s="157"/>
      <c r="V555" s="157"/>
      <c r="W555" s="157"/>
      <c r="X555" s="157"/>
      <c r="Y555" s="157"/>
      <c r="Z555" s="157"/>
    </row>
    <row r="556" spans="1:26" ht="12" customHeight="1" x14ac:dyDescent="0.25">
      <c r="A556" s="157"/>
      <c r="B556" s="157"/>
      <c r="C556" s="157"/>
      <c r="D556" s="189"/>
      <c r="E556" s="157"/>
      <c r="F556" s="157"/>
      <c r="G556" s="157"/>
      <c r="H556" s="157"/>
      <c r="I556" s="157"/>
      <c r="J556" s="157"/>
      <c r="K556" s="157"/>
      <c r="L556" s="157"/>
      <c r="M556" s="157"/>
      <c r="N556" s="157"/>
      <c r="O556" s="157"/>
      <c r="P556" s="157"/>
      <c r="Q556" s="157"/>
      <c r="R556" s="157"/>
      <c r="S556" s="157"/>
      <c r="T556" s="157"/>
      <c r="U556" s="157"/>
      <c r="V556" s="157"/>
      <c r="W556" s="157"/>
      <c r="X556" s="157"/>
      <c r="Y556" s="157"/>
      <c r="Z556" s="157"/>
    </row>
    <row r="557" spans="1:26" ht="12" customHeight="1" x14ac:dyDescent="0.25">
      <c r="A557" s="157"/>
      <c r="B557" s="157"/>
      <c r="C557" s="157"/>
      <c r="D557" s="189"/>
      <c r="E557" s="157"/>
      <c r="F557" s="157"/>
      <c r="G557" s="157"/>
      <c r="H557" s="157"/>
      <c r="I557" s="157"/>
      <c r="J557" s="157"/>
      <c r="K557" s="157"/>
      <c r="L557" s="157"/>
      <c r="M557" s="157"/>
      <c r="N557" s="157"/>
      <c r="O557" s="157"/>
      <c r="P557" s="157"/>
      <c r="Q557" s="157"/>
      <c r="R557" s="157"/>
      <c r="S557" s="157"/>
      <c r="T557" s="157"/>
      <c r="U557" s="157"/>
      <c r="V557" s="157"/>
      <c r="W557" s="157"/>
      <c r="X557" s="157"/>
      <c r="Y557" s="157"/>
      <c r="Z557" s="157"/>
    </row>
    <row r="558" spans="1:26" ht="12" customHeight="1" x14ac:dyDescent="0.25">
      <c r="A558" s="157"/>
      <c r="B558" s="157"/>
      <c r="C558" s="157"/>
      <c r="D558" s="189"/>
      <c r="E558" s="157"/>
      <c r="F558" s="157"/>
      <c r="G558" s="157"/>
      <c r="H558" s="157"/>
      <c r="I558" s="157"/>
      <c r="J558" s="157"/>
      <c r="K558" s="157"/>
      <c r="L558" s="157"/>
      <c r="M558" s="157"/>
      <c r="N558" s="157"/>
      <c r="O558" s="157"/>
      <c r="P558" s="157"/>
      <c r="Q558" s="157"/>
      <c r="R558" s="157"/>
      <c r="S558" s="157"/>
      <c r="T558" s="157"/>
      <c r="U558" s="157"/>
      <c r="V558" s="157"/>
      <c r="W558" s="157"/>
      <c r="X558" s="157"/>
      <c r="Y558" s="157"/>
      <c r="Z558" s="157"/>
    </row>
    <row r="559" spans="1:26" ht="12" customHeight="1" x14ac:dyDescent="0.25">
      <c r="A559" s="157"/>
      <c r="B559" s="157"/>
      <c r="C559" s="157"/>
      <c r="D559" s="189"/>
      <c r="E559" s="157"/>
      <c r="F559" s="157"/>
      <c r="G559" s="157"/>
      <c r="H559" s="157"/>
      <c r="I559" s="157"/>
      <c r="J559" s="157"/>
      <c r="K559" s="157"/>
      <c r="L559" s="157"/>
      <c r="M559" s="157"/>
      <c r="N559" s="157"/>
      <c r="O559" s="157"/>
      <c r="P559" s="157"/>
      <c r="Q559" s="157"/>
      <c r="R559" s="157"/>
      <c r="S559" s="157"/>
      <c r="T559" s="157"/>
      <c r="U559" s="157"/>
      <c r="V559" s="157"/>
      <c r="W559" s="157"/>
      <c r="X559" s="157"/>
      <c r="Y559" s="157"/>
      <c r="Z559" s="157"/>
    </row>
    <row r="560" spans="1:26" ht="12" customHeight="1" x14ac:dyDescent="0.25">
      <c r="A560" s="157"/>
      <c r="B560" s="157"/>
      <c r="C560" s="157"/>
      <c r="D560" s="189"/>
      <c r="E560" s="157"/>
      <c r="F560" s="157"/>
      <c r="G560" s="157"/>
      <c r="H560" s="157"/>
      <c r="I560" s="157"/>
      <c r="J560" s="157"/>
      <c r="K560" s="157"/>
      <c r="L560" s="157"/>
      <c r="M560" s="157"/>
      <c r="N560" s="157"/>
      <c r="O560" s="157"/>
      <c r="P560" s="157"/>
      <c r="Q560" s="157"/>
      <c r="R560" s="157"/>
      <c r="S560" s="157"/>
      <c r="T560" s="157"/>
      <c r="U560" s="157"/>
      <c r="V560" s="157"/>
      <c r="W560" s="157"/>
      <c r="X560" s="157"/>
      <c r="Y560" s="157"/>
      <c r="Z560" s="157"/>
    </row>
    <row r="561" spans="1:26" ht="12" customHeight="1" x14ac:dyDescent="0.25">
      <c r="A561" s="157"/>
      <c r="B561" s="157"/>
      <c r="C561" s="157"/>
      <c r="D561" s="189"/>
      <c r="E561" s="157"/>
      <c r="F561" s="157"/>
      <c r="G561" s="157"/>
      <c r="H561" s="157"/>
      <c r="I561" s="157"/>
      <c r="J561" s="157"/>
      <c r="K561" s="157"/>
      <c r="L561" s="157"/>
      <c r="M561" s="157"/>
      <c r="N561" s="157"/>
      <c r="O561" s="157"/>
      <c r="P561" s="157"/>
      <c r="Q561" s="157"/>
      <c r="R561" s="157"/>
      <c r="S561" s="157"/>
      <c r="T561" s="157"/>
      <c r="U561" s="157"/>
      <c r="V561" s="157"/>
      <c r="W561" s="157"/>
      <c r="X561" s="157"/>
      <c r="Y561" s="157"/>
      <c r="Z561" s="157"/>
    </row>
    <row r="562" spans="1:26" ht="12" customHeight="1" x14ac:dyDescent="0.25">
      <c r="A562" s="157"/>
      <c r="B562" s="157"/>
      <c r="C562" s="157"/>
      <c r="D562" s="189"/>
      <c r="E562" s="157"/>
      <c r="F562" s="157"/>
      <c r="G562" s="157"/>
      <c r="H562" s="157"/>
      <c r="I562" s="157"/>
      <c r="J562" s="157"/>
      <c r="K562" s="157"/>
      <c r="L562" s="157"/>
      <c r="M562" s="157"/>
      <c r="N562" s="157"/>
      <c r="O562" s="157"/>
      <c r="P562" s="157"/>
      <c r="Q562" s="157"/>
      <c r="R562" s="157"/>
      <c r="S562" s="157"/>
      <c r="T562" s="157"/>
      <c r="U562" s="157"/>
      <c r="V562" s="157"/>
      <c r="W562" s="157"/>
      <c r="X562" s="157"/>
      <c r="Y562" s="157"/>
      <c r="Z562" s="157"/>
    </row>
    <row r="563" spans="1:26" ht="12" customHeight="1" x14ac:dyDescent="0.25">
      <c r="A563" s="157"/>
      <c r="B563" s="157"/>
      <c r="C563" s="157"/>
      <c r="D563" s="189"/>
      <c r="E563" s="157"/>
      <c r="F563" s="157"/>
      <c r="G563" s="157"/>
      <c r="H563" s="157"/>
      <c r="I563" s="157"/>
      <c r="J563" s="157"/>
      <c r="K563" s="157"/>
      <c r="L563" s="157"/>
      <c r="M563" s="157"/>
      <c r="N563" s="157"/>
      <c r="O563" s="157"/>
      <c r="P563" s="157"/>
      <c r="Q563" s="157"/>
      <c r="R563" s="157"/>
      <c r="S563" s="157"/>
      <c r="T563" s="157"/>
      <c r="U563" s="157"/>
      <c r="V563" s="157"/>
      <c r="W563" s="157"/>
      <c r="X563" s="157"/>
      <c r="Y563" s="157"/>
      <c r="Z563" s="157"/>
    </row>
    <row r="564" spans="1:26" ht="12" customHeight="1" x14ac:dyDescent="0.25">
      <c r="A564" s="157"/>
      <c r="B564" s="157"/>
      <c r="C564" s="157"/>
      <c r="D564" s="189"/>
      <c r="E564" s="157"/>
      <c r="F564" s="157"/>
      <c r="G564" s="157"/>
      <c r="H564" s="157"/>
      <c r="I564" s="157"/>
      <c r="J564" s="157"/>
      <c r="K564" s="157"/>
      <c r="L564" s="157"/>
      <c r="M564" s="157"/>
      <c r="N564" s="157"/>
      <c r="O564" s="157"/>
      <c r="P564" s="157"/>
      <c r="Q564" s="157"/>
      <c r="R564" s="157"/>
      <c r="S564" s="157"/>
      <c r="T564" s="157"/>
      <c r="U564" s="157"/>
      <c r="V564" s="157"/>
      <c r="W564" s="157"/>
      <c r="X564" s="157"/>
      <c r="Y564" s="157"/>
      <c r="Z564" s="157"/>
    </row>
    <row r="565" spans="1:26" ht="12" customHeight="1" x14ac:dyDescent="0.25">
      <c r="A565" s="157"/>
      <c r="B565" s="157"/>
      <c r="C565" s="157"/>
      <c r="D565" s="189"/>
      <c r="E565" s="157"/>
      <c r="F565" s="157"/>
      <c r="G565" s="157"/>
      <c r="H565" s="157"/>
      <c r="I565" s="157"/>
      <c r="J565" s="157"/>
      <c r="K565" s="157"/>
      <c r="L565" s="157"/>
      <c r="M565" s="157"/>
      <c r="N565" s="157"/>
      <c r="O565" s="157"/>
      <c r="P565" s="157"/>
      <c r="Q565" s="157"/>
      <c r="R565" s="157"/>
      <c r="S565" s="157"/>
      <c r="T565" s="157"/>
      <c r="U565" s="157"/>
      <c r="V565" s="157"/>
      <c r="W565" s="157"/>
      <c r="X565" s="157"/>
      <c r="Y565" s="157"/>
      <c r="Z565" s="157"/>
    </row>
    <row r="566" spans="1:26" ht="12" customHeight="1" x14ac:dyDescent="0.25">
      <c r="A566" s="157"/>
      <c r="B566" s="157"/>
      <c r="C566" s="157"/>
      <c r="D566" s="189"/>
      <c r="E566" s="157"/>
      <c r="F566" s="157"/>
      <c r="G566" s="157"/>
      <c r="H566" s="157"/>
      <c r="I566" s="157"/>
      <c r="J566" s="157"/>
      <c r="K566" s="157"/>
      <c r="L566" s="157"/>
      <c r="M566" s="157"/>
      <c r="N566" s="157"/>
      <c r="O566" s="157"/>
      <c r="P566" s="157"/>
      <c r="Q566" s="157"/>
      <c r="R566" s="157"/>
      <c r="S566" s="157"/>
      <c r="T566" s="157"/>
      <c r="U566" s="157"/>
      <c r="V566" s="157"/>
      <c r="W566" s="157"/>
      <c r="X566" s="157"/>
      <c r="Y566" s="157"/>
      <c r="Z566" s="157"/>
    </row>
    <row r="567" spans="1:26" ht="12" customHeight="1" x14ac:dyDescent="0.25">
      <c r="A567" s="157"/>
      <c r="B567" s="157"/>
      <c r="C567" s="157"/>
      <c r="D567" s="189"/>
      <c r="E567" s="157"/>
      <c r="F567" s="157"/>
      <c r="G567" s="157"/>
      <c r="H567" s="157"/>
      <c r="I567" s="157"/>
      <c r="J567" s="157"/>
      <c r="K567" s="157"/>
      <c r="L567" s="157"/>
      <c r="M567" s="157"/>
      <c r="N567" s="157"/>
      <c r="O567" s="157"/>
      <c r="P567" s="157"/>
      <c r="Q567" s="157"/>
      <c r="R567" s="157"/>
      <c r="S567" s="157"/>
      <c r="T567" s="157"/>
      <c r="U567" s="157"/>
      <c r="V567" s="157"/>
      <c r="W567" s="157"/>
      <c r="X567" s="157"/>
      <c r="Y567" s="157"/>
      <c r="Z567" s="157"/>
    </row>
    <row r="568" spans="1:26" ht="12" customHeight="1" x14ac:dyDescent="0.25">
      <c r="A568" s="157"/>
      <c r="B568" s="157"/>
      <c r="C568" s="157"/>
      <c r="D568" s="189"/>
      <c r="E568" s="157"/>
      <c r="F568" s="157"/>
      <c r="G568" s="157"/>
      <c r="H568" s="157"/>
      <c r="I568" s="157"/>
      <c r="J568" s="157"/>
      <c r="K568" s="157"/>
      <c r="L568" s="157"/>
      <c r="M568" s="157"/>
      <c r="N568" s="157"/>
      <c r="O568" s="157"/>
      <c r="P568" s="157"/>
      <c r="Q568" s="157"/>
      <c r="R568" s="157"/>
      <c r="S568" s="157"/>
      <c r="T568" s="157"/>
      <c r="U568" s="157"/>
      <c r="V568" s="157"/>
      <c r="W568" s="157"/>
      <c r="X568" s="157"/>
      <c r="Y568" s="157"/>
      <c r="Z568" s="157"/>
    </row>
    <row r="569" spans="1:26" ht="12" customHeight="1" x14ac:dyDescent="0.25">
      <c r="A569" s="157"/>
      <c r="B569" s="157"/>
      <c r="C569" s="157"/>
      <c r="D569" s="189"/>
      <c r="E569" s="157"/>
      <c r="F569" s="157"/>
      <c r="G569" s="157"/>
      <c r="H569" s="157"/>
      <c r="I569" s="157"/>
      <c r="J569" s="157"/>
      <c r="K569" s="157"/>
      <c r="L569" s="157"/>
      <c r="M569" s="157"/>
      <c r="N569" s="157"/>
      <c r="O569" s="157"/>
      <c r="P569" s="157"/>
      <c r="Q569" s="157"/>
      <c r="R569" s="157"/>
      <c r="S569" s="157"/>
      <c r="T569" s="157"/>
      <c r="U569" s="157"/>
      <c r="V569" s="157"/>
      <c r="W569" s="157"/>
      <c r="X569" s="157"/>
      <c r="Y569" s="157"/>
      <c r="Z569" s="157"/>
    </row>
    <row r="570" spans="1:26" ht="12" customHeight="1" x14ac:dyDescent="0.25">
      <c r="A570" s="157"/>
      <c r="B570" s="157"/>
      <c r="C570" s="157"/>
      <c r="D570" s="189"/>
      <c r="E570" s="157"/>
      <c r="F570" s="157"/>
      <c r="G570" s="157"/>
      <c r="H570" s="157"/>
      <c r="I570" s="157"/>
      <c r="J570" s="157"/>
      <c r="K570" s="157"/>
      <c r="L570" s="157"/>
      <c r="M570" s="157"/>
      <c r="N570" s="157"/>
      <c r="O570" s="157"/>
      <c r="P570" s="157"/>
      <c r="Q570" s="157"/>
      <c r="R570" s="157"/>
      <c r="S570" s="157"/>
      <c r="T570" s="157"/>
      <c r="U570" s="157"/>
      <c r="V570" s="157"/>
      <c r="W570" s="157"/>
      <c r="X570" s="157"/>
      <c r="Y570" s="157"/>
      <c r="Z570" s="157"/>
    </row>
    <row r="571" spans="1:26" ht="12" customHeight="1" x14ac:dyDescent="0.25">
      <c r="A571" s="157"/>
      <c r="B571" s="157"/>
      <c r="C571" s="157"/>
      <c r="D571" s="189"/>
      <c r="E571" s="157"/>
      <c r="F571" s="157"/>
      <c r="G571" s="157"/>
      <c r="H571" s="157"/>
      <c r="I571" s="157"/>
      <c r="J571" s="157"/>
      <c r="K571" s="157"/>
      <c r="L571" s="157"/>
      <c r="M571" s="157"/>
      <c r="N571" s="157"/>
      <c r="O571" s="157"/>
      <c r="P571" s="157"/>
      <c r="Q571" s="157"/>
      <c r="R571" s="157"/>
      <c r="S571" s="157"/>
      <c r="T571" s="157"/>
      <c r="U571" s="157"/>
      <c r="V571" s="157"/>
      <c r="W571" s="157"/>
      <c r="X571" s="157"/>
      <c r="Y571" s="157"/>
      <c r="Z571" s="157"/>
    </row>
    <row r="572" spans="1:26" ht="12" customHeight="1" x14ac:dyDescent="0.25">
      <c r="A572" s="157"/>
      <c r="B572" s="157"/>
      <c r="C572" s="157"/>
      <c r="D572" s="189"/>
      <c r="E572" s="157"/>
      <c r="F572" s="157"/>
      <c r="G572" s="157"/>
      <c r="H572" s="157"/>
      <c r="I572" s="157"/>
      <c r="J572" s="157"/>
      <c r="K572" s="157"/>
      <c r="L572" s="157"/>
      <c r="M572" s="157"/>
      <c r="N572" s="157"/>
      <c r="O572" s="157"/>
      <c r="P572" s="157"/>
      <c r="Q572" s="157"/>
      <c r="R572" s="157"/>
      <c r="S572" s="157"/>
      <c r="T572" s="157"/>
      <c r="U572" s="157"/>
      <c r="V572" s="157"/>
      <c r="W572" s="157"/>
      <c r="X572" s="157"/>
      <c r="Y572" s="157"/>
      <c r="Z572" s="157"/>
    </row>
    <row r="573" spans="1:26" ht="12" customHeight="1" x14ac:dyDescent="0.25">
      <c r="A573" s="157"/>
      <c r="B573" s="157"/>
      <c r="C573" s="157"/>
      <c r="D573" s="189"/>
      <c r="E573" s="157"/>
      <c r="F573" s="157"/>
      <c r="G573" s="157"/>
      <c r="H573" s="157"/>
      <c r="I573" s="157"/>
      <c r="J573" s="157"/>
      <c r="K573" s="157"/>
      <c r="L573" s="157"/>
      <c r="M573" s="157"/>
      <c r="N573" s="157"/>
      <c r="O573" s="157"/>
      <c r="P573" s="157"/>
      <c r="Q573" s="157"/>
      <c r="R573" s="157"/>
      <c r="S573" s="157"/>
      <c r="T573" s="157"/>
      <c r="U573" s="157"/>
      <c r="V573" s="157"/>
      <c r="W573" s="157"/>
      <c r="X573" s="157"/>
      <c r="Y573" s="157"/>
      <c r="Z573" s="157"/>
    </row>
    <row r="574" spans="1:26" ht="12" customHeight="1" x14ac:dyDescent="0.25">
      <c r="A574" s="157"/>
      <c r="B574" s="157"/>
      <c r="C574" s="157"/>
      <c r="D574" s="189"/>
      <c r="E574" s="157"/>
      <c r="F574" s="157"/>
      <c r="G574" s="157"/>
      <c r="H574" s="157"/>
      <c r="I574" s="157"/>
      <c r="J574" s="157"/>
      <c r="K574" s="157"/>
      <c r="L574" s="157"/>
      <c r="M574" s="157"/>
      <c r="N574" s="157"/>
      <c r="O574" s="157"/>
      <c r="P574" s="157"/>
      <c r="Q574" s="157"/>
      <c r="R574" s="157"/>
      <c r="S574" s="157"/>
      <c r="T574" s="157"/>
      <c r="U574" s="157"/>
      <c r="V574" s="157"/>
      <c r="W574" s="157"/>
      <c r="X574" s="157"/>
      <c r="Y574" s="157"/>
      <c r="Z574" s="157"/>
    </row>
    <row r="575" spans="1:26" ht="12" customHeight="1" x14ac:dyDescent="0.25">
      <c r="A575" s="157"/>
      <c r="B575" s="157"/>
      <c r="C575" s="157"/>
      <c r="D575" s="189"/>
      <c r="E575" s="157"/>
      <c r="F575" s="157"/>
      <c r="G575" s="157"/>
      <c r="H575" s="157"/>
      <c r="I575" s="157"/>
      <c r="J575" s="157"/>
      <c r="K575" s="157"/>
      <c r="L575" s="157"/>
      <c r="M575" s="157"/>
      <c r="N575" s="157"/>
      <c r="O575" s="157"/>
      <c r="P575" s="157"/>
      <c r="Q575" s="157"/>
      <c r="R575" s="157"/>
      <c r="S575" s="157"/>
      <c r="T575" s="157"/>
      <c r="U575" s="157"/>
      <c r="V575" s="157"/>
      <c r="W575" s="157"/>
      <c r="X575" s="157"/>
      <c r="Y575" s="157"/>
      <c r="Z575" s="157"/>
    </row>
    <row r="576" spans="1:26" ht="12" customHeight="1" x14ac:dyDescent="0.25">
      <c r="A576" s="157"/>
      <c r="B576" s="157"/>
      <c r="C576" s="157"/>
      <c r="D576" s="189"/>
      <c r="E576" s="157"/>
      <c r="F576" s="157"/>
      <c r="G576" s="157"/>
      <c r="H576" s="157"/>
      <c r="I576" s="157"/>
      <c r="J576" s="157"/>
      <c r="K576" s="157"/>
      <c r="L576" s="157"/>
      <c r="M576" s="157"/>
      <c r="N576" s="157"/>
      <c r="O576" s="157"/>
      <c r="P576" s="157"/>
      <c r="Q576" s="157"/>
      <c r="R576" s="157"/>
      <c r="S576" s="157"/>
      <c r="T576" s="157"/>
      <c r="U576" s="157"/>
      <c r="V576" s="157"/>
      <c r="W576" s="157"/>
      <c r="X576" s="157"/>
      <c r="Y576" s="157"/>
      <c r="Z576" s="157"/>
    </row>
    <row r="577" spans="1:26" ht="12" customHeight="1" x14ac:dyDescent="0.25">
      <c r="A577" s="157"/>
      <c r="B577" s="157"/>
      <c r="C577" s="157"/>
      <c r="D577" s="189"/>
      <c r="E577" s="157"/>
      <c r="F577" s="157"/>
      <c r="G577" s="157"/>
      <c r="H577" s="157"/>
      <c r="I577" s="157"/>
      <c r="J577" s="157"/>
      <c r="K577" s="157"/>
      <c r="L577" s="157"/>
      <c r="M577" s="157"/>
      <c r="N577" s="157"/>
      <c r="O577" s="157"/>
      <c r="P577" s="157"/>
      <c r="Q577" s="157"/>
      <c r="R577" s="157"/>
      <c r="S577" s="157"/>
      <c r="T577" s="157"/>
      <c r="U577" s="157"/>
      <c r="V577" s="157"/>
      <c r="W577" s="157"/>
      <c r="X577" s="157"/>
      <c r="Y577" s="157"/>
      <c r="Z577" s="157"/>
    </row>
    <row r="578" spans="1:26" ht="12" customHeight="1" x14ac:dyDescent="0.25">
      <c r="A578" s="157"/>
      <c r="B578" s="157"/>
      <c r="C578" s="157"/>
      <c r="D578" s="189"/>
      <c r="E578" s="157"/>
      <c r="F578" s="157"/>
      <c r="G578" s="157"/>
      <c r="H578" s="157"/>
      <c r="I578" s="157"/>
      <c r="J578" s="157"/>
      <c r="K578" s="157"/>
      <c r="L578" s="157"/>
      <c r="M578" s="157"/>
      <c r="N578" s="157"/>
      <c r="O578" s="157"/>
      <c r="P578" s="157"/>
      <c r="Q578" s="157"/>
      <c r="R578" s="157"/>
      <c r="S578" s="157"/>
      <c r="T578" s="157"/>
      <c r="U578" s="157"/>
      <c r="V578" s="157"/>
      <c r="W578" s="157"/>
      <c r="X578" s="157"/>
      <c r="Y578" s="157"/>
      <c r="Z578" s="157"/>
    </row>
    <row r="579" spans="1:26" ht="12" customHeight="1" x14ac:dyDescent="0.25">
      <c r="A579" s="157"/>
      <c r="B579" s="157"/>
      <c r="C579" s="157"/>
      <c r="D579" s="189"/>
      <c r="E579" s="157"/>
      <c r="F579" s="157"/>
      <c r="G579" s="157"/>
      <c r="H579" s="157"/>
      <c r="I579" s="157"/>
      <c r="J579" s="157"/>
      <c r="K579" s="157"/>
      <c r="L579" s="157"/>
      <c r="M579" s="157"/>
      <c r="N579" s="157"/>
      <c r="O579" s="157"/>
      <c r="P579" s="157"/>
      <c r="Q579" s="157"/>
      <c r="R579" s="157"/>
      <c r="S579" s="157"/>
      <c r="T579" s="157"/>
      <c r="U579" s="157"/>
      <c r="V579" s="157"/>
      <c r="W579" s="157"/>
      <c r="X579" s="157"/>
      <c r="Y579" s="157"/>
      <c r="Z579" s="157"/>
    </row>
    <row r="580" spans="1:26" ht="12" customHeight="1" x14ac:dyDescent="0.25">
      <c r="A580" s="157"/>
      <c r="B580" s="157"/>
      <c r="C580" s="157"/>
      <c r="D580" s="189"/>
      <c r="E580" s="157"/>
      <c r="F580" s="157"/>
      <c r="G580" s="157"/>
      <c r="H580" s="157"/>
      <c r="I580" s="157"/>
      <c r="J580" s="157"/>
      <c r="K580" s="157"/>
      <c r="L580" s="157"/>
      <c r="M580" s="157"/>
      <c r="N580" s="157"/>
      <c r="O580" s="157"/>
      <c r="P580" s="157"/>
      <c r="Q580" s="157"/>
      <c r="R580" s="157"/>
      <c r="S580" s="157"/>
      <c r="T580" s="157"/>
      <c r="U580" s="157"/>
      <c r="V580" s="157"/>
      <c r="W580" s="157"/>
      <c r="X580" s="157"/>
      <c r="Y580" s="157"/>
      <c r="Z580" s="157"/>
    </row>
    <row r="581" spans="1:26" ht="12" customHeight="1" x14ac:dyDescent="0.25">
      <c r="A581" s="157"/>
      <c r="B581" s="157"/>
      <c r="C581" s="157"/>
      <c r="D581" s="189"/>
      <c r="E581" s="157"/>
      <c r="F581" s="157"/>
      <c r="G581" s="157"/>
      <c r="H581" s="157"/>
      <c r="I581" s="157"/>
      <c r="J581" s="157"/>
      <c r="K581" s="157"/>
      <c r="L581" s="157"/>
      <c r="M581" s="157"/>
      <c r="N581" s="157"/>
      <c r="O581" s="157"/>
      <c r="P581" s="157"/>
      <c r="Q581" s="157"/>
      <c r="R581" s="157"/>
      <c r="S581" s="157"/>
      <c r="T581" s="157"/>
      <c r="U581" s="157"/>
      <c r="V581" s="157"/>
      <c r="W581" s="157"/>
      <c r="X581" s="157"/>
      <c r="Y581" s="157"/>
      <c r="Z581" s="157"/>
    </row>
    <row r="582" spans="1:26" ht="12" customHeight="1" x14ac:dyDescent="0.25">
      <c r="A582" s="157"/>
      <c r="B582" s="157"/>
      <c r="C582" s="157"/>
      <c r="D582" s="189"/>
      <c r="E582" s="157"/>
      <c r="F582" s="157"/>
      <c r="G582" s="157"/>
      <c r="H582" s="157"/>
      <c r="I582" s="157"/>
      <c r="J582" s="157"/>
      <c r="K582" s="157"/>
      <c r="L582" s="157"/>
      <c r="M582" s="157"/>
      <c r="N582" s="157"/>
      <c r="O582" s="157"/>
      <c r="P582" s="157"/>
      <c r="Q582" s="157"/>
      <c r="R582" s="157"/>
      <c r="S582" s="157"/>
      <c r="T582" s="157"/>
      <c r="U582" s="157"/>
      <c r="V582" s="157"/>
      <c r="W582" s="157"/>
      <c r="X582" s="157"/>
      <c r="Y582" s="157"/>
      <c r="Z582" s="157"/>
    </row>
    <row r="583" spans="1:26" ht="12" customHeight="1" x14ac:dyDescent="0.25">
      <c r="A583" s="157"/>
      <c r="B583" s="157"/>
      <c r="C583" s="157"/>
      <c r="D583" s="189"/>
      <c r="E583" s="157"/>
      <c r="F583" s="157"/>
      <c r="G583" s="157"/>
      <c r="H583" s="157"/>
      <c r="I583" s="157"/>
      <c r="J583" s="157"/>
      <c r="K583" s="157"/>
      <c r="L583" s="157"/>
      <c r="M583" s="157"/>
      <c r="N583" s="157"/>
      <c r="O583" s="157"/>
      <c r="P583" s="157"/>
      <c r="Q583" s="157"/>
      <c r="R583" s="157"/>
      <c r="S583" s="157"/>
      <c r="T583" s="157"/>
      <c r="U583" s="157"/>
      <c r="V583" s="157"/>
      <c r="W583" s="157"/>
      <c r="X583" s="157"/>
      <c r="Y583" s="157"/>
      <c r="Z583" s="157"/>
    </row>
    <row r="584" spans="1:26" ht="12" customHeight="1" x14ac:dyDescent="0.25">
      <c r="A584" s="157"/>
      <c r="B584" s="157"/>
      <c r="C584" s="157"/>
      <c r="D584" s="189"/>
      <c r="E584" s="157"/>
      <c r="F584" s="157"/>
      <c r="G584" s="157"/>
      <c r="H584" s="157"/>
      <c r="I584" s="157"/>
      <c r="J584" s="157"/>
      <c r="K584" s="157"/>
      <c r="L584" s="157"/>
      <c r="M584" s="157"/>
      <c r="N584" s="157"/>
      <c r="O584" s="157"/>
      <c r="P584" s="157"/>
      <c r="Q584" s="157"/>
      <c r="R584" s="157"/>
      <c r="S584" s="157"/>
      <c r="T584" s="157"/>
      <c r="U584" s="157"/>
      <c r="V584" s="157"/>
      <c r="W584" s="157"/>
      <c r="X584" s="157"/>
      <c r="Y584" s="157"/>
      <c r="Z584" s="157"/>
    </row>
    <row r="585" spans="1:26" ht="12" customHeight="1" x14ac:dyDescent="0.25">
      <c r="A585" s="157"/>
      <c r="B585" s="157"/>
      <c r="C585" s="157"/>
      <c r="D585" s="189"/>
      <c r="E585" s="157"/>
      <c r="F585" s="157"/>
      <c r="G585" s="157"/>
      <c r="H585" s="157"/>
      <c r="I585" s="157"/>
      <c r="J585" s="157"/>
      <c r="K585" s="157"/>
      <c r="L585" s="157"/>
      <c r="M585" s="157"/>
      <c r="N585" s="157"/>
      <c r="O585" s="157"/>
      <c r="P585" s="157"/>
      <c r="Q585" s="157"/>
      <c r="R585" s="157"/>
      <c r="S585" s="157"/>
      <c r="T585" s="157"/>
      <c r="U585" s="157"/>
      <c r="V585" s="157"/>
      <c r="W585" s="157"/>
      <c r="X585" s="157"/>
      <c r="Y585" s="157"/>
      <c r="Z585" s="157"/>
    </row>
    <row r="586" spans="1:26" ht="12" customHeight="1" x14ac:dyDescent="0.25">
      <c r="A586" s="157"/>
      <c r="B586" s="157"/>
      <c r="C586" s="157"/>
      <c r="D586" s="189"/>
      <c r="E586" s="157"/>
      <c r="F586" s="157"/>
      <c r="G586" s="157"/>
      <c r="H586" s="157"/>
      <c r="I586" s="157"/>
      <c r="J586" s="157"/>
      <c r="K586" s="157"/>
      <c r="L586" s="157"/>
      <c r="M586" s="157"/>
      <c r="N586" s="157"/>
      <c r="O586" s="157"/>
      <c r="P586" s="157"/>
      <c r="Q586" s="157"/>
      <c r="R586" s="157"/>
      <c r="S586" s="157"/>
      <c r="T586" s="157"/>
      <c r="U586" s="157"/>
      <c r="V586" s="157"/>
      <c r="W586" s="157"/>
      <c r="X586" s="157"/>
      <c r="Y586" s="157"/>
      <c r="Z586" s="157"/>
    </row>
    <row r="587" spans="1:26" ht="12" customHeight="1" x14ac:dyDescent="0.25">
      <c r="A587" s="157"/>
      <c r="B587" s="157"/>
      <c r="C587" s="157"/>
      <c r="D587" s="189"/>
      <c r="E587" s="157"/>
      <c r="F587" s="157"/>
      <c r="G587" s="157"/>
      <c r="H587" s="157"/>
      <c r="I587" s="157"/>
      <c r="J587" s="157"/>
      <c r="K587" s="157"/>
      <c r="L587" s="157"/>
      <c r="M587" s="157"/>
      <c r="N587" s="157"/>
      <c r="O587" s="157"/>
      <c r="P587" s="157"/>
      <c r="Q587" s="157"/>
      <c r="R587" s="157"/>
      <c r="S587" s="157"/>
      <c r="T587" s="157"/>
      <c r="U587" s="157"/>
      <c r="V587" s="157"/>
      <c r="W587" s="157"/>
      <c r="X587" s="157"/>
      <c r="Y587" s="157"/>
      <c r="Z587" s="157"/>
    </row>
    <row r="588" spans="1:26" ht="12" customHeight="1" x14ac:dyDescent="0.25">
      <c r="A588" s="157"/>
      <c r="B588" s="157"/>
      <c r="C588" s="157"/>
      <c r="D588" s="189"/>
      <c r="E588" s="157"/>
      <c r="F588" s="157"/>
      <c r="G588" s="157"/>
      <c r="H588" s="157"/>
      <c r="I588" s="157"/>
      <c r="J588" s="157"/>
      <c r="K588" s="157"/>
      <c r="L588" s="157"/>
      <c r="M588" s="157"/>
      <c r="N588" s="157"/>
      <c r="O588" s="157"/>
      <c r="P588" s="157"/>
      <c r="Q588" s="157"/>
      <c r="R588" s="157"/>
      <c r="S588" s="157"/>
      <c r="T588" s="157"/>
      <c r="U588" s="157"/>
      <c r="V588" s="157"/>
      <c r="W588" s="157"/>
      <c r="X588" s="157"/>
      <c r="Y588" s="157"/>
      <c r="Z588" s="157"/>
    </row>
    <row r="589" spans="1:26" ht="12" customHeight="1" x14ac:dyDescent="0.25">
      <c r="A589" s="157"/>
      <c r="B589" s="157"/>
      <c r="C589" s="157"/>
      <c r="D589" s="189"/>
      <c r="E589" s="157"/>
      <c r="F589" s="157"/>
      <c r="G589" s="157"/>
      <c r="H589" s="157"/>
      <c r="I589" s="157"/>
      <c r="J589" s="157"/>
      <c r="K589" s="157"/>
      <c r="L589" s="157"/>
      <c r="M589" s="157"/>
      <c r="N589" s="157"/>
      <c r="O589" s="157"/>
      <c r="P589" s="157"/>
      <c r="Q589" s="157"/>
      <c r="R589" s="157"/>
      <c r="S589" s="157"/>
      <c r="T589" s="157"/>
      <c r="U589" s="157"/>
      <c r="V589" s="157"/>
      <c r="W589" s="157"/>
      <c r="X589" s="157"/>
      <c r="Y589" s="157"/>
      <c r="Z589" s="157"/>
    </row>
    <row r="590" spans="1:26" ht="12" customHeight="1" x14ac:dyDescent="0.25">
      <c r="A590" s="157"/>
      <c r="B590" s="157"/>
      <c r="C590" s="157"/>
      <c r="D590" s="189"/>
      <c r="E590" s="157"/>
      <c r="F590" s="157"/>
      <c r="G590" s="157"/>
      <c r="H590" s="157"/>
      <c r="I590" s="157"/>
      <c r="J590" s="157"/>
      <c r="K590" s="157"/>
      <c r="L590" s="157"/>
      <c r="M590" s="157"/>
      <c r="N590" s="157"/>
      <c r="O590" s="157"/>
      <c r="P590" s="157"/>
      <c r="Q590" s="157"/>
      <c r="R590" s="157"/>
      <c r="S590" s="157"/>
      <c r="T590" s="157"/>
      <c r="U590" s="157"/>
      <c r="V590" s="157"/>
      <c r="W590" s="157"/>
      <c r="X590" s="157"/>
      <c r="Y590" s="157"/>
      <c r="Z590" s="157"/>
    </row>
    <row r="591" spans="1:26" ht="12" customHeight="1" x14ac:dyDescent="0.25">
      <c r="A591" s="157"/>
      <c r="B591" s="157"/>
      <c r="C591" s="157"/>
      <c r="D591" s="189"/>
      <c r="E591" s="157"/>
      <c r="F591" s="157"/>
      <c r="G591" s="157"/>
      <c r="H591" s="157"/>
      <c r="I591" s="157"/>
      <c r="J591" s="157"/>
      <c r="K591" s="157"/>
      <c r="L591" s="157"/>
      <c r="M591" s="157"/>
      <c r="N591" s="157"/>
      <c r="O591" s="157"/>
      <c r="P591" s="157"/>
      <c r="Q591" s="157"/>
      <c r="R591" s="157"/>
      <c r="S591" s="157"/>
      <c r="T591" s="157"/>
      <c r="U591" s="157"/>
      <c r="V591" s="157"/>
      <c r="W591" s="157"/>
      <c r="X591" s="157"/>
      <c r="Y591" s="157"/>
      <c r="Z591" s="157"/>
    </row>
    <row r="592" spans="1:26" ht="12" customHeight="1" x14ac:dyDescent="0.25">
      <c r="A592" s="157"/>
      <c r="B592" s="157"/>
      <c r="C592" s="157"/>
      <c r="D592" s="189"/>
      <c r="E592" s="157"/>
      <c r="F592" s="157"/>
      <c r="G592" s="157"/>
      <c r="H592" s="157"/>
      <c r="I592" s="157"/>
      <c r="J592" s="157"/>
      <c r="K592" s="157"/>
      <c r="L592" s="157"/>
      <c r="M592" s="157"/>
      <c r="N592" s="157"/>
      <c r="O592" s="157"/>
      <c r="P592" s="157"/>
      <c r="Q592" s="157"/>
      <c r="R592" s="157"/>
      <c r="S592" s="157"/>
      <c r="T592" s="157"/>
      <c r="U592" s="157"/>
      <c r="V592" s="157"/>
      <c r="W592" s="157"/>
      <c r="X592" s="157"/>
      <c r="Y592" s="157"/>
      <c r="Z592" s="157"/>
    </row>
    <row r="593" spans="1:26" ht="12" customHeight="1" x14ac:dyDescent="0.25">
      <c r="A593" s="157"/>
      <c r="B593" s="157"/>
      <c r="C593" s="157"/>
      <c r="D593" s="189"/>
      <c r="E593" s="157"/>
      <c r="F593" s="157"/>
      <c r="G593" s="157"/>
      <c r="H593" s="157"/>
      <c r="I593" s="157"/>
      <c r="J593" s="157"/>
      <c r="K593" s="157"/>
      <c r="L593" s="157"/>
      <c r="M593" s="157"/>
      <c r="N593" s="157"/>
      <c r="O593" s="157"/>
      <c r="P593" s="157"/>
      <c r="Q593" s="157"/>
      <c r="R593" s="157"/>
      <c r="S593" s="157"/>
      <c r="T593" s="157"/>
      <c r="U593" s="157"/>
      <c r="V593" s="157"/>
      <c r="W593" s="157"/>
      <c r="X593" s="157"/>
      <c r="Y593" s="157"/>
      <c r="Z593" s="157"/>
    </row>
    <row r="594" spans="1:26" ht="12" customHeight="1" x14ac:dyDescent="0.25">
      <c r="A594" s="157"/>
      <c r="B594" s="157"/>
      <c r="C594" s="157"/>
      <c r="D594" s="189"/>
      <c r="E594" s="157"/>
      <c r="F594" s="157"/>
      <c r="G594" s="157"/>
      <c r="H594" s="157"/>
      <c r="I594" s="157"/>
      <c r="J594" s="157"/>
      <c r="K594" s="157"/>
      <c r="L594" s="157"/>
      <c r="M594" s="157"/>
      <c r="N594" s="157"/>
      <c r="O594" s="157"/>
      <c r="P594" s="157"/>
      <c r="Q594" s="157"/>
      <c r="R594" s="157"/>
      <c r="S594" s="157"/>
      <c r="T594" s="157"/>
      <c r="U594" s="157"/>
      <c r="V594" s="157"/>
      <c r="W594" s="157"/>
      <c r="X594" s="157"/>
      <c r="Y594" s="157"/>
      <c r="Z594" s="157"/>
    </row>
    <row r="595" spans="1:26" ht="12" customHeight="1" x14ac:dyDescent="0.25">
      <c r="A595" s="157"/>
      <c r="B595" s="157"/>
      <c r="C595" s="157"/>
      <c r="D595" s="189"/>
      <c r="E595" s="157"/>
      <c r="F595" s="157"/>
      <c r="G595" s="157"/>
      <c r="H595" s="157"/>
      <c r="I595" s="157"/>
      <c r="J595" s="157"/>
      <c r="K595" s="157"/>
      <c r="L595" s="157"/>
      <c r="M595" s="157"/>
      <c r="N595" s="157"/>
      <c r="O595" s="157"/>
      <c r="P595" s="157"/>
      <c r="Q595" s="157"/>
      <c r="R595" s="157"/>
      <c r="S595" s="157"/>
      <c r="T595" s="157"/>
      <c r="U595" s="157"/>
      <c r="V595" s="157"/>
      <c r="W595" s="157"/>
      <c r="X595" s="157"/>
      <c r="Y595" s="157"/>
      <c r="Z595" s="157"/>
    </row>
    <row r="596" spans="1:26" ht="12" customHeight="1" x14ac:dyDescent="0.25">
      <c r="A596" s="157"/>
      <c r="B596" s="157"/>
      <c r="C596" s="157"/>
      <c r="D596" s="189"/>
      <c r="E596" s="157"/>
      <c r="F596" s="157"/>
      <c r="G596" s="157"/>
      <c r="H596" s="157"/>
      <c r="I596" s="157"/>
      <c r="J596" s="157"/>
      <c r="K596" s="157"/>
      <c r="L596" s="157"/>
      <c r="M596" s="157"/>
      <c r="N596" s="157"/>
      <c r="O596" s="157"/>
      <c r="P596" s="157"/>
      <c r="Q596" s="157"/>
      <c r="R596" s="157"/>
      <c r="S596" s="157"/>
      <c r="T596" s="157"/>
      <c r="U596" s="157"/>
      <c r="V596" s="157"/>
      <c r="W596" s="157"/>
      <c r="X596" s="157"/>
      <c r="Y596" s="157"/>
      <c r="Z596" s="157"/>
    </row>
    <row r="597" spans="1:26" ht="12" customHeight="1" x14ac:dyDescent="0.25">
      <c r="A597" s="157"/>
      <c r="B597" s="157"/>
      <c r="C597" s="157"/>
      <c r="D597" s="189"/>
      <c r="E597" s="157"/>
      <c r="F597" s="157"/>
      <c r="G597" s="157"/>
      <c r="H597" s="157"/>
      <c r="I597" s="157"/>
      <c r="J597" s="157"/>
      <c r="K597" s="157"/>
      <c r="L597" s="157"/>
      <c r="M597" s="157"/>
      <c r="N597" s="157"/>
      <c r="O597" s="157"/>
      <c r="P597" s="157"/>
      <c r="Q597" s="157"/>
      <c r="R597" s="157"/>
      <c r="S597" s="157"/>
      <c r="T597" s="157"/>
      <c r="U597" s="157"/>
      <c r="V597" s="157"/>
      <c r="W597" s="157"/>
      <c r="X597" s="157"/>
      <c r="Y597" s="157"/>
      <c r="Z597" s="157"/>
    </row>
    <row r="598" spans="1:26" ht="12" customHeight="1" x14ac:dyDescent="0.25">
      <c r="A598" s="157"/>
      <c r="B598" s="157"/>
      <c r="C598" s="157"/>
      <c r="D598" s="189"/>
      <c r="E598" s="157"/>
      <c r="F598" s="157"/>
      <c r="G598" s="157"/>
      <c r="H598" s="157"/>
      <c r="I598" s="157"/>
      <c r="J598" s="157"/>
      <c r="K598" s="157"/>
      <c r="L598" s="157"/>
      <c r="M598" s="157"/>
      <c r="N598" s="157"/>
      <c r="O598" s="157"/>
      <c r="P598" s="157"/>
      <c r="Q598" s="157"/>
      <c r="R598" s="157"/>
      <c r="S598" s="157"/>
      <c r="T598" s="157"/>
      <c r="U598" s="157"/>
      <c r="V598" s="157"/>
      <c r="W598" s="157"/>
      <c r="X598" s="157"/>
      <c r="Y598" s="157"/>
      <c r="Z598" s="157"/>
    </row>
    <row r="599" spans="1:26" ht="12" customHeight="1" x14ac:dyDescent="0.25">
      <c r="A599" s="157"/>
      <c r="B599" s="157"/>
      <c r="C599" s="157"/>
      <c r="D599" s="189"/>
      <c r="E599" s="157"/>
      <c r="F599" s="157"/>
      <c r="G599" s="157"/>
      <c r="H599" s="157"/>
      <c r="I599" s="157"/>
      <c r="J599" s="157"/>
      <c r="K599" s="157"/>
      <c r="L599" s="157"/>
      <c r="M599" s="157"/>
      <c r="N599" s="157"/>
      <c r="O599" s="157"/>
      <c r="P599" s="157"/>
      <c r="Q599" s="157"/>
      <c r="R599" s="157"/>
      <c r="S599" s="157"/>
      <c r="T599" s="157"/>
      <c r="U599" s="157"/>
      <c r="V599" s="157"/>
      <c r="W599" s="157"/>
      <c r="X599" s="157"/>
      <c r="Y599" s="157"/>
      <c r="Z599" s="157"/>
    </row>
    <row r="600" spans="1:26" ht="12" customHeight="1" x14ac:dyDescent="0.25">
      <c r="A600" s="157"/>
      <c r="B600" s="157"/>
      <c r="C600" s="157"/>
      <c r="D600" s="189"/>
      <c r="E600" s="157"/>
      <c r="F600" s="157"/>
      <c r="G600" s="157"/>
      <c r="H600" s="157"/>
      <c r="I600" s="157"/>
      <c r="J600" s="157"/>
      <c r="K600" s="157"/>
      <c r="L600" s="157"/>
      <c r="M600" s="157"/>
      <c r="N600" s="157"/>
      <c r="O600" s="157"/>
      <c r="P600" s="157"/>
      <c r="Q600" s="157"/>
      <c r="R600" s="157"/>
      <c r="S600" s="157"/>
      <c r="T600" s="157"/>
      <c r="U600" s="157"/>
      <c r="V600" s="157"/>
      <c r="W600" s="157"/>
      <c r="X600" s="157"/>
      <c r="Y600" s="157"/>
      <c r="Z600" s="157"/>
    </row>
    <row r="601" spans="1:26" ht="12" customHeight="1" x14ac:dyDescent="0.25">
      <c r="A601" s="157"/>
      <c r="B601" s="157"/>
      <c r="C601" s="157"/>
      <c r="D601" s="189"/>
      <c r="E601" s="157"/>
      <c r="F601" s="157"/>
      <c r="G601" s="157"/>
      <c r="H601" s="157"/>
      <c r="I601" s="157"/>
      <c r="J601" s="157"/>
      <c r="K601" s="157"/>
      <c r="L601" s="157"/>
      <c r="M601" s="157"/>
      <c r="N601" s="157"/>
      <c r="O601" s="157"/>
      <c r="P601" s="157"/>
      <c r="Q601" s="157"/>
      <c r="R601" s="157"/>
      <c r="S601" s="157"/>
      <c r="T601" s="157"/>
      <c r="U601" s="157"/>
      <c r="V601" s="157"/>
      <c r="W601" s="157"/>
      <c r="X601" s="157"/>
      <c r="Y601" s="157"/>
      <c r="Z601" s="157"/>
    </row>
    <row r="602" spans="1:26" ht="12" customHeight="1" x14ac:dyDescent="0.25">
      <c r="A602" s="157"/>
      <c r="B602" s="157"/>
      <c r="C602" s="157"/>
      <c r="D602" s="189"/>
      <c r="E602" s="157"/>
      <c r="F602" s="157"/>
      <c r="G602" s="157"/>
      <c r="H602" s="157"/>
      <c r="I602" s="157"/>
      <c r="J602" s="157"/>
      <c r="K602" s="157"/>
      <c r="L602" s="157"/>
      <c r="M602" s="157"/>
      <c r="N602" s="157"/>
      <c r="O602" s="157"/>
      <c r="P602" s="157"/>
      <c r="Q602" s="157"/>
      <c r="R602" s="157"/>
      <c r="S602" s="157"/>
      <c r="T602" s="157"/>
      <c r="U602" s="157"/>
      <c r="V602" s="157"/>
      <c r="W602" s="157"/>
      <c r="X602" s="157"/>
      <c r="Y602" s="157"/>
      <c r="Z602" s="157"/>
    </row>
    <row r="603" spans="1:26" ht="12" customHeight="1" x14ac:dyDescent="0.25">
      <c r="A603" s="157"/>
      <c r="B603" s="157"/>
      <c r="C603" s="157"/>
      <c r="D603" s="189"/>
      <c r="E603" s="157"/>
      <c r="F603" s="157"/>
      <c r="G603" s="157"/>
      <c r="H603" s="157"/>
      <c r="I603" s="157"/>
      <c r="J603" s="157"/>
      <c r="K603" s="157"/>
      <c r="L603" s="157"/>
      <c r="M603" s="157"/>
      <c r="N603" s="157"/>
      <c r="O603" s="157"/>
      <c r="P603" s="157"/>
      <c r="Q603" s="157"/>
      <c r="R603" s="157"/>
      <c r="S603" s="157"/>
      <c r="T603" s="157"/>
      <c r="U603" s="157"/>
      <c r="V603" s="157"/>
      <c r="W603" s="157"/>
      <c r="X603" s="157"/>
      <c r="Y603" s="157"/>
      <c r="Z603" s="157"/>
    </row>
    <row r="604" spans="1:26" ht="12" customHeight="1" x14ac:dyDescent="0.25">
      <c r="A604" s="157"/>
      <c r="B604" s="157"/>
      <c r="C604" s="157"/>
      <c r="D604" s="189"/>
      <c r="E604" s="157"/>
      <c r="F604" s="157"/>
      <c r="G604" s="157"/>
      <c r="H604" s="157"/>
      <c r="I604" s="157"/>
      <c r="J604" s="157"/>
      <c r="K604" s="157"/>
      <c r="L604" s="157"/>
      <c r="M604" s="157"/>
      <c r="N604" s="157"/>
      <c r="O604" s="157"/>
      <c r="P604" s="157"/>
      <c r="Q604" s="157"/>
      <c r="R604" s="157"/>
      <c r="S604" s="157"/>
      <c r="T604" s="157"/>
      <c r="U604" s="157"/>
      <c r="V604" s="157"/>
      <c r="W604" s="157"/>
      <c r="X604" s="157"/>
      <c r="Y604" s="157"/>
      <c r="Z604" s="157"/>
    </row>
    <row r="605" spans="1:26" ht="12" customHeight="1" x14ac:dyDescent="0.25">
      <c r="A605" s="157"/>
      <c r="B605" s="157"/>
      <c r="C605" s="157"/>
      <c r="D605" s="189"/>
      <c r="E605" s="157"/>
      <c r="F605" s="157"/>
      <c r="G605" s="157"/>
      <c r="H605" s="157"/>
      <c r="I605" s="157"/>
      <c r="J605" s="157"/>
      <c r="K605" s="157"/>
      <c r="L605" s="157"/>
      <c r="M605" s="157"/>
      <c r="N605" s="157"/>
      <c r="O605" s="157"/>
      <c r="P605" s="157"/>
      <c r="Q605" s="157"/>
      <c r="R605" s="157"/>
      <c r="S605" s="157"/>
      <c r="T605" s="157"/>
      <c r="U605" s="157"/>
      <c r="V605" s="157"/>
      <c r="W605" s="157"/>
      <c r="X605" s="157"/>
      <c r="Y605" s="157"/>
      <c r="Z605" s="157"/>
    </row>
    <row r="606" spans="1:26" ht="12" customHeight="1" x14ac:dyDescent="0.25">
      <c r="A606" s="157"/>
      <c r="B606" s="157"/>
      <c r="C606" s="157"/>
      <c r="D606" s="189"/>
      <c r="E606" s="157"/>
      <c r="F606" s="157"/>
      <c r="G606" s="157"/>
      <c r="H606" s="157"/>
      <c r="I606" s="157"/>
      <c r="J606" s="157"/>
      <c r="K606" s="157"/>
      <c r="L606" s="157"/>
      <c r="M606" s="157"/>
      <c r="N606" s="157"/>
      <c r="O606" s="157"/>
      <c r="P606" s="157"/>
      <c r="Q606" s="157"/>
      <c r="R606" s="157"/>
      <c r="S606" s="157"/>
      <c r="T606" s="157"/>
      <c r="U606" s="157"/>
      <c r="V606" s="157"/>
      <c r="W606" s="157"/>
      <c r="X606" s="157"/>
      <c r="Y606" s="157"/>
      <c r="Z606" s="157"/>
    </row>
    <row r="607" spans="1:26" ht="12" customHeight="1" x14ac:dyDescent="0.25">
      <c r="A607" s="157"/>
      <c r="B607" s="157"/>
      <c r="C607" s="157"/>
      <c r="D607" s="189"/>
      <c r="E607" s="157"/>
      <c r="F607" s="157"/>
      <c r="G607" s="157"/>
      <c r="H607" s="157"/>
      <c r="I607" s="157"/>
      <c r="J607" s="157"/>
      <c r="K607" s="157"/>
      <c r="L607" s="157"/>
      <c r="M607" s="157"/>
      <c r="N607" s="157"/>
      <c r="O607" s="157"/>
      <c r="P607" s="157"/>
      <c r="Q607" s="157"/>
      <c r="R607" s="157"/>
      <c r="S607" s="157"/>
      <c r="T607" s="157"/>
      <c r="U607" s="157"/>
      <c r="V607" s="157"/>
      <c r="W607" s="157"/>
      <c r="X607" s="157"/>
      <c r="Y607" s="157"/>
      <c r="Z607" s="157"/>
    </row>
    <row r="608" spans="1:26" ht="12" customHeight="1" x14ac:dyDescent="0.25">
      <c r="A608" s="157"/>
      <c r="B608" s="157"/>
      <c r="C608" s="157"/>
      <c r="D608" s="189"/>
      <c r="E608" s="157"/>
      <c r="F608" s="157"/>
      <c r="G608" s="157"/>
      <c r="H608" s="157"/>
      <c r="I608" s="157"/>
      <c r="J608" s="157"/>
      <c r="K608" s="157"/>
      <c r="L608" s="157"/>
      <c r="M608" s="157"/>
      <c r="N608" s="157"/>
      <c r="O608" s="157"/>
      <c r="P608" s="157"/>
      <c r="Q608" s="157"/>
      <c r="R608" s="157"/>
      <c r="S608" s="157"/>
      <c r="T608" s="157"/>
      <c r="U608" s="157"/>
      <c r="V608" s="157"/>
      <c r="W608" s="157"/>
      <c r="X608" s="157"/>
      <c r="Y608" s="157"/>
      <c r="Z608" s="157"/>
    </row>
    <row r="609" spans="1:26" ht="12" customHeight="1" x14ac:dyDescent="0.25">
      <c r="A609" s="157"/>
      <c r="B609" s="157"/>
      <c r="C609" s="157"/>
      <c r="D609" s="189"/>
      <c r="E609" s="157"/>
      <c r="F609" s="157"/>
      <c r="G609" s="157"/>
      <c r="H609" s="157"/>
      <c r="I609" s="157"/>
      <c r="J609" s="157"/>
      <c r="K609" s="157"/>
      <c r="L609" s="157"/>
      <c r="M609" s="157"/>
      <c r="N609" s="157"/>
      <c r="O609" s="157"/>
      <c r="P609" s="157"/>
      <c r="Q609" s="157"/>
      <c r="R609" s="157"/>
      <c r="S609" s="157"/>
      <c r="T609" s="157"/>
      <c r="U609" s="157"/>
      <c r="V609" s="157"/>
      <c r="W609" s="157"/>
      <c r="X609" s="157"/>
      <c r="Y609" s="157"/>
      <c r="Z609" s="157"/>
    </row>
    <row r="610" spans="1:26" ht="12" customHeight="1" x14ac:dyDescent="0.25">
      <c r="A610" s="157"/>
      <c r="B610" s="157"/>
      <c r="C610" s="157"/>
      <c r="D610" s="189"/>
      <c r="E610" s="157"/>
      <c r="F610" s="157"/>
      <c r="G610" s="157"/>
      <c r="H610" s="157"/>
      <c r="I610" s="157"/>
      <c r="J610" s="157"/>
      <c r="K610" s="157"/>
      <c r="L610" s="157"/>
      <c r="M610" s="157"/>
      <c r="N610" s="157"/>
      <c r="O610" s="157"/>
      <c r="P610" s="157"/>
      <c r="Q610" s="157"/>
      <c r="R610" s="157"/>
      <c r="S610" s="157"/>
      <c r="T610" s="157"/>
      <c r="U610" s="157"/>
      <c r="V610" s="157"/>
      <c r="W610" s="157"/>
      <c r="X610" s="157"/>
      <c r="Y610" s="157"/>
      <c r="Z610" s="157"/>
    </row>
    <row r="611" spans="1:26" ht="12" customHeight="1" x14ac:dyDescent="0.25">
      <c r="A611" s="157"/>
      <c r="B611" s="157"/>
      <c r="C611" s="157"/>
      <c r="D611" s="189"/>
      <c r="E611" s="157"/>
      <c r="F611" s="157"/>
      <c r="G611" s="157"/>
      <c r="H611" s="157"/>
      <c r="I611" s="157"/>
      <c r="J611" s="157"/>
      <c r="K611" s="157"/>
      <c r="L611" s="157"/>
      <c r="M611" s="157"/>
      <c r="N611" s="157"/>
      <c r="O611" s="157"/>
      <c r="P611" s="157"/>
      <c r="Q611" s="157"/>
      <c r="R611" s="157"/>
      <c r="S611" s="157"/>
      <c r="T611" s="157"/>
      <c r="U611" s="157"/>
      <c r="V611" s="157"/>
      <c r="W611" s="157"/>
      <c r="X611" s="157"/>
      <c r="Y611" s="157"/>
      <c r="Z611" s="157"/>
    </row>
    <row r="612" spans="1:26" ht="12" customHeight="1" x14ac:dyDescent="0.25">
      <c r="A612" s="157"/>
      <c r="B612" s="157"/>
      <c r="C612" s="157"/>
      <c r="D612" s="189"/>
      <c r="E612" s="157"/>
      <c r="F612" s="157"/>
      <c r="G612" s="157"/>
      <c r="H612" s="157"/>
      <c r="I612" s="157"/>
      <c r="J612" s="157"/>
      <c r="K612" s="157"/>
      <c r="L612" s="157"/>
      <c r="M612" s="157"/>
      <c r="N612" s="157"/>
      <c r="O612" s="157"/>
      <c r="P612" s="157"/>
      <c r="Q612" s="157"/>
      <c r="R612" s="157"/>
      <c r="S612" s="157"/>
      <c r="T612" s="157"/>
      <c r="U612" s="157"/>
      <c r="V612" s="157"/>
      <c r="W612" s="157"/>
      <c r="X612" s="157"/>
      <c r="Y612" s="157"/>
      <c r="Z612" s="157"/>
    </row>
    <row r="613" spans="1:26" ht="12" customHeight="1" x14ac:dyDescent="0.25">
      <c r="A613" s="157"/>
      <c r="B613" s="157"/>
      <c r="C613" s="157"/>
      <c r="D613" s="189"/>
      <c r="E613" s="157"/>
      <c r="F613" s="157"/>
      <c r="G613" s="157"/>
      <c r="H613" s="157"/>
      <c r="I613" s="157"/>
      <c r="J613" s="157"/>
      <c r="K613" s="157"/>
      <c r="L613" s="157"/>
      <c r="M613" s="157"/>
      <c r="N613" s="157"/>
      <c r="O613" s="157"/>
      <c r="P613" s="157"/>
      <c r="Q613" s="157"/>
      <c r="R613" s="157"/>
      <c r="S613" s="157"/>
      <c r="T613" s="157"/>
      <c r="U613" s="157"/>
      <c r="V613" s="157"/>
      <c r="W613" s="157"/>
      <c r="X613" s="157"/>
      <c r="Y613" s="157"/>
      <c r="Z613" s="157"/>
    </row>
    <row r="614" spans="1:26" ht="12" customHeight="1" x14ac:dyDescent="0.25">
      <c r="A614" s="157"/>
      <c r="B614" s="157"/>
      <c r="C614" s="157"/>
      <c r="D614" s="189"/>
      <c r="E614" s="157"/>
      <c r="F614" s="157"/>
      <c r="G614" s="157"/>
      <c r="H614" s="157"/>
      <c r="I614" s="157"/>
      <c r="J614" s="157"/>
      <c r="K614" s="157"/>
      <c r="L614" s="157"/>
      <c r="M614" s="157"/>
      <c r="N614" s="157"/>
      <c r="O614" s="157"/>
      <c r="P614" s="157"/>
      <c r="Q614" s="157"/>
      <c r="R614" s="157"/>
      <c r="S614" s="157"/>
      <c r="T614" s="157"/>
      <c r="U614" s="157"/>
      <c r="V614" s="157"/>
      <c r="W614" s="157"/>
      <c r="X614" s="157"/>
      <c r="Y614" s="157"/>
      <c r="Z614" s="157"/>
    </row>
    <row r="615" spans="1:26" ht="12" customHeight="1" x14ac:dyDescent="0.25">
      <c r="A615" s="157"/>
      <c r="B615" s="157"/>
      <c r="C615" s="157"/>
      <c r="D615" s="189"/>
      <c r="E615" s="157"/>
      <c r="F615" s="157"/>
      <c r="G615" s="157"/>
      <c r="H615" s="157"/>
      <c r="I615" s="157"/>
      <c r="J615" s="157"/>
      <c r="K615" s="157"/>
      <c r="L615" s="157"/>
      <c r="M615" s="157"/>
      <c r="N615" s="157"/>
      <c r="O615" s="157"/>
      <c r="P615" s="157"/>
      <c r="Q615" s="157"/>
      <c r="R615" s="157"/>
      <c r="S615" s="157"/>
      <c r="T615" s="157"/>
      <c r="U615" s="157"/>
      <c r="V615" s="157"/>
      <c r="W615" s="157"/>
      <c r="X615" s="157"/>
      <c r="Y615" s="157"/>
      <c r="Z615" s="157"/>
    </row>
    <row r="616" spans="1:26" ht="12" customHeight="1" x14ac:dyDescent="0.25">
      <c r="A616" s="157"/>
      <c r="B616" s="157"/>
      <c r="C616" s="157"/>
      <c r="D616" s="189"/>
      <c r="E616" s="157"/>
      <c r="F616" s="157"/>
      <c r="G616" s="157"/>
      <c r="H616" s="157"/>
      <c r="I616" s="157"/>
      <c r="J616" s="157"/>
      <c r="K616" s="157"/>
      <c r="L616" s="157"/>
      <c r="M616" s="157"/>
      <c r="N616" s="157"/>
      <c r="O616" s="157"/>
      <c r="P616" s="157"/>
      <c r="Q616" s="157"/>
      <c r="R616" s="157"/>
      <c r="S616" s="157"/>
      <c r="T616" s="157"/>
      <c r="U616" s="157"/>
      <c r="V616" s="157"/>
      <c r="W616" s="157"/>
      <c r="X616" s="157"/>
      <c r="Y616" s="157"/>
      <c r="Z616" s="157"/>
    </row>
    <row r="617" spans="1:26" ht="12" customHeight="1" x14ac:dyDescent="0.25">
      <c r="A617" s="157"/>
      <c r="B617" s="157"/>
      <c r="C617" s="157"/>
      <c r="D617" s="189"/>
      <c r="E617" s="157"/>
      <c r="F617" s="157"/>
      <c r="G617" s="157"/>
      <c r="H617" s="157"/>
      <c r="I617" s="157"/>
      <c r="J617" s="157"/>
      <c r="K617" s="157"/>
      <c r="L617" s="157"/>
      <c r="M617" s="157"/>
      <c r="N617" s="157"/>
      <c r="O617" s="157"/>
      <c r="P617" s="157"/>
      <c r="Q617" s="157"/>
      <c r="R617" s="157"/>
      <c r="S617" s="157"/>
      <c r="T617" s="157"/>
      <c r="U617" s="157"/>
      <c r="V617" s="157"/>
      <c r="W617" s="157"/>
      <c r="X617" s="157"/>
      <c r="Y617" s="157"/>
      <c r="Z617" s="157"/>
    </row>
    <row r="618" spans="1:26" ht="12" customHeight="1" x14ac:dyDescent="0.25">
      <c r="A618" s="157"/>
      <c r="B618" s="157"/>
      <c r="C618" s="157"/>
      <c r="D618" s="189"/>
      <c r="E618" s="157"/>
      <c r="F618" s="157"/>
      <c r="G618" s="157"/>
      <c r="H618" s="157"/>
      <c r="I618" s="157"/>
      <c r="J618" s="157"/>
      <c r="K618" s="157"/>
      <c r="L618" s="157"/>
      <c r="M618" s="157"/>
      <c r="N618" s="157"/>
      <c r="O618" s="157"/>
      <c r="P618" s="157"/>
      <c r="Q618" s="157"/>
      <c r="R618" s="157"/>
      <c r="S618" s="157"/>
      <c r="T618" s="157"/>
      <c r="U618" s="157"/>
      <c r="V618" s="157"/>
      <c r="W618" s="157"/>
      <c r="X618" s="157"/>
      <c r="Y618" s="157"/>
      <c r="Z618" s="157"/>
    </row>
    <row r="619" spans="1:26" ht="12" customHeight="1" x14ac:dyDescent="0.25">
      <c r="A619" s="157"/>
      <c r="B619" s="157"/>
      <c r="C619" s="157"/>
      <c r="D619" s="189"/>
      <c r="E619" s="157"/>
      <c r="F619" s="157"/>
      <c r="G619" s="157"/>
      <c r="H619" s="157"/>
      <c r="I619" s="157"/>
      <c r="J619" s="157"/>
      <c r="K619" s="157"/>
      <c r="L619" s="157"/>
      <c r="M619" s="157"/>
      <c r="N619" s="157"/>
      <c r="O619" s="157"/>
      <c r="P619" s="157"/>
      <c r="Q619" s="157"/>
      <c r="R619" s="157"/>
      <c r="S619" s="157"/>
      <c r="T619" s="157"/>
      <c r="U619" s="157"/>
      <c r="V619" s="157"/>
      <c r="W619" s="157"/>
      <c r="X619" s="157"/>
      <c r="Y619" s="157"/>
      <c r="Z619" s="157"/>
    </row>
    <row r="620" spans="1:26" ht="12" customHeight="1" x14ac:dyDescent="0.25">
      <c r="A620" s="157"/>
      <c r="B620" s="157"/>
      <c r="C620" s="157"/>
      <c r="D620" s="189"/>
      <c r="E620" s="157"/>
      <c r="F620" s="157"/>
      <c r="G620" s="157"/>
      <c r="H620" s="157"/>
      <c r="I620" s="157"/>
      <c r="J620" s="157"/>
      <c r="K620" s="157"/>
      <c r="L620" s="157"/>
      <c r="M620" s="157"/>
      <c r="N620" s="157"/>
      <c r="O620" s="157"/>
      <c r="P620" s="157"/>
      <c r="Q620" s="157"/>
      <c r="R620" s="157"/>
      <c r="S620" s="157"/>
      <c r="T620" s="157"/>
      <c r="U620" s="157"/>
      <c r="V620" s="157"/>
      <c r="W620" s="157"/>
      <c r="X620" s="157"/>
      <c r="Y620" s="157"/>
      <c r="Z620" s="157"/>
    </row>
    <row r="621" spans="1:26" ht="12" customHeight="1" x14ac:dyDescent="0.25">
      <c r="A621" s="157"/>
      <c r="B621" s="157"/>
      <c r="C621" s="157"/>
      <c r="D621" s="189"/>
      <c r="E621" s="157"/>
      <c r="F621" s="157"/>
      <c r="G621" s="157"/>
      <c r="H621" s="157"/>
      <c r="I621" s="157"/>
      <c r="J621" s="157"/>
      <c r="K621" s="157"/>
      <c r="L621" s="157"/>
      <c r="M621" s="157"/>
      <c r="N621" s="157"/>
      <c r="O621" s="157"/>
      <c r="P621" s="157"/>
      <c r="Q621" s="157"/>
      <c r="R621" s="157"/>
      <c r="S621" s="157"/>
      <c r="T621" s="157"/>
      <c r="U621" s="157"/>
      <c r="V621" s="157"/>
      <c r="W621" s="157"/>
      <c r="X621" s="157"/>
      <c r="Y621" s="157"/>
      <c r="Z621" s="157"/>
    </row>
    <row r="622" spans="1:26" ht="12" customHeight="1" x14ac:dyDescent="0.25">
      <c r="A622" s="157"/>
      <c r="B622" s="157"/>
      <c r="C622" s="157"/>
      <c r="D622" s="189"/>
      <c r="E622" s="157"/>
      <c r="F622" s="157"/>
      <c r="G622" s="157"/>
      <c r="H622" s="157"/>
      <c r="I622" s="157"/>
      <c r="J622" s="157"/>
      <c r="K622" s="157"/>
      <c r="L622" s="157"/>
      <c r="M622" s="157"/>
      <c r="N622" s="157"/>
      <c r="O622" s="157"/>
      <c r="P622" s="157"/>
      <c r="Q622" s="157"/>
      <c r="R622" s="157"/>
      <c r="S622" s="157"/>
      <c r="T622" s="157"/>
      <c r="U622" s="157"/>
      <c r="V622" s="157"/>
      <c r="W622" s="157"/>
      <c r="X622" s="157"/>
      <c r="Y622" s="157"/>
      <c r="Z622" s="157"/>
    </row>
    <row r="623" spans="1:26" ht="12" customHeight="1" x14ac:dyDescent="0.25">
      <c r="A623" s="157"/>
      <c r="B623" s="157"/>
      <c r="C623" s="157"/>
      <c r="D623" s="189"/>
      <c r="E623" s="157"/>
      <c r="F623" s="157"/>
      <c r="G623" s="157"/>
      <c r="H623" s="157"/>
      <c r="I623" s="157"/>
      <c r="J623" s="157"/>
      <c r="K623" s="157"/>
      <c r="L623" s="157"/>
      <c r="M623" s="157"/>
      <c r="N623" s="157"/>
      <c r="O623" s="157"/>
      <c r="P623" s="157"/>
      <c r="Q623" s="157"/>
      <c r="R623" s="157"/>
      <c r="S623" s="157"/>
      <c r="T623" s="157"/>
      <c r="U623" s="157"/>
      <c r="V623" s="157"/>
      <c r="W623" s="157"/>
      <c r="X623" s="157"/>
      <c r="Y623" s="157"/>
      <c r="Z623" s="157"/>
    </row>
    <row r="624" spans="1:26" ht="12" customHeight="1" x14ac:dyDescent="0.25">
      <c r="A624" s="157"/>
      <c r="B624" s="157"/>
      <c r="C624" s="157"/>
      <c r="D624" s="189"/>
      <c r="E624" s="157"/>
      <c r="F624" s="157"/>
      <c r="G624" s="157"/>
      <c r="H624" s="157"/>
      <c r="I624" s="157"/>
      <c r="J624" s="157"/>
      <c r="K624" s="157"/>
      <c r="L624" s="157"/>
      <c r="M624" s="157"/>
      <c r="N624" s="157"/>
      <c r="O624" s="157"/>
      <c r="P624" s="157"/>
      <c r="Q624" s="157"/>
      <c r="R624" s="157"/>
      <c r="S624" s="157"/>
      <c r="T624" s="157"/>
      <c r="U624" s="157"/>
      <c r="V624" s="157"/>
      <c r="W624" s="157"/>
      <c r="X624" s="157"/>
      <c r="Y624" s="157"/>
      <c r="Z624" s="157"/>
    </row>
    <row r="625" spans="1:26" ht="12" customHeight="1" x14ac:dyDescent="0.25">
      <c r="A625" s="157"/>
      <c r="B625" s="157"/>
      <c r="C625" s="157"/>
      <c r="D625" s="189"/>
      <c r="E625" s="157"/>
      <c r="F625" s="157"/>
      <c r="G625" s="157"/>
      <c r="H625" s="157"/>
      <c r="I625" s="157"/>
      <c r="J625" s="157"/>
      <c r="K625" s="157"/>
      <c r="L625" s="157"/>
      <c r="M625" s="157"/>
      <c r="N625" s="157"/>
      <c r="O625" s="157"/>
      <c r="P625" s="157"/>
      <c r="Q625" s="157"/>
      <c r="R625" s="157"/>
      <c r="S625" s="157"/>
      <c r="T625" s="157"/>
      <c r="U625" s="157"/>
      <c r="V625" s="157"/>
      <c r="W625" s="157"/>
      <c r="X625" s="157"/>
      <c r="Y625" s="157"/>
      <c r="Z625" s="157"/>
    </row>
    <row r="626" spans="1:26" ht="12" customHeight="1" x14ac:dyDescent="0.25">
      <c r="A626" s="157"/>
      <c r="B626" s="157"/>
      <c r="C626" s="157"/>
      <c r="D626" s="189"/>
      <c r="E626" s="157"/>
      <c r="F626" s="157"/>
      <c r="G626" s="157"/>
      <c r="H626" s="157"/>
      <c r="I626" s="157"/>
      <c r="J626" s="157"/>
      <c r="K626" s="157"/>
      <c r="L626" s="157"/>
      <c r="M626" s="157"/>
      <c r="N626" s="157"/>
      <c r="O626" s="157"/>
      <c r="P626" s="157"/>
      <c r="Q626" s="157"/>
      <c r="R626" s="157"/>
      <c r="S626" s="157"/>
      <c r="T626" s="157"/>
      <c r="U626" s="157"/>
      <c r="V626" s="157"/>
      <c r="W626" s="157"/>
      <c r="X626" s="157"/>
      <c r="Y626" s="157"/>
      <c r="Z626" s="157"/>
    </row>
    <row r="627" spans="1:26" ht="12" customHeight="1" x14ac:dyDescent="0.25">
      <c r="A627" s="157"/>
      <c r="B627" s="157"/>
      <c r="C627" s="157"/>
      <c r="D627" s="189"/>
      <c r="E627" s="157"/>
      <c r="F627" s="157"/>
      <c r="G627" s="157"/>
      <c r="H627" s="157"/>
      <c r="I627" s="157"/>
      <c r="J627" s="157"/>
      <c r="K627" s="157"/>
      <c r="L627" s="157"/>
      <c r="M627" s="157"/>
      <c r="N627" s="157"/>
      <c r="O627" s="157"/>
      <c r="P627" s="157"/>
      <c r="Q627" s="157"/>
      <c r="R627" s="157"/>
      <c r="S627" s="157"/>
      <c r="T627" s="157"/>
      <c r="U627" s="157"/>
      <c r="V627" s="157"/>
      <c r="W627" s="157"/>
      <c r="X627" s="157"/>
      <c r="Y627" s="157"/>
      <c r="Z627" s="157"/>
    </row>
    <row r="628" spans="1:26" ht="12" customHeight="1" x14ac:dyDescent="0.25">
      <c r="A628" s="157"/>
      <c r="B628" s="157"/>
      <c r="C628" s="157"/>
      <c r="D628" s="189"/>
      <c r="E628" s="157"/>
      <c r="F628" s="157"/>
      <c r="G628" s="157"/>
      <c r="H628" s="157"/>
      <c r="I628" s="157"/>
      <c r="J628" s="157"/>
      <c r="K628" s="157"/>
      <c r="L628" s="157"/>
      <c r="M628" s="157"/>
      <c r="N628" s="157"/>
      <c r="O628" s="157"/>
      <c r="P628" s="157"/>
      <c r="Q628" s="157"/>
      <c r="R628" s="157"/>
      <c r="S628" s="157"/>
      <c r="T628" s="157"/>
      <c r="U628" s="157"/>
      <c r="V628" s="157"/>
      <c r="W628" s="157"/>
      <c r="X628" s="157"/>
      <c r="Y628" s="157"/>
      <c r="Z628" s="157"/>
    </row>
    <row r="629" spans="1:26" ht="12" customHeight="1" x14ac:dyDescent="0.25">
      <c r="A629" s="157"/>
      <c r="B629" s="157"/>
      <c r="C629" s="157"/>
      <c r="D629" s="189"/>
      <c r="E629" s="157"/>
      <c r="F629" s="157"/>
      <c r="G629" s="157"/>
      <c r="H629" s="157"/>
      <c r="I629" s="157"/>
      <c r="J629" s="157"/>
      <c r="K629" s="157"/>
      <c r="L629" s="157"/>
      <c r="M629" s="157"/>
      <c r="N629" s="157"/>
      <c r="O629" s="157"/>
      <c r="P629" s="157"/>
      <c r="Q629" s="157"/>
      <c r="R629" s="157"/>
      <c r="S629" s="157"/>
      <c r="T629" s="157"/>
      <c r="U629" s="157"/>
      <c r="V629" s="157"/>
      <c r="W629" s="157"/>
      <c r="X629" s="157"/>
      <c r="Y629" s="157"/>
      <c r="Z629" s="157"/>
    </row>
    <row r="630" spans="1:26" ht="12" customHeight="1" x14ac:dyDescent="0.25">
      <c r="A630" s="157"/>
      <c r="B630" s="157"/>
      <c r="C630" s="157"/>
      <c r="D630" s="189"/>
      <c r="E630" s="157"/>
      <c r="F630" s="157"/>
      <c r="G630" s="157"/>
      <c r="H630" s="157"/>
      <c r="I630" s="157"/>
      <c r="J630" s="157"/>
      <c r="K630" s="157"/>
      <c r="L630" s="157"/>
      <c r="M630" s="157"/>
      <c r="N630" s="157"/>
      <c r="O630" s="157"/>
      <c r="P630" s="157"/>
      <c r="Q630" s="157"/>
      <c r="R630" s="157"/>
      <c r="S630" s="157"/>
      <c r="T630" s="157"/>
      <c r="U630" s="157"/>
      <c r="V630" s="157"/>
      <c r="W630" s="157"/>
      <c r="X630" s="157"/>
      <c r="Y630" s="157"/>
      <c r="Z630" s="157"/>
    </row>
    <row r="631" spans="1:26" ht="12" customHeight="1" x14ac:dyDescent="0.25">
      <c r="A631" s="157"/>
      <c r="B631" s="157"/>
      <c r="C631" s="157"/>
      <c r="D631" s="189"/>
      <c r="E631" s="157"/>
      <c r="F631" s="157"/>
      <c r="G631" s="157"/>
      <c r="H631" s="157"/>
      <c r="I631" s="157"/>
      <c r="J631" s="157"/>
      <c r="K631" s="157"/>
      <c r="L631" s="157"/>
      <c r="M631" s="157"/>
      <c r="N631" s="157"/>
      <c r="O631" s="157"/>
      <c r="P631" s="157"/>
      <c r="Q631" s="157"/>
      <c r="R631" s="157"/>
      <c r="S631" s="157"/>
      <c r="T631" s="157"/>
      <c r="U631" s="157"/>
      <c r="V631" s="157"/>
      <c r="W631" s="157"/>
      <c r="X631" s="157"/>
      <c r="Y631" s="157"/>
      <c r="Z631" s="157"/>
    </row>
    <row r="632" spans="1:26" ht="12" customHeight="1" x14ac:dyDescent="0.25">
      <c r="A632" s="157"/>
      <c r="B632" s="157"/>
      <c r="C632" s="157"/>
      <c r="D632" s="189"/>
      <c r="E632" s="157"/>
      <c r="F632" s="157"/>
      <c r="G632" s="157"/>
      <c r="H632" s="157"/>
      <c r="I632" s="157"/>
      <c r="J632" s="157"/>
      <c r="K632" s="157"/>
      <c r="L632" s="157"/>
      <c r="M632" s="157"/>
      <c r="N632" s="157"/>
      <c r="O632" s="157"/>
      <c r="P632" s="157"/>
      <c r="Q632" s="157"/>
      <c r="R632" s="157"/>
      <c r="S632" s="157"/>
      <c r="T632" s="157"/>
      <c r="U632" s="157"/>
      <c r="V632" s="157"/>
      <c r="W632" s="157"/>
      <c r="X632" s="157"/>
      <c r="Y632" s="157"/>
      <c r="Z632" s="157"/>
    </row>
    <row r="633" spans="1:26" ht="12" customHeight="1" x14ac:dyDescent="0.25">
      <c r="A633" s="157"/>
      <c r="B633" s="157"/>
      <c r="C633" s="157"/>
      <c r="D633" s="189"/>
      <c r="E633" s="157"/>
      <c r="F633" s="157"/>
      <c r="G633" s="157"/>
      <c r="H633" s="157"/>
      <c r="I633" s="157"/>
      <c r="J633" s="157"/>
      <c r="K633" s="157"/>
      <c r="L633" s="157"/>
      <c r="M633" s="157"/>
      <c r="N633" s="157"/>
      <c r="O633" s="157"/>
      <c r="P633" s="157"/>
      <c r="Q633" s="157"/>
      <c r="R633" s="157"/>
      <c r="S633" s="157"/>
      <c r="T633" s="157"/>
      <c r="U633" s="157"/>
      <c r="V633" s="157"/>
      <c r="W633" s="157"/>
      <c r="X633" s="157"/>
      <c r="Y633" s="157"/>
      <c r="Z633" s="157"/>
    </row>
    <row r="634" spans="1:26" ht="12" customHeight="1" x14ac:dyDescent="0.25">
      <c r="A634" s="157"/>
      <c r="B634" s="157"/>
      <c r="C634" s="157"/>
      <c r="D634" s="189"/>
      <c r="E634" s="157"/>
      <c r="F634" s="157"/>
      <c r="G634" s="157"/>
      <c r="H634" s="157"/>
      <c r="I634" s="157"/>
      <c r="J634" s="157"/>
      <c r="K634" s="157"/>
      <c r="L634" s="157"/>
      <c r="M634" s="157"/>
      <c r="N634" s="157"/>
      <c r="O634" s="157"/>
      <c r="P634" s="157"/>
      <c r="Q634" s="157"/>
      <c r="R634" s="157"/>
      <c r="S634" s="157"/>
      <c r="T634" s="157"/>
      <c r="U634" s="157"/>
      <c r="V634" s="157"/>
      <c r="W634" s="157"/>
      <c r="X634" s="157"/>
      <c r="Y634" s="157"/>
      <c r="Z634" s="157"/>
    </row>
    <row r="635" spans="1:26" ht="12" customHeight="1" x14ac:dyDescent="0.25">
      <c r="A635" s="157"/>
      <c r="B635" s="157"/>
      <c r="C635" s="157"/>
      <c r="D635" s="189"/>
      <c r="E635" s="157"/>
      <c r="F635" s="157"/>
      <c r="G635" s="157"/>
      <c r="H635" s="157"/>
      <c r="I635" s="157"/>
      <c r="J635" s="157"/>
      <c r="K635" s="157"/>
      <c r="L635" s="157"/>
      <c r="M635" s="157"/>
      <c r="N635" s="157"/>
      <c r="O635" s="157"/>
      <c r="P635" s="157"/>
      <c r="Q635" s="157"/>
      <c r="R635" s="157"/>
      <c r="S635" s="157"/>
      <c r="T635" s="157"/>
      <c r="U635" s="157"/>
      <c r="V635" s="157"/>
      <c r="W635" s="157"/>
      <c r="X635" s="157"/>
      <c r="Y635" s="157"/>
      <c r="Z635" s="157"/>
    </row>
    <row r="636" spans="1:26" ht="12" customHeight="1" x14ac:dyDescent="0.25">
      <c r="A636" s="157"/>
      <c r="B636" s="157"/>
      <c r="C636" s="157"/>
      <c r="D636" s="189"/>
      <c r="E636" s="157"/>
      <c r="F636" s="157"/>
      <c r="G636" s="157"/>
      <c r="H636" s="157"/>
      <c r="I636" s="157"/>
      <c r="J636" s="157"/>
      <c r="K636" s="157"/>
      <c r="L636" s="157"/>
      <c r="M636" s="157"/>
      <c r="N636" s="157"/>
      <c r="O636" s="157"/>
      <c r="P636" s="157"/>
      <c r="Q636" s="157"/>
      <c r="R636" s="157"/>
      <c r="S636" s="157"/>
      <c r="T636" s="157"/>
      <c r="U636" s="157"/>
      <c r="V636" s="157"/>
      <c r="W636" s="157"/>
      <c r="X636" s="157"/>
      <c r="Y636" s="157"/>
      <c r="Z636" s="157"/>
    </row>
    <row r="637" spans="1:26" ht="12" customHeight="1" x14ac:dyDescent="0.25">
      <c r="A637" s="157"/>
      <c r="B637" s="157"/>
      <c r="C637" s="157"/>
      <c r="D637" s="189"/>
      <c r="E637" s="157"/>
      <c r="F637" s="157"/>
      <c r="G637" s="157"/>
      <c r="H637" s="157"/>
      <c r="I637" s="157"/>
      <c r="J637" s="157"/>
      <c r="K637" s="157"/>
      <c r="L637" s="157"/>
      <c r="M637" s="157"/>
      <c r="N637" s="157"/>
      <c r="O637" s="157"/>
      <c r="P637" s="157"/>
      <c r="Q637" s="157"/>
      <c r="R637" s="157"/>
      <c r="S637" s="157"/>
      <c r="T637" s="157"/>
      <c r="U637" s="157"/>
      <c r="V637" s="157"/>
      <c r="W637" s="157"/>
      <c r="X637" s="157"/>
      <c r="Y637" s="157"/>
      <c r="Z637" s="157"/>
    </row>
    <row r="638" spans="1:26" ht="12" customHeight="1" x14ac:dyDescent="0.25">
      <c r="A638" s="157"/>
      <c r="B638" s="157"/>
      <c r="C638" s="157"/>
      <c r="D638" s="189"/>
      <c r="E638" s="157"/>
      <c r="F638" s="157"/>
      <c r="G638" s="157"/>
      <c r="H638" s="157"/>
      <c r="I638" s="157"/>
      <c r="J638" s="157"/>
      <c r="K638" s="157"/>
      <c r="L638" s="157"/>
      <c r="M638" s="157"/>
      <c r="N638" s="157"/>
      <c r="O638" s="157"/>
      <c r="P638" s="157"/>
      <c r="Q638" s="157"/>
      <c r="R638" s="157"/>
      <c r="S638" s="157"/>
      <c r="T638" s="157"/>
      <c r="U638" s="157"/>
      <c r="V638" s="157"/>
      <c r="W638" s="157"/>
      <c r="X638" s="157"/>
      <c r="Y638" s="157"/>
      <c r="Z638" s="157"/>
    </row>
    <row r="639" spans="1:26" ht="12" customHeight="1" x14ac:dyDescent="0.25">
      <c r="A639" s="157"/>
      <c r="B639" s="157"/>
      <c r="C639" s="157"/>
      <c r="D639" s="189"/>
      <c r="E639" s="157"/>
      <c r="F639" s="157"/>
      <c r="G639" s="157"/>
      <c r="H639" s="157"/>
      <c r="I639" s="157"/>
      <c r="J639" s="157"/>
      <c r="K639" s="157"/>
      <c r="L639" s="157"/>
      <c r="M639" s="157"/>
      <c r="N639" s="157"/>
      <c r="O639" s="157"/>
      <c r="P639" s="157"/>
      <c r="Q639" s="157"/>
      <c r="R639" s="157"/>
      <c r="S639" s="157"/>
      <c r="T639" s="157"/>
      <c r="U639" s="157"/>
      <c r="V639" s="157"/>
      <c r="W639" s="157"/>
      <c r="X639" s="157"/>
      <c r="Y639" s="157"/>
      <c r="Z639" s="157"/>
    </row>
    <row r="640" spans="1:26" ht="12" customHeight="1" x14ac:dyDescent="0.25">
      <c r="A640" s="157"/>
      <c r="B640" s="157"/>
      <c r="C640" s="157"/>
      <c r="D640" s="189"/>
      <c r="E640" s="157"/>
      <c r="F640" s="157"/>
      <c r="G640" s="157"/>
      <c r="H640" s="157"/>
      <c r="I640" s="157"/>
      <c r="J640" s="157"/>
      <c r="K640" s="157"/>
      <c r="L640" s="157"/>
      <c r="M640" s="157"/>
      <c r="N640" s="157"/>
      <c r="O640" s="157"/>
      <c r="P640" s="157"/>
      <c r="Q640" s="157"/>
      <c r="R640" s="157"/>
      <c r="S640" s="157"/>
      <c r="T640" s="157"/>
      <c r="U640" s="157"/>
      <c r="V640" s="157"/>
      <c r="W640" s="157"/>
      <c r="X640" s="157"/>
      <c r="Y640" s="157"/>
      <c r="Z640" s="157"/>
    </row>
    <row r="641" spans="1:26" ht="12" customHeight="1" x14ac:dyDescent="0.25">
      <c r="A641" s="157"/>
      <c r="B641" s="157"/>
      <c r="C641" s="157"/>
      <c r="D641" s="189"/>
      <c r="E641" s="157"/>
      <c r="F641" s="157"/>
      <c r="G641" s="157"/>
      <c r="H641" s="157"/>
      <c r="I641" s="157"/>
      <c r="J641" s="157"/>
      <c r="K641" s="157"/>
      <c r="L641" s="157"/>
      <c r="M641" s="157"/>
      <c r="N641" s="157"/>
      <c r="O641" s="157"/>
      <c r="P641" s="157"/>
      <c r="Q641" s="157"/>
      <c r="R641" s="157"/>
      <c r="S641" s="157"/>
      <c r="T641" s="157"/>
      <c r="U641" s="157"/>
      <c r="V641" s="157"/>
      <c r="W641" s="157"/>
      <c r="X641" s="157"/>
      <c r="Y641" s="157"/>
      <c r="Z641" s="157"/>
    </row>
    <row r="642" spans="1:26" ht="12" customHeight="1" x14ac:dyDescent="0.25">
      <c r="A642" s="157"/>
      <c r="B642" s="157"/>
      <c r="C642" s="157"/>
      <c r="D642" s="189"/>
      <c r="E642" s="157"/>
      <c r="F642" s="157"/>
      <c r="G642" s="157"/>
      <c r="H642" s="157"/>
      <c r="I642" s="157"/>
      <c r="J642" s="157"/>
      <c r="K642" s="157"/>
      <c r="L642" s="157"/>
      <c r="M642" s="157"/>
      <c r="N642" s="157"/>
      <c r="O642" s="157"/>
      <c r="P642" s="157"/>
      <c r="Q642" s="157"/>
      <c r="R642" s="157"/>
      <c r="S642" s="157"/>
      <c r="T642" s="157"/>
      <c r="U642" s="157"/>
      <c r="V642" s="157"/>
      <c r="W642" s="157"/>
      <c r="X642" s="157"/>
      <c r="Y642" s="157"/>
      <c r="Z642" s="157"/>
    </row>
    <row r="643" spans="1:26" ht="12" customHeight="1" x14ac:dyDescent="0.25">
      <c r="A643" s="157"/>
      <c r="B643" s="157"/>
      <c r="C643" s="157"/>
      <c r="D643" s="189"/>
      <c r="E643" s="157"/>
      <c r="F643" s="157"/>
      <c r="G643" s="157"/>
      <c r="H643" s="157"/>
      <c r="I643" s="157"/>
      <c r="J643" s="157"/>
      <c r="K643" s="157"/>
      <c r="L643" s="157"/>
      <c r="M643" s="157"/>
      <c r="N643" s="157"/>
      <c r="O643" s="157"/>
      <c r="P643" s="157"/>
      <c r="Q643" s="157"/>
      <c r="R643" s="157"/>
      <c r="S643" s="157"/>
      <c r="T643" s="157"/>
      <c r="U643" s="157"/>
      <c r="V643" s="157"/>
      <c r="W643" s="157"/>
      <c r="X643" s="157"/>
      <c r="Y643" s="157"/>
      <c r="Z643" s="157"/>
    </row>
    <row r="644" spans="1:26" ht="12" customHeight="1" x14ac:dyDescent="0.25">
      <c r="A644" s="157"/>
      <c r="B644" s="157"/>
      <c r="C644" s="157"/>
      <c r="D644" s="189"/>
      <c r="E644" s="157"/>
      <c r="F644" s="157"/>
      <c r="G644" s="157"/>
      <c r="H644" s="157"/>
      <c r="I644" s="157"/>
      <c r="J644" s="157"/>
      <c r="K644" s="157"/>
      <c r="L644" s="157"/>
      <c r="M644" s="157"/>
      <c r="N644" s="157"/>
      <c r="O644" s="157"/>
      <c r="P644" s="157"/>
      <c r="Q644" s="157"/>
      <c r="R644" s="157"/>
      <c r="S644" s="157"/>
      <c r="T644" s="157"/>
      <c r="U644" s="157"/>
      <c r="V644" s="157"/>
      <c r="W644" s="157"/>
      <c r="X644" s="157"/>
      <c r="Y644" s="157"/>
      <c r="Z644" s="157"/>
    </row>
    <row r="645" spans="1:26" ht="12" customHeight="1" x14ac:dyDescent="0.25">
      <c r="A645" s="157"/>
      <c r="B645" s="157"/>
      <c r="C645" s="157"/>
      <c r="D645" s="189"/>
      <c r="E645" s="157"/>
      <c r="F645" s="157"/>
      <c r="G645" s="157"/>
      <c r="H645" s="157"/>
      <c r="I645" s="157"/>
      <c r="J645" s="157"/>
      <c r="K645" s="157"/>
      <c r="L645" s="157"/>
      <c r="M645" s="157"/>
      <c r="N645" s="157"/>
      <c r="O645" s="157"/>
      <c r="P645" s="157"/>
      <c r="Q645" s="157"/>
      <c r="R645" s="157"/>
      <c r="S645" s="157"/>
      <c r="T645" s="157"/>
      <c r="U645" s="157"/>
      <c r="V645" s="157"/>
      <c r="W645" s="157"/>
      <c r="X645" s="157"/>
      <c r="Y645" s="157"/>
      <c r="Z645" s="157"/>
    </row>
    <row r="646" spans="1:26" ht="12" customHeight="1" x14ac:dyDescent="0.25">
      <c r="A646" s="157"/>
      <c r="B646" s="157"/>
      <c r="C646" s="157"/>
      <c r="D646" s="189"/>
      <c r="E646" s="157"/>
      <c r="F646" s="157"/>
      <c r="G646" s="157"/>
      <c r="H646" s="157"/>
      <c r="I646" s="157"/>
      <c r="J646" s="157"/>
      <c r="K646" s="157"/>
      <c r="L646" s="157"/>
      <c r="M646" s="157"/>
      <c r="N646" s="157"/>
      <c r="O646" s="157"/>
      <c r="P646" s="157"/>
      <c r="Q646" s="157"/>
      <c r="R646" s="157"/>
      <c r="S646" s="157"/>
      <c r="T646" s="157"/>
      <c r="U646" s="157"/>
      <c r="V646" s="157"/>
      <c r="W646" s="157"/>
      <c r="X646" s="157"/>
      <c r="Y646" s="157"/>
      <c r="Z646" s="157"/>
    </row>
    <row r="647" spans="1:26" ht="12" customHeight="1" x14ac:dyDescent="0.25">
      <c r="A647" s="157"/>
      <c r="B647" s="157"/>
      <c r="C647" s="157"/>
      <c r="D647" s="189"/>
      <c r="E647" s="157"/>
      <c r="F647" s="157"/>
      <c r="G647" s="157"/>
      <c r="H647" s="157"/>
      <c r="I647" s="157"/>
      <c r="J647" s="157"/>
      <c r="K647" s="157"/>
      <c r="L647" s="157"/>
      <c r="M647" s="157"/>
      <c r="N647" s="157"/>
      <c r="O647" s="157"/>
      <c r="P647" s="157"/>
      <c r="Q647" s="157"/>
      <c r="R647" s="157"/>
      <c r="S647" s="157"/>
      <c r="T647" s="157"/>
      <c r="U647" s="157"/>
      <c r="V647" s="157"/>
      <c r="W647" s="157"/>
      <c r="X647" s="157"/>
      <c r="Y647" s="157"/>
      <c r="Z647" s="157"/>
    </row>
    <row r="648" spans="1:26" ht="12" customHeight="1" x14ac:dyDescent="0.25">
      <c r="A648" s="157"/>
      <c r="B648" s="157"/>
      <c r="C648" s="157"/>
      <c r="D648" s="189"/>
      <c r="E648" s="157"/>
      <c r="F648" s="157"/>
      <c r="G648" s="157"/>
      <c r="H648" s="157"/>
      <c r="I648" s="157"/>
      <c r="J648" s="157"/>
      <c r="K648" s="157"/>
      <c r="L648" s="157"/>
      <c r="M648" s="157"/>
      <c r="N648" s="157"/>
      <c r="O648" s="157"/>
      <c r="P648" s="157"/>
      <c r="Q648" s="157"/>
      <c r="R648" s="157"/>
      <c r="S648" s="157"/>
      <c r="T648" s="157"/>
      <c r="U648" s="157"/>
      <c r="V648" s="157"/>
      <c r="W648" s="157"/>
      <c r="X648" s="157"/>
      <c r="Y648" s="157"/>
      <c r="Z648" s="157"/>
    </row>
    <row r="649" spans="1:26" ht="12" customHeight="1" x14ac:dyDescent="0.25">
      <c r="A649" s="157"/>
      <c r="B649" s="157"/>
      <c r="C649" s="157"/>
      <c r="D649" s="189"/>
      <c r="E649" s="157"/>
      <c r="F649" s="157"/>
      <c r="G649" s="157"/>
      <c r="H649" s="157"/>
      <c r="I649" s="157"/>
      <c r="J649" s="157"/>
      <c r="K649" s="157"/>
      <c r="L649" s="157"/>
      <c r="M649" s="157"/>
      <c r="N649" s="157"/>
      <c r="O649" s="157"/>
      <c r="P649" s="157"/>
      <c r="Q649" s="157"/>
      <c r="R649" s="157"/>
      <c r="S649" s="157"/>
      <c r="T649" s="157"/>
      <c r="U649" s="157"/>
      <c r="V649" s="157"/>
      <c r="W649" s="157"/>
      <c r="X649" s="157"/>
      <c r="Y649" s="157"/>
      <c r="Z649" s="157"/>
    </row>
    <row r="650" spans="1:26" ht="12" customHeight="1" x14ac:dyDescent="0.25">
      <c r="A650" s="157"/>
      <c r="B650" s="157"/>
      <c r="C650" s="157"/>
      <c r="D650" s="189"/>
      <c r="E650" s="157"/>
      <c r="F650" s="157"/>
      <c r="G650" s="157"/>
      <c r="H650" s="157"/>
      <c r="I650" s="157"/>
      <c r="J650" s="157"/>
      <c r="K650" s="157"/>
      <c r="L650" s="157"/>
      <c r="M650" s="157"/>
      <c r="N650" s="157"/>
      <c r="O650" s="157"/>
      <c r="P650" s="157"/>
      <c r="Q650" s="157"/>
      <c r="R650" s="157"/>
      <c r="S650" s="157"/>
      <c r="T650" s="157"/>
      <c r="U650" s="157"/>
      <c r="V650" s="157"/>
      <c r="W650" s="157"/>
      <c r="X650" s="157"/>
      <c r="Y650" s="157"/>
      <c r="Z650" s="157"/>
    </row>
    <row r="651" spans="1:26" ht="12" customHeight="1" x14ac:dyDescent="0.25">
      <c r="A651" s="157"/>
      <c r="B651" s="157"/>
      <c r="C651" s="157"/>
      <c r="D651" s="189"/>
      <c r="E651" s="157"/>
      <c r="F651" s="157"/>
      <c r="G651" s="157"/>
      <c r="H651" s="157"/>
      <c r="I651" s="157"/>
      <c r="J651" s="157"/>
      <c r="K651" s="157"/>
      <c r="L651" s="157"/>
      <c r="M651" s="157"/>
      <c r="N651" s="157"/>
      <c r="O651" s="157"/>
      <c r="P651" s="157"/>
      <c r="Q651" s="157"/>
      <c r="R651" s="157"/>
      <c r="S651" s="157"/>
      <c r="T651" s="157"/>
      <c r="U651" s="157"/>
      <c r="V651" s="157"/>
      <c r="W651" s="157"/>
      <c r="X651" s="157"/>
      <c r="Y651" s="157"/>
      <c r="Z651" s="157"/>
    </row>
    <row r="652" spans="1:26" ht="12" customHeight="1" x14ac:dyDescent="0.25">
      <c r="A652" s="157"/>
      <c r="B652" s="157"/>
      <c r="C652" s="157"/>
      <c r="D652" s="189"/>
      <c r="E652" s="157"/>
      <c r="F652" s="157"/>
      <c r="G652" s="157"/>
      <c r="H652" s="157"/>
      <c r="I652" s="157"/>
      <c r="J652" s="157"/>
      <c r="K652" s="157"/>
      <c r="L652" s="157"/>
      <c r="M652" s="157"/>
      <c r="N652" s="157"/>
      <c r="O652" s="157"/>
      <c r="P652" s="157"/>
      <c r="Q652" s="157"/>
      <c r="R652" s="157"/>
      <c r="S652" s="157"/>
      <c r="T652" s="157"/>
      <c r="U652" s="157"/>
      <c r="V652" s="157"/>
      <c r="W652" s="157"/>
      <c r="X652" s="157"/>
      <c r="Y652" s="157"/>
      <c r="Z652" s="157"/>
    </row>
    <row r="653" spans="1:26" ht="12" customHeight="1" x14ac:dyDescent="0.25">
      <c r="A653" s="157"/>
      <c r="B653" s="157"/>
      <c r="C653" s="157"/>
      <c r="D653" s="189"/>
      <c r="E653" s="157"/>
      <c r="F653" s="157"/>
      <c r="G653" s="157"/>
      <c r="H653" s="157"/>
      <c r="I653" s="157"/>
      <c r="J653" s="157"/>
      <c r="K653" s="157"/>
      <c r="L653" s="157"/>
      <c r="M653" s="157"/>
      <c r="N653" s="157"/>
      <c r="O653" s="157"/>
      <c r="P653" s="157"/>
      <c r="Q653" s="157"/>
      <c r="R653" s="157"/>
      <c r="S653" s="157"/>
      <c r="T653" s="157"/>
      <c r="U653" s="157"/>
      <c r="V653" s="157"/>
      <c r="W653" s="157"/>
      <c r="X653" s="157"/>
      <c r="Y653" s="157"/>
      <c r="Z653" s="157"/>
    </row>
    <row r="654" spans="1:26" ht="12" customHeight="1" x14ac:dyDescent="0.25">
      <c r="A654" s="157"/>
      <c r="B654" s="157"/>
      <c r="C654" s="157"/>
      <c r="D654" s="189"/>
      <c r="E654" s="157"/>
      <c r="F654" s="157"/>
      <c r="G654" s="157"/>
      <c r="H654" s="157"/>
      <c r="I654" s="157"/>
      <c r="J654" s="157"/>
      <c r="K654" s="157"/>
      <c r="L654" s="157"/>
      <c r="M654" s="157"/>
      <c r="N654" s="157"/>
      <c r="O654" s="157"/>
      <c r="P654" s="157"/>
      <c r="Q654" s="157"/>
      <c r="R654" s="157"/>
      <c r="S654" s="157"/>
      <c r="T654" s="157"/>
      <c r="U654" s="157"/>
      <c r="V654" s="157"/>
      <c r="W654" s="157"/>
      <c r="X654" s="157"/>
      <c r="Y654" s="157"/>
      <c r="Z654" s="157"/>
    </row>
    <row r="655" spans="1:26" ht="12" customHeight="1" x14ac:dyDescent="0.25">
      <c r="A655" s="157"/>
      <c r="B655" s="157"/>
      <c r="C655" s="157"/>
      <c r="D655" s="189"/>
      <c r="E655" s="157"/>
      <c r="F655" s="157"/>
      <c r="G655" s="157"/>
      <c r="H655" s="157"/>
      <c r="I655" s="157"/>
      <c r="J655" s="157"/>
      <c r="K655" s="157"/>
      <c r="L655" s="157"/>
      <c r="M655" s="157"/>
      <c r="N655" s="157"/>
      <c r="O655" s="157"/>
      <c r="P655" s="157"/>
      <c r="Q655" s="157"/>
      <c r="R655" s="157"/>
      <c r="S655" s="157"/>
      <c r="T655" s="157"/>
      <c r="U655" s="157"/>
      <c r="V655" s="157"/>
      <c r="W655" s="157"/>
      <c r="X655" s="157"/>
      <c r="Y655" s="157"/>
      <c r="Z655" s="157"/>
    </row>
    <row r="656" spans="1:26" ht="12" customHeight="1" x14ac:dyDescent="0.25">
      <c r="A656" s="157"/>
      <c r="B656" s="157"/>
      <c r="C656" s="157"/>
      <c r="D656" s="189"/>
      <c r="E656" s="157"/>
      <c r="F656" s="157"/>
      <c r="G656" s="157"/>
      <c r="H656" s="157"/>
      <c r="I656" s="157"/>
      <c r="J656" s="157"/>
      <c r="K656" s="157"/>
      <c r="L656" s="157"/>
      <c r="M656" s="157"/>
      <c r="N656" s="157"/>
      <c r="O656" s="157"/>
      <c r="P656" s="157"/>
      <c r="Q656" s="157"/>
      <c r="R656" s="157"/>
      <c r="S656" s="157"/>
      <c r="T656" s="157"/>
      <c r="U656" s="157"/>
      <c r="V656" s="157"/>
      <c r="W656" s="157"/>
      <c r="X656" s="157"/>
      <c r="Y656" s="157"/>
      <c r="Z656" s="157"/>
    </row>
    <row r="657" spans="1:26" ht="12" customHeight="1" x14ac:dyDescent="0.25">
      <c r="A657" s="157"/>
      <c r="B657" s="157"/>
      <c r="C657" s="157"/>
      <c r="D657" s="189"/>
      <c r="E657" s="157"/>
      <c r="F657" s="157"/>
      <c r="G657" s="157"/>
      <c r="H657" s="157"/>
      <c r="I657" s="157"/>
      <c r="J657" s="157"/>
      <c r="K657" s="157"/>
      <c r="L657" s="157"/>
      <c r="M657" s="157"/>
      <c r="N657" s="157"/>
      <c r="O657" s="157"/>
      <c r="P657" s="157"/>
      <c r="Q657" s="157"/>
      <c r="R657" s="157"/>
      <c r="S657" s="157"/>
      <c r="T657" s="157"/>
      <c r="U657" s="157"/>
      <c r="V657" s="157"/>
      <c r="W657" s="157"/>
      <c r="X657" s="157"/>
      <c r="Y657" s="157"/>
      <c r="Z657" s="157"/>
    </row>
    <row r="658" spans="1:26" ht="12" customHeight="1" x14ac:dyDescent="0.25">
      <c r="A658" s="157"/>
      <c r="B658" s="157"/>
      <c r="C658" s="157"/>
      <c r="D658" s="189"/>
      <c r="E658" s="157"/>
      <c r="F658" s="157"/>
      <c r="G658" s="157"/>
      <c r="H658" s="157"/>
      <c r="I658" s="157"/>
      <c r="J658" s="157"/>
      <c r="K658" s="157"/>
      <c r="L658" s="157"/>
      <c r="M658" s="157"/>
      <c r="N658" s="157"/>
      <c r="O658" s="157"/>
      <c r="P658" s="157"/>
      <c r="Q658" s="157"/>
      <c r="R658" s="157"/>
      <c r="S658" s="157"/>
      <c r="T658" s="157"/>
      <c r="U658" s="157"/>
      <c r="V658" s="157"/>
      <c r="W658" s="157"/>
      <c r="X658" s="157"/>
      <c r="Y658" s="157"/>
      <c r="Z658" s="157"/>
    </row>
    <row r="659" spans="1:26" ht="12" customHeight="1" x14ac:dyDescent="0.25">
      <c r="A659" s="157"/>
      <c r="B659" s="157"/>
      <c r="C659" s="157"/>
      <c r="D659" s="189"/>
      <c r="E659" s="157"/>
      <c r="F659" s="157"/>
      <c r="G659" s="157"/>
      <c r="H659" s="157"/>
      <c r="I659" s="157"/>
      <c r="J659" s="157"/>
      <c r="K659" s="157"/>
      <c r="L659" s="157"/>
      <c r="M659" s="157"/>
      <c r="N659" s="157"/>
      <c r="O659" s="157"/>
      <c r="P659" s="157"/>
      <c r="Q659" s="157"/>
      <c r="R659" s="157"/>
      <c r="S659" s="157"/>
      <c r="T659" s="157"/>
      <c r="U659" s="157"/>
      <c r="V659" s="157"/>
      <c r="W659" s="157"/>
      <c r="X659" s="157"/>
      <c r="Y659" s="157"/>
      <c r="Z659" s="157"/>
    </row>
    <row r="660" spans="1:26" ht="12" customHeight="1" x14ac:dyDescent="0.25">
      <c r="A660" s="157"/>
      <c r="B660" s="157"/>
      <c r="C660" s="157"/>
      <c r="D660" s="189"/>
      <c r="E660" s="157"/>
      <c r="F660" s="157"/>
      <c r="G660" s="157"/>
      <c r="H660" s="157"/>
      <c r="I660" s="157"/>
      <c r="J660" s="157"/>
      <c r="K660" s="157"/>
      <c r="L660" s="157"/>
      <c r="M660" s="157"/>
      <c r="N660" s="157"/>
      <c r="O660" s="157"/>
      <c r="P660" s="157"/>
      <c r="Q660" s="157"/>
      <c r="R660" s="157"/>
      <c r="S660" s="157"/>
      <c r="T660" s="157"/>
      <c r="U660" s="157"/>
      <c r="V660" s="157"/>
      <c r="W660" s="157"/>
      <c r="X660" s="157"/>
      <c r="Y660" s="157"/>
      <c r="Z660" s="157"/>
    </row>
    <row r="661" spans="1:26" ht="12" customHeight="1" x14ac:dyDescent="0.25">
      <c r="A661" s="157"/>
      <c r="B661" s="157"/>
      <c r="C661" s="157"/>
      <c r="D661" s="189"/>
      <c r="E661" s="157"/>
      <c r="F661" s="157"/>
      <c r="G661" s="157"/>
      <c r="H661" s="157"/>
      <c r="I661" s="157"/>
      <c r="J661" s="157"/>
      <c r="K661" s="157"/>
      <c r="L661" s="157"/>
      <c r="M661" s="157"/>
      <c r="N661" s="157"/>
      <c r="O661" s="157"/>
      <c r="P661" s="157"/>
      <c r="Q661" s="157"/>
      <c r="R661" s="157"/>
      <c r="S661" s="157"/>
      <c r="T661" s="157"/>
      <c r="U661" s="157"/>
      <c r="V661" s="157"/>
      <c r="W661" s="157"/>
      <c r="X661" s="157"/>
      <c r="Y661" s="157"/>
      <c r="Z661" s="157"/>
    </row>
    <row r="662" spans="1:26" ht="12" customHeight="1" x14ac:dyDescent="0.25">
      <c r="A662" s="157"/>
      <c r="B662" s="157"/>
      <c r="C662" s="157"/>
      <c r="D662" s="189"/>
      <c r="E662" s="157"/>
      <c r="F662" s="157"/>
      <c r="G662" s="157"/>
      <c r="H662" s="157"/>
      <c r="I662" s="157"/>
      <c r="J662" s="157"/>
      <c r="K662" s="157"/>
      <c r="L662" s="157"/>
      <c r="M662" s="157"/>
      <c r="N662" s="157"/>
      <c r="O662" s="157"/>
      <c r="P662" s="157"/>
      <c r="Q662" s="157"/>
      <c r="R662" s="157"/>
      <c r="S662" s="157"/>
      <c r="T662" s="157"/>
      <c r="U662" s="157"/>
      <c r="V662" s="157"/>
      <c r="W662" s="157"/>
      <c r="X662" s="157"/>
      <c r="Y662" s="157"/>
      <c r="Z662" s="157"/>
    </row>
    <row r="663" spans="1:26" ht="12" customHeight="1" x14ac:dyDescent="0.25">
      <c r="A663" s="157"/>
      <c r="B663" s="157"/>
      <c r="C663" s="157"/>
      <c r="D663" s="189"/>
      <c r="E663" s="157"/>
      <c r="F663" s="157"/>
      <c r="G663" s="157"/>
      <c r="H663" s="157"/>
      <c r="I663" s="157"/>
      <c r="J663" s="157"/>
      <c r="K663" s="157"/>
      <c r="L663" s="157"/>
      <c r="M663" s="157"/>
      <c r="N663" s="157"/>
      <c r="O663" s="157"/>
      <c r="P663" s="157"/>
      <c r="Q663" s="157"/>
      <c r="R663" s="157"/>
      <c r="S663" s="157"/>
      <c r="T663" s="157"/>
      <c r="U663" s="157"/>
      <c r="V663" s="157"/>
      <c r="W663" s="157"/>
      <c r="X663" s="157"/>
      <c r="Y663" s="157"/>
      <c r="Z663" s="157"/>
    </row>
    <row r="664" spans="1:26" ht="12" customHeight="1" x14ac:dyDescent="0.25">
      <c r="A664" s="157"/>
      <c r="B664" s="157"/>
      <c r="C664" s="157"/>
      <c r="D664" s="189"/>
      <c r="E664" s="157"/>
      <c r="F664" s="157"/>
      <c r="G664" s="157"/>
      <c r="H664" s="157"/>
      <c r="I664" s="157"/>
      <c r="J664" s="157"/>
      <c r="K664" s="157"/>
      <c r="L664" s="157"/>
      <c r="M664" s="157"/>
      <c r="N664" s="157"/>
      <c r="O664" s="157"/>
      <c r="P664" s="157"/>
      <c r="Q664" s="157"/>
      <c r="R664" s="157"/>
      <c r="S664" s="157"/>
      <c r="T664" s="157"/>
      <c r="U664" s="157"/>
      <c r="V664" s="157"/>
      <c r="W664" s="157"/>
      <c r="X664" s="157"/>
      <c r="Y664" s="157"/>
      <c r="Z664" s="157"/>
    </row>
    <row r="665" spans="1:26" ht="12" customHeight="1" x14ac:dyDescent="0.25">
      <c r="A665" s="157"/>
      <c r="B665" s="157"/>
      <c r="C665" s="157"/>
      <c r="D665" s="189"/>
      <c r="E665" s="157"/>
      <c r="F665" s="157"/>
      <c r="G665" s="157"/>
      <c r="H665" s="157"/>
      <c r="I665" s="157"/>
      <c r="J665" s="157"/>
      <c r="K665" s="157"/>
      <c r="L665" s="157"/>
      <c r="M665" s="157"/>
      <c r="N665" s="157"/>
      <c r="O665" s="157"/>
      <c r="P665" s="157"/>
      <c r="Q665" s="157"/>
      <c r="R665" s="157"/>
      <c r="S665" s="157"/>
      <c r="T665" s="157"/>
      <c r="U665" s="157"/>
      <c r="V665" s="157"/>
      <c r="W665" s="157"/>
      <c r="X665" s="157"/>
      <c r="Y665" s="157"/>
      <c r="Z665" s="157"/>
    </row>
    <row r="666" spans="1:26" ht="12" customHeight="1" x14ac:dyDescent="0.25">
      <c r="A666" s="157"/>
      <c r="B666" s="157"/>
      <c r="C666" s="157"/>
      <c r="D666" s="189"/>
      <c r="E666" s="157"/>
      <c r="F666" s="157"/>
      <c r="G666" s="157"/>
      <c r="H666" s="157"/>
      <c r="I666" s="157"/>
      <c r="J666" s="157"/>
      <c r="K666" s="157"/>
      <c r="L666" s="157"/>
      <c r="M666" s="157"/>
      <c r="N666" s="157"/>
      <c r="O666" s="157"/>
      <c r="P666" s="157"/>
      <c r="Q666" s="157"/>
      <c r="R666" s="157"/>
      <c r="S666" s="157"/>
      <c r="T666" s="157"/>
      <c r="U666" s="157"/>
      <c r="V666" s="157"/>
      <c r="W666" s="157"/>
      <c r="X666" s="157"/>
      <c r="Y666" s="157"/>
      <c r="Z666" s="157"/>
    </row>
    <row r="667" spans="1:26" ht="12" customHeight="1" x14ac:dyDescent="0.25">
      <c r="A667" s="157"/>
      <c r="B667" s="157"/>
      <c r="C667" s="157"/>
      <c r="D667" s="189"/>
      <c r="E667" s="157"/>
      <c r="F667" s="157"/>
      <c r="G667" s="157"/>
      <c r="H667" s="157"/>
      <c r="I667" s="157"/>
      <c r="J667" s="157"/>
      <c r="K667" s="157"/>
      <c r="L667" s="157"/>
      <c r="M667" s="157"/>
      <c r="N667" s="157"/>
      <c r="O667" s="157"/>
      <c r="P667" s="157"/>
      <c r="Q667" s="157"/>
      <c r="R667" s="157"/>
      <c r="S667" s="157"/>
      <c r="T667" s="157"/>
      <c r="U667" s="157"/>
      <c r="V667" s="157"/>
      <c r="W667" s="157"/>
      <c r="X667" s="157"/>
      <c r="Y667" s="157"/>
      <c r="Z667" s="157"/>
    </row>
    <row r="668" spans="1:26" ht="12" customHeight="1" x14ac:dyDescent="0.25">
      <c r="A668" s="157"/>
      <c r="B668" s="157"/>
      <c r="C668" s="157"/>
      <c r="D668" s="189"/>
      <c r="E668" s="157"/>
      <c r="F668" s="157"/>
      <c r="G668" s="157"/>
      <c r="H668" s="157"/>
      <c r="I668" s="157"/>
      <c r="J668" s="157"/>
      <c r="K668" s="157"/>
      <c r="L668" s="157"/>
      <c r="M668" s="157"/>
      <c r="N668" s="157"/>
      <c r="O668" s="157"/>
      <c r="P668" s="157"/>
      <c r="Q668" s="157"/>
      <c r="R668" s="157"/>
      <c r="S668" s="157"/>
      <c r="T668" s="157"/>
      <c r="U668" s="157"/>
      <c r="V668" s="157"/>
      <c r="W668" s="157"/>
      <c r="X668" s="157"/>
      <c r="Y668" s="157"/>
      <c r="Z668" s="157"/>
    </row>
    <row r="669" spans="1:26" ht="12" customHeight="1" x14ac:dyDescent="0.25">
      <c r="A669" s="157"/>
      <c r="B669" s="157"/>
      <c r="C669" s="157"/>
      <c r="D669" s="189"/>
      <c r="E669" s="157"/>
      <c r="F669" s="157"/>
      <c r="G669" s="157"/>
      <c r="H669" s="157"/>
      <c r="I669" s="157"/>
      <c r="J669" s="157"/>
      <c r="K669" s="157"/>
      <c r="L669" s="157"/>
      <c r="M669" s="157"/>
      <c r="N669" s="157"/>
      <c r="O669" s="157"/>
      <c r="P669" s="157"/>
      <c r="Q669" s="157"/>
      <c r="R669" s="157"/>
      <c r="S669" s="157"/>
      <c r="T669" s="157"/>
      <c r="U669" s="157"/>
      <c r="V669" s="157"/>
      <c r="W669" s="157"/>
      <c r="X669" s="157"/>
      <c r="Y669" s="157"/>
      <c r="Z669" s="157"/>
    </row>
    <row r="670" spans="1:26" ht="12" customHeight="1" x14ac:dyDescent="0.25">
      <c r="A670" s="157"/>
      <c r="B670" s="157"/>
      <c r="C670" s="157"/>
      <c r="D670" s="189"/>
      <c r="E670" s="157"/>
      <c r="F670" s="157"/>
      <c r="G670" s="157"/>
      <c r="H670" s="157"/>
      <c r="I670" s="157"/>
      <c r="J670" s="157"/>
      <c r="K670" s="157"/>
      <c r="L670" s="157"/>
      <c r="M670" s="157"/>
      <c r="N670" s="157"/>
      <c r="O670" s="157"/>
      <c r="P670" s="157"/>
      <c r="Q670" s="157"/>
      <c r="R670" s="157"/>
      <c r="S670" s="157"/>
      <c r="T670" s="157"/>
      <c r="U670" s="157"/>
      <c r="V670" s="157"/>
      <c r="W670" s="157"/>
      <c r="X670" s="157"/>
      <c r="Y670" s="157"/>
      <c r="Z670" s="157"/>
    </row>
    <row r="671" spans="1:26" ht="12" customHeight="1" x14ac:dyDescent="0.25">
      <c r="A671" s="157"/>
      <c r="B671" s="157"/>
      <c r="C671" s="157"/>
      <c r="D671" s="189"/>
      <c r="E671" s="157"/>
      <c r="F671" s="157"/>
      <c r="G671" s="157"/>
      <c r="H671" s="157"/>
      <c r="I671" s="157"/>
      <c r="J671" s="157"/>
      <c r="K671" s="157"/>
      <c r="L671" s="157"/>
      <c r="M671" s="157"/>
      <c r="N671" s="157"/>
      <c r="O671" s="157"/>
      <c r="P671" s="157"/>
      <c r="Q671" s="157"/>
      <c r="R671" s="157"/>
      <c r="S671" s="157"/>
      <c r="T671" s="157"/>
      <c r="U671" s="157"/>
      <c r="V671" s="157"/>
      <c r="W671" s="157"/>
      <c r="X671" s="157"/>
      <c r="Y671" s="157"/>
      <c r="Z671" s="157"/>
    </row>
    <row r="672" spans="1:26" ht="12" customHeight="1" x14ac:dyDescent="0.25">
      <c r="A672" s="157"/>
      <c r="B672" s="157"/>
      <c r="C672" s="157"/>
      <c r="D672" s="189"/>
      <c r="E672" s="157"/>
      <c r="F672" s="157"/>
      <c r="G672" s="157"/>
      <c r="H672" s="157"/>
      <c r="I672" s="157"/>
      <c r="J672" s="157"/>
      <c r="K672" s="157"/>
      <c r="L672" s="157"/>
      <c r="M672" s="157"/>
      <c r="N672" s="157"/>
      <c r="O672" s="157"/>
      <c r="P672" s="157"/>
      <c r="Q672" s="157"/>
      <c r="R672" s="157"/>
      <c r="S672" s="157"/>
      <c r="T672" s="157"/>
      <c r="U672" s="157"/>
      <c r="V672" s="157"/>
      <c r="W672" s="157"/>
      <c r="X672" s="157"/>
      <c r="Y672" s="157"/>
      <c r="Z672" s="157"/>
    </row>
    <row r="673" spans="1:26" ht="12" customHeight="1" x14ac:dyDescent="0.25">
      <c r="A673" s="157"/>
      <c r="B673" s="157"/>
      <c r="C673" s="157"/>
      <c r="D673" s="189"/>
      <c r="E673" s="157"/>
      <c r="F673" s="157"/>
      <c r="G673" s="157"/>
      <c r="H673" s="157"/>
      <c r="I673" s="157"/>
      <c r="J673" s="157"/>
      <c r="K673" s="157"/>
      <c r="L673" s="157"/>
      <c r="M673" s="157"/>
      <c r="N673" s="157"/>
      <c r="O673" s="157"/>
      <c r="P673" s="157"/>
      <c r="Q673" s="157"/>
      <c r="R673" s="157"/>
      <c r="S673" s="157"/>
      <c r="T673" s="157"/>
      <c r="U673" s="157"/>
      <c r="V673" s="157"/>
      <c r="W673" s="157"/>
      <c r="X673" s="157"/>
      <c r="Y673" s="157"/>
      <c r="Z673" s="157"/>
    </row>
    <row r="674" spans="1:26" ht="12" customHeight="1" x14ac:dyDescent="0.25">
      <c r="A674" s="157"/>
      <c r="B674" s="157"/>
      <c r="C674" s="157"/>
      <c r="D674" s="189"/>
      <c r="E674" s="157"/>
      <c r="F674" s="157"/>
      <c r="G674" s="157"/>
      <c r="H674" s="157"/>
      <c r="I674" s="157"/>
      <c r="J674" s="157"/>
      <c r="K674" s="157"/>
      <c r="L674" s="157"/>
      <c r="M674" s="157"/>
      <c r="N674" s="157"/>
      <c r="O674" s="157"/>
      <c r="P674" s="157"/>
      <c r="Q674" s="157"/>
      <c r="R674" s="157"/>
      <c r="S674" s="157"/>
      <c r="T674" s="157"/>
      <c r="U674" s="157"/>
      <c r="V674" s="157"/>
      <c r="W674" s="157"/>
      <c r="X674" s="157"/>
      <c r="Y674" s="157"/>
      <c r="Z674" s="157"/>
    </row>
    <row r="675" spans="1:26" ht="12" customHeight="1" x14ac:dyDescent="0.25">
      <c r="A675" s="157"/>
      <c r="B675" s="157"/>
      <c r="C675" s="157"/>
      <c r="D675" s="189"/>
      <c r="E675" s="157"/>
      <c r="F675" s="157"/>
      <c r="G675" s="157"/>
      <c r="H675" s="157"/>
      <c r="I675" s="157"/>
      <c r="J675" s="157"/>
      <c r="K675" s="157"/>
      <c r="L675" s="157"/>
      <c r="M675" s="157"/>
      <c r="N675" s="157"/>
      <c r="O675" s="157"/>
      <c r="P675" s="157"/>
      <c r="Q675" s="157"/>
      <c r="R675" s="157"/>
      <c r="S675" s="157"/>
      <c r="T675" s="157"/>
      <c r="U675" s="157"/>
      <c r="V675" s="157"/>
      <c r="W675" s="157"/>
      <c r="X675" s="157"/>
      <c r="Y675" s="157"/>
      <c r="Z675" s="157"/>
    </row>
    <row r="676" spans="1:26" ht="12" customHeight="1" x14ac:dyDescent="0.25">
      <c r="A676" s="157"/>
      <c r="B676" s="157"/>
      <c r="C676" s="157"/>
      <c r="D676" s="189"/>
      <c r="E676" s="157"/>
      <c r="F676" s="157"/>
      <c r="G676" s="157"/>
      <c r="H676" s="157"/>
      <c r="I676" s="157"/>
      <c r="J676" s="157"/>
      <c r="K676" s="157"/>
      <c r="L676" s="157"/>
      <c r="M676" s="157"/>
      <c r="N676" s="157"/>
      <c r="O676" s="157"/>
      <c r="P676" s="157"/>
      <c r="Q676" s="157"/>
      <c r="R676" s="157"/>
      <c r="S676" s="157"/>
      <c r="T676" s="157"/>
      <c r="U676" s="157"/>
      <c r="V676" s="157"/>
      <c r="W676" s="157"/>
      <c r="X676" s="157"/>
      <c r="Y676" s="157"/>
      <c r="Z676" s="157"/>
    </row>
    <row r="677" spans="1:26" ht="12" customHeight="1" x14ac:dyDescent="0.25">
      <c r="A677" s="157"/>
      <c r="B677" s="157"/>
      <c r="C677" s="157"/>
      <c r="D677" s="189"/>
      <c r="E677" s="157"/>
      <c r="F677" s="157"/>
      <c r="G677" s="157"/>
      <c r="H677" s="157"/>
      <c r="I677" s="157"/>
      <c r="J677" s="157"/>
      <c r="K677" s="157"/>
      <c r="L677" s="157"/>
      <c r="M677" s="157"/>
      <c r="N677" s="157"/>
      <c r="O677" s="157"/>
      <c r="P677" s="157"/>
      <c r="Q677" s="157"/>
      <c r="R677" s="157"/>
      <c r="S677" s="157"/>
      <c r="T677" s="157"/>
      <c r="U677" s="157"/>
      <c r="V677" s="157"/>
      <c r="W677" s="157"/>
      <c r="X677" s="157"/>
      <c r="Y677" s="157"/>
      <c r="Z677" s="157"/>
    </row>
    <row r="678" spans="1:26" ht="12" customHeight="1" x14ac:dyDescent="0.25">
      <c r="A678" s="157"/>
      <c r="B678" s="157"/>
      <c r="C678" s="157"/>
      <c r="D678" s="189"/>
      <c r="E678" s="157"/>
      <c r="F678" s="157"/>
      <c r="G678" s="157"/>
      <c r="H678" s="157"/>
      <c r="I678" s="157"/>
      <c r="J678" s="157"/>
      <c r="K678" s="157"/>
      <c r="L678" s="157"/>
      <c r="M678" s="157"/>
      <c r="N678" s="157"/>
      <c r="O678" s="157"/>
      <c r="P678" s="157"/>
      <c r="Q678" s="157"/>
      <c r="R678" s="157"/>
      <c r="S678" s="157"/>
      <c r="T678" s="157"/>
      <c r="U678" s="157"/>
      <c r="V678" s="157"/>
      <c r="W678" s="157"/>
      <c r="X678" s="157"/>
      <c r="Y678" s="157"/>
      <c r="Z678" s="157"/>
    </row>
    <row r="679" spans="1:26" ht="12" customHeight="1" x14ac:dyDescent="0.25">
      <c r="A679" s="157"/>
      <c r="B679" s="157"/>
      <c r="C679" s="157"/>
      <c r="D679" s="189"/>
      <c r="E679" s="157"/>
      <c r="F679" s="157"/>
      <c r="G679" s="157"/>
      <c r="H679" s="157"/>
      <c r="I679" s="157"/>
      <c r="J679" s="157"/>
      <c r="K679" s="157"/>
      <c r="L679" s="157"/>
      <c r="M679" s="157"/>
      <c r="N679" s="157"/>
      <c r="O679" s="157"/>
      <c r="P679" s="157"/>
      <c r="Q679" s="157"/>
      <c r="R679" s="157"/>
      <c r="S679" s="157"/>
      <c r="T679" s="157"/>
      <c r="U679" s="157"/>
      <c r="V679" s="157"/>
      <c r="W679" s="157"/>
      <c r="X679" s="157"/>
      <c r="Y679" s="157"/>
      <c r="Z679" s="157"/>
    </row>
    <row r="680" spans="1:26" ht="12" customHeight="1" x14ac:dyDescent="0.25">
      <c r="A680" s="157"/>
      <c r="B680" s="157"/>
      <c r="C680" s="157"/>
      <c r="D680" s="189"/>
      <c r="E680" s="157"/>
      <c r="F680" s="157"/>
      <c r="G680" s="157"/>
      <c r="H680" s="157"/>
      <c r="I680" s="157"/>
      <c r="J680" s="157"/>
      <c r="K680" s="157"/>
      <c r="L680" s="157"/>
      <c r="M680" s="157"/>
      <c r="N680" s="157"/>
      <c r="O680" s="157"/>
      <c r="P680" s="157"/>
      <c r="Q680" s="157"/>
      <c r="R680" s="157"/>
      <c r="S680" s="157"/>
      <c r="T680" s="157"/>
      <c r="U680" s="157"/>
      <c r="V680" s="157"/>
      <c r="W680" s="157"/>
      <c r="X680" s="157"/>
      <c r="Y680" s="157"/>
      <c r="Z680" s="157"/>
    </row>
    <row r="681" spans="1:26" ht="12" customHeight="1" x14ac:dyDescent="0.25">
      <c r="A681" s="157"/>
      <c r="B681" s="157"/>
      <c r="C681" s="157"/>
      <c r="D681" s="189"/>
      <c r="E681" s="157"/>
      <c r="F681" s="157"/>
      <c r="G681" s="157"/>
      <c r="H681" s="157"/>
      <c r="I681" s="157"/>
      <c r="J681" s="157"/>
      <c r="K681" s="157"/>
      <c r="L681" s="157"/>
      <c r="M681" s="157"/>
      <c r="N681" s="157"/>
      <c r="O681" s="157"/>
      <c r="P681" s="157"/>
      <c r="Q681" s="157"/>
      <c r="R681" s="157"/>
      <c r="S681" s="157"/>
      <c r="T681" s="157"/>
      <c r="U681" s="157"/>
      <c r="V681" s="157"/>
      <c r="W681" s="157"/>
      <c r="X681" s="157"/>
      <c r="Y681" s="157"/>
      <c r="Z681" s="157"/>
    </row>
    <row r="682" spans="1:26" ht="12" customHeight="1" x14ac:dyDescent="0.25">
      <c r="A682" s="157"/>
      <c r="B682" s="157"/>
      <c r="C682" s="157"/>
      <c r="D682" s="189"/>
      <c r="E682" s="157"/>
      <c r="F682" s="157"/>
      <c r="G682" s="157"/>
      <c r="H682" s="157"/>
      <c r="I682" s="157"/>
      <c r="J682" s="157"/>
      <c r="K682" s="157"/>
      <c r="L682" s="157"/>
      <c r="M682" s="157"/>
      <c r="N682" s="157"/>
      <c r="O682" s="157"/>
      <c r="P682" s="157"/>
      <c r="Q682" s="157"/>
      <c r="R682" s="157"/>
      <c r="S682" s="157"/>
      <c r="T682" s="157"/>
      <c r="U682" s="157"/>
      <c r="V682" s="157"/>
      <c r="W682" s="157"/>
      <c r="X682" s="157"/>
      <c r="Y682" s="157"/>
      <c r="Z682" s="157"/>
    </row>
    <row r="683" spans="1:26" ht="12" customHeight="1" x14ac:dyDescent="0.25">
      <c r="A683" s="157"/>
      <c r="B683" s="157"/>
      <c r="C683" s="157"/>
      <c r="D683" s="189"/>
      <c r="E683" s="157"/>
      <c r="F683" s="157"/>
      <c r="G683" s="157"/>
      <c r="H683" s="157"/>
      <c r="I683" s="157"/>
      <c r="J683" s="157"/>
      <c r="K683" s="157"/>
      <c r="L683" s="157"/>
      <c r="M683" s="157"/>
      <c r="N683" s="157"/>
      <c r="O683" s="157"/>
      <c r="P683" s="157"/>
      <c r="Q683" s="157"/>
      <c r="R683" s="157"/>
      <c r="S683" s="157"/>
      <c r="T683" s="157"/>
      <c r="U683" s="157"/>
      <c r="V683" s="157"/>
      <c r="W683" s="157"/>
      <c r="X683" s="157"/>
      <c r="Y683" s="157"/>
      <c r="Z683" s="157"/>
    </row>
    <row r="684" spans="1:26" ht="12" customHeight="1" x14ac:dyDescent="0.25">
      <c r="A684" s="157"/>
      <c r="B684" s="157"/>
      <c r="C684" s="157"/>
      <c r="D684" s="189"/>
      <c r="E684" s="157"/>
      <c r="F684" s="157"/>
      <c r="G684" s="157"/>
      <c r="H684" s="157"/>
      <c r="I684" s="157"/>
      <c r="J684" s="157"/>
      <c r="K684" s="157"/>
      <c r="L684" s="157"/>
      <c r="M684" s="157"/>
      <c r="N684" s="157"/>
      <c r="O684" s="157"/>
      <c r="P684" s="157"/>
      <c r="Q684" s="157"/>
      <c r="R684" s="157"/>
      <c r="S684" s="157"/>
      <c r="T684" s="157"/>
      <c r="U684" s="157"/>
      <c r="V684" s="157"/>
      <c r="W684" s="157"/>
      <c r="X684" s="157"/>
      <c r="Y684" s="157"/>
      <c r="Z684" s="157"/>
    </row>
    <row r="685" spans="1:26" ht="12" customHeight="1" x14ac:dyDescent="0.25">
      <c r="A685" s="157"/>
      <c r="B685" s="157"/>
      <c r="C685" s="157"/>
      <c r="D685" s="189"/>
      <c r="E685" s="157"/>
      <c r="F685" s="157"/>
      <c r="G685" s="157"/>
      <c r="H685" s="157"/>
      <c r="I685" s="157"/>
      <c r="J685" s="157"/>
      <c r="K685" s="157"/>
      <c r="L685" s="157"/>
      <c r="M685" s="157"/>
      <c r="N685" s="157"/>
      <c r="O685" s="157"/>
      <c r="P685" s="157"/>
      <c r="Q685" s="157"/>
      <c r="R685" s="157"/>
      <c r="S685" s="157"/>
      <c r="T685" s="157"/>
      <c r="U685" s="157"/>
      <c r="V685" s="157"/>
      <c r="W685" s="157"/>
      <c r="X685" s="157"/>
      <c r="Y685" s="157"/>
      <c r="Z685" s="157"/>
    </row>
    <row r="686" spans="1:26" ht="12" customHeight="1" x14ac:dyDescent="0.25">
      <c r="A686" s="157"/>
      <c r="B686" s="157"/>
      <c r="C686" s="157"/>
      <c r="D686" s="189"/>
      <c r="E686" s="157"/>
      <c r="F686" s="157"/>
      <c r="G686" s="157"/>
      <c r="H686" s="157"/>
      <c r="I686" s="157"/>
      <c r="J686" s="157"/>
      <c r="K686" s="157"/>
      <c r="L686" s="157"/>
      <c r="M686" s="157"/>
      <c r="N686" s="157"/>
      <c r="O686" s="157"/>
      <c r="P686" s="157"/>
      <c r="Q686" s="157"/>
      <c r="R686" s="157"/>
      <c r="S686" s="157"/>
      <c r="T686" s="157"/>
      <c r="U686" s="157"/>
      <c r="V686" s="157"/>
      <c r="W686" s="157"/>
      <c r="X686" s="157"/>
      <c r="Y686" s="157"/>
      <c r="Z686" s="157"/>
    </row>
    <row r="687" spans="1:26" ht="12" customHeight="1" x14ac:dyDescent="0.25">
      <c r="A687" s="157"/>
      <c r="B687" s="157"/>
      <c r="C687" s="157"/>
      <c r="D687" s="189"/>
      <c r="E687" s="157"/>
      <c r="F687" s="157"/>
      <c r="G687" s="157"/>
      <c r="H687" s="157"/>
      <c r="I687" s="157"/>
      <c r="J687" s="157"/>
      <c r="K687" s="157"/>
      <c r="L687" s="157"/>
      <c r="M687" s="157"/>
      <c r="N687" s="157"/>
      <c r="O687" s="157"/>
      <c r="P687" s="157"/>
      <c r="Q687" s="157"/>
      <c r="R687" s="157"/>
      <c r="S687" s="157"/>
      <c r="T687" s="157"/>
      <c r="U687" s="157"/>
      <c r="V687" s="157"/>
      <c r="W687" s="157"/>
      <c r="X687" s="157"/>
      <c r="Y687" s="157"/>
      <c r="Z687" s="157"/>
    </row>
    <row r="688" spans="1:26" ht="12" customHeight="1" x14ac:dyDescent="0.25">
      <c r="A688" s="157"/>
      <c r="B688" s="157"/>
      <c r="C688" s="157"/>
      <c r="D688" s="189"/>
      <c r="E688" s="157"/>
      <c r="F688" s="157"/>
      <c r="G688" s="157"/>
      <c r="H688" s="157"/>
      <c r="I688" s="157"/>
      <c r="J688" s="157"/>
      <c r="K688" s="157"/>
      <c r="L688" s="157"/>
      <c r="M688" s="157"/>
      <c r="N688" s="157"/>
      <c r="O688" s="157"/>
      <c r="P688" s="157"/>
      <c r="Q688" s="157"/>
      <c r="R688" s="157"/>
      <c r="S688" s="157"/>
      <c r="T688" s="157"/>
      <c r="U688" s="157"/>
      <c r="V688" s="157"/>
      <c r="W688" s="157"/>
      <c r="X688" s="157"/>
      <c r="Y688" s="157"/>
      <c r="Z688" s="157"/>
    </row>
    <row r="689" spans="1:26" ht="12" customHeight="1" x14ac:dyDescent="0.25">
      <c r="A689" s="157"/>
      <c r="B689" s="157"/>
      <c r="C689" s="157"/>
      <c r="D689" s="189"/>
      <c r="E689" s="157"/>
      <c r="F689" s="157"/>
      <c r="G689" s="157"/>
      <c r="H689" s="157"/>
      <c r="I689" s="157"/>
      <c r="J689" s="157"/>
      <c r="K689" s="157"/>
      <c r="L689" s="157"/>
      <c r="M689" s="157"/>
      <c r="N689" s="157"/>
      <c r="O689" s="157"/>
      <c r="P689" s="157"/>
      <c r="Q689" s="157"/>
      <c r="R689" s="157"/>
      <c r="S689" s="157"/>
      <c r="T689" s="157"/>
      <c r="U689" s="157"/>
      <c r="V689" s="157"/>
      <c r="W689" s="157"/>
      <c r="X689" s="157"/>
      <c r="Y689" s="157"/>
      <c r="Z689" s="157"/>
    </row>
    <row r="690" spans="1:26" ht="12" customHeight="1" x14ac:dyDescent="0.25">
      <c r="A690" s="157"/>
      <c r="B690" s="157"/>
      <c r="C690" s="157"/>
      <c r="D690" s="189"/>
      <c r="E690" s="157"/>
      <c r="F690" s="157"/>
      <c r="G690" s="157"/>
      <c r="H690" s="157"/>
      <c r="I690" s="157"/>
      <c r="J690" s="157"/>
      <c r="K690" s="157"/>
      <c r="L690" s="157"/>
      <c r="M690" s="157"/>
      <c r="N690" s="157"/>
      <c r="O690" s="157"/>
      <c r="P690" s="157"/>
      <c r="Q690" s="157"/>
      <c r="R690" s="157"/>
      <c r="S690" s="157"/>
      <c r="T690" s="157"/>
      <c r="U690" s="157"/>
      <c r="V690" s="157"/>
      <c r="W690" s="157"/>
      <c r="X690" s="157"/>
      <c r="Y690" s="157"/>
      <c r="Z690" s="157"/>
    </row>
    <row r="691" spans="1:26" ht="12" customHeight="1" x14ac:dyDescent="0.25">
      <c r="A691" s="157"/>
      <c r="B691" s="157"/>
      <c r="C691" s="157"/>
      <c r="D691" s="189"/>
      <c r="E691" s="157"/>
      <c r="F691" s="157"/>
      <c r="G691" s="157"/>
      <c r="H691" s="157"/>
      <c r="I691" s="157"/>
      <c r="J691" s="157"/>
      <c r="K691" s="157"/>
      <c r="L691" s="157"/>
      <c r="M691" s="157"/>
      <c r="N691" s="157"/>
      <c r="O691" s="157"/>
      <c r="P691" s="157"/>
      <c r="Q691" s="157"/>
      <c r="R691" s="157"/>
      <c r="S691" s="157"/>
      <c r="T691" s="157"/>
      <c r="U691" s="157"/>
      <c r="V691" s="157"/>
      <c r="W691" s="157"/>
      <c r="X691" s="157"/>
      <c r="Y691" s="157"/>
      <c r="Z691" s="157"/>
    </row>
    <row r="692" spans="1:26" ht="12" customHeight="1" x14ac:dyDescent="0.25">
      <c r="A692" s="157"/>
      <c r="B692" s="157"/>
      <c r="C692" s="157"/>
      <c r="D692" s="189"/>
      <c r="E692" s="157"/>
      <c r="F692" s="157"/>
      <c r="G692" s="157"/>
      <c r="H692" s="157"/>
      <c r="I692" s="157"/>
      <c r="J692" s="157"/>
      <c r="K692" s="157"/>
      <c r="L692" s="157"/>
      <c r="M692" s="157"/>
      <c r="N692" s="157"/>
      <c r="O692" s="157"/>
      <c r="P692" s="157"/>
      <c r="Q692" s="157"/>
      <c r="R692" s="157"/>
      <c r="S692" s="157"/>
      <c r="T692" s="157"/>
      <c r="U692" s="157"/>
      <c r="V692" s="157"/>
      <c r="W692" s="157"/>
      <c r="X692" s="157"/>
      <c r="Y692" s="157"/>
      <c r="Z692" s="157"/>
    </row>
    <row r="693" spans="1:26" ht="12" customHeight="1" x14ac:dyDescent="0.25">
      <c r="A693" s="157"/>
      <c r="B693" s="157"/>
      <c r="C693" s="157"/>
      <c r="D693" s="189"/>
      <c r="E693" s="157"/>
      <c r="F693" s="157"/>
      <c r="G693" s="157"/>
      <c r="H693" s="157"/>
      <c r="I693" s="157"/>
      <c r="J693" s="157"/>
      <c r="K693" s="157"/>
      <c r="L693" s="157"/>
      <c r="M693" s="157"/>
      <c r="N693" s="157"/>
      <c r="O693" s="157"/>
      <c r="P693" s="157"/>
      <c r="Q693" s="157"/>
      <c r="R693" s="157"/>
      <c r="S693" s="157"/>
      <c r="T693" s="157"/>
      <c r="U693" s="157"/>
      <c r="V693" s="157"/>
      <c r="W693" s="157"/>
      <c r="X693" s="157"/>
      <c r="Y693" s="157"/>
      <c r="Z693" s="157"/>
    </row>
    <row r="694" spans="1:26" ht="12" customHeight="1" x14ac:dyDescent="0.25">
      <c r="A694" s="157"/>
      <c r="B694" s="157"/>
      <c r="C694" s="157"/>
      <c r="D694" s="189"/>
      <c r="E694" s="157"/>
      <c r="F694" s="157"/>
      <c r="G694" s="157"/>
      <c r="H694" s="157"/>
      <c r="I694" s="157"/>
      <c r="J694" s="157"/>
      <c r="K694" s="157"/>
      <c r="L694" s="157"/>
      <c r="M694" s="157"/>
      <c r="N694" s="157"/>
      <c r="O694" s="157"/>
      <c r="P694" s="157"/>
      <c r="Q694" s="157"/>
      <c r="R694" s="157"/>
      <c r="S694" s="157"/>
      <c r="T694" s="157"/>
      <c r="U694" s="157"/>
      <c r="V694" s="157"/>
      <c r="W694" s="157"/>
      <c r="X694" s="157"/>
      <c r="Y694" s="157"/>
      <c r="Z694" s="157"/>
    </row>
    <row r="695" spans="1:26" ht="12" customHeight="1" x14ac:dyDescent="0.25">
      <c r="A695" s="157"/>
      <c r="B695" s="157"/>
      <c r="C695" s="157"/>
      <c r="D695" s="189"/>
      <c r="E695" s="157"/>
      <c r="F695" s="157"/>
      <c r="G695" s="157"/>
      <c r="H695" s="157"/>
      <c r="I695" s="157"/>
      <c r="J695" s="157"/>
      <c r="K695" s="157"/>
      <c r="L695" s="157"/>
      <c r="M695" s="157"/>
      <c r="N695" s="157"/>
      <c r="O695" s="157"/>
      <c r="P695" s="157"/>
      <c r="Q695" s="157"/>
      <c r="R695" s="157"/>
      <c r="S695" s="157"/>
      <c r="T695" s="157"/>
      <c r="U695" s="157"/>
      <c r="V695" s="157"/>
      <c r="W695" s="157"/>
      <c r="X695" s="157"/>
      <c r="Y695" s="157"/>
      <c r="Z695" s="157"/>
    </row>
    <row r="696" spans="1:26" ht="12" customHeight="1" x14ac:dyDescent="0.25">
      <c r="A696" s="157"/>
      <c r="B696" s="157"/>
      <c r="C696" s="157"/>
      <c r="D696" s="189"/>
      <c r="E696" s="157"/>
      <c r="F696" s="157"/>
      <c r="G696" s="157"/>
      <c r="H696" s="157"/>
      <c r="I696" s="157"/>
      <c r="J696" s="157"/>
      <c r="K696" s="157"/>
      <c r="L696" s="157"/>
      <c r="M696" s="157"/>
      <c r="N696" s="157"/>
      <c r="O696" s="157"/>
      <c r="P696" s="157"/>
      <c r="Q696" s="157"/>
      <c r="R696" s="157"/>
      <c r="S696" s="157"/>
      <c r="T696" s="157"/>
      <c r="U696" s="157"/>
      <c r="V696" s="157"/>
      <c r="W696" s="157"/>
      <c r="X696" s="157"/>
      <c r="Y696" s="157"/>
      <c r="Z696" s="157"/>
    </row>
    <row r="697" spans="1:26" ht="12" customHeight="1" x14ac:dyDescent="0.25">
      <c r="A697" s="157"/>
      <c r="B697" s="157"/>
      <c r="C697" s="157"/>
      <c r="D697" s="189"/>
      <c r="E697" s="157"/>
      <c r="F697" s="157"/>
      <c r="G697" s="157"/>
      <c r="H697" s="157"/>
      <c r="I697" s="157"/>
      <c r="J697" s="157"/>
      <c r="K697" s="157"/>
      <c r="L697" s="157"/>
      <c r="M697" s="157"/>
      <c r="N697" s="157"/>
      <c r="O697" s="157"/>
      <c r="P697" s="157"/>
      <c r="Q697" s="157"/>
      <c r="R697" s="157"/>
      <c r="S697" s="157"/>
      <c r="T697" s="157"/>
      <c r="U697" s="157"/>
      <c r="V697" s="157"/>
      <c r="W697" s="157"/>
      <c r="X697" s="157"/>
      <c r="Y697" s="157"/>
      <c r="Z697" s="157"/>
    </row>
    <row r="698" spans="1:26" ht="12" customHeight="1" x14ac:dyDescent="0.25">
      <c r="A698" s="157"/>
      <c r="B698" s="157"/>
      <c r="C698" s="157"/>
      <c r="D698" s="189"/>
      <c r="E698" s="157"/>
      <c r="F698" s="157"/>
      <c r="G698" s="157"/>
      <c r="H698" s="157"/>
      <c r="I698" s="157"/>
      <c r="J698" s="157"/>
      <c r="K698" s="157"/>
      <c r="L698" s="157"/>
      <c r="M698" s="157"/>
      <c r="N698" s="157"/>
      <c r="O698" s="157"/>
      <c r="P698" s="157"/>
      <c r="Q698" s="157"/>
      <c r="R698" s="157"/>
      <c r="S698" s="157"/>
      <c r="T698" s="157"/>
      <c r="U698" s="157"/>
      <c r="V698" s="157"/>
      <c r="W698" s="157"/>
      <c r="X698" s="157"/>
      <c r="Y698" s="157"/>
      <c r="Z698" s="157"/>
    </row>
    <row r="699" spans="1:26" ht="12" customHeight="1" x14ac:dyDescent="0.25">
      <c r="A699" s="157"/>
      <c r="B699" s="157"/>
      <c r="C699" s="157"/>
      <c r="D699" s="189"/>
      <c r="E699" s="157"/>
      <c r="F699" s="157"/>
      <c r="G699" s="157"/>
      <c r="H699" s="157"/>
      <c r="I699" s="157"/>
      <c r="J699" s="157"/>
      <c r="K699" s="157"/>
      <c r="L699" s="157"/>
      <c r="M699" s="157"/>
      <c r="N699" s="157"/>
      <c r="O699" s="157"/>
      <c r="P699" s="157"/>
      <c r="Q699" s="157"/>
      <c r="R699" s="157"/>
      <c r="S699" s="157"/>
      <c r="T699" s="157"/>
      <c r="U699" s="157"/>
      <c r="V699" s="157"/>
      <c r="W699" s="157"/>
      <c r="X699" s="157"/>
      <c r="Y699" s="157"/>
      <c r="Z699" s="157"/>
    </row>
    <row r="700" spans="1:26" ht="12" customHeight="1" x14ac:dyDescent="0.25">
      <c r="A700" s="157"/>
      <c r="B700" s="157"/>
      <c r="C700" s="157"/>
      <c r="D700" s="189"/>
      <c r="E700" s="157"/>
      <c r="F700" s="157"/>
      <c r="G700" s="157"/>
      <c r="H700" s="157"/>
      <c r="I700" s="157"/>
      <c r="J700" s="157"/>
      <c r="K700" s="157"/>
      <c r="L700" s="157"/>
      <c r="M700" s="157"/>
      <c r="N700" s="157"/>
      <c r="O700" s="157"/>
      <c r="P700" s="157"/>
      <c r="Q700" s="157"/>
      <c r="R700" s="157"/>
      <c r="S700" s="157"/>
      <c r="T700" s="157"/>
      <c r="U700" s="157"/>
      <c r="V700" s="157"/>
      <c r="W700" s="157"/>
      <c r="X700" s="157"/>
      <c r="Y700" s="157"/>
      <c r="Z700" s="157"/>
    </row>
    <row r="701" spans="1:26" ht="12" customHeight="1" x14ac:dyDescent="0.25">
      <c r="A701" s="157"/>
      <c r="B701" s="157"/>
      <c r="C701" s="157"/>
      <c r="D701" s="189"/>
      <c r="E701" s="157"/>
      <c r="F701" s="157"/>
      <c r="G701" s="157"/>
      <c r="H701" s="157"/>
      <c r="I701" s="157"/>
      <c r="J701" s="157"/>
      <c r="K701" s="157"/>
      <c r="L701" s="157"/>
      <c r="M701" s="157"/>
      <c r="N701" s="157"/>
      <c r="O701" s="157"/>
      <c r="P701" s="157"/>
      <c r="Q701" s="157"/>
      <c r="R701" s="157"/>
      <c r="S701" s="157"/>
      <c r="T701" s="157"/>
      <c r="U701" s="157"/>
      <c r="V701" s="157"/>
      <c r="W701" s="157"/>
      <c r="X701" s="157"/>
      <c r="Y701" s="157"/>
      <c r="Z701" s="157"/>
    </row>
    <row r="702" spans="1:26" ht="12" customHeight="1" x14ac:dyDescent="0.25">
      <c r="A702" s="157"/>
      <c r="B702" s="157"/>
      <c r="C702" s="157"/>
      <c r="D702" s="189"/>
      <c r="E702" s="157"/>
      <c r="F702" s="157"/>
      <c r="G702" s="157"/>
      <c r="H702" s="157"/>
      <c r="I702" s="157"/>
      <c r="J702" s="157"/>
      <c r="K702" s="157"/>
      <c r="L702" s="157"/>
      <c r="M702" s="157"/>
      <c r="N702" s="157"/>
      <c r="O702" s="157"/>
      <c r="P702" s="157"/>
      <c r="Q702" s="157"/>
      <c r="R702" s="157"/>
      <c r="S702" s="157"/>
      <c r="T702" s="157"/>
      <c r="U702" s="157"/>
      <c r="V702" s="157"/>
      <c r="W702" s="157"/>
      <c r="X702" s="157"/>
      <c r="Y702" s="157"/>
      <c r="Z702" s="157"/>
    </row>
    <row r="703" spans="1:26" ht="12" customHeight="1" x14ac:dyDescent="0.25">
      <c r="A703" s="157"/>
      <c r="B703" s="157"/>
      <c r="C703" s="157"/>
      <c r="D703" s="189"/>
      <c r="E703" s="157"/>
      <c r="F703" s="157"/>
      <c r="G703" s="157"/>
      <c r="H703" s="157"/>
      <c r="I703" s="157"/>
      <c r="J703" s="157"/>
      <c r="K703" s="157"/>
      <c r="L703" s="157"/>
      <c r="M703" s="157"/>
      <c r="N703" s="157"/>
      <c r="O703" s="157"/>
      <c r="P703" s="157"/>
      <c r="Q703" s="157"/>
      <c r="R703" s="157"/>
      <c r="S703" s="157"/>
      <c r="T703" s="157"/>
      <c r="U703" s="157"/>
      <c r="V703" s="157"/>
      <c r="W703" s="157"/>
      <c r="X703" s="157"/>
      <c r="Y703" s="157"/>
      <c r="Z703" s="157"/>
    </row>
    <row r="704" spans="1:26" ht="12" customHeight="1" x14ac:dyDescent="0.25">
      <c r="A704" s="157"/>
      <c r="B704" s="157"/>
      <c r="C704" s="157"/>
      <c r="D704" s="189"/>
      <c r="E704" s="157"/>
      <c r="F704" s="157"/>
      <c r="G704" s="157"/>
      <c r="H704" s="157"/>
      <c r="I704" s="157"/>
      <c r="J704" s="157"/>
      <c r="K704" s="157"/>
      <c r="L704" s="157"/>
      <c r="M704" s="157"/>
      <c r="N704" s="157"/>
      <c r="O704" s="157"/>
      <c r="P704" s="157"/>
      <c r="Q704" s="157"/>
      <c r="R704" s="157"/>
      <c r="S704" s="157"/>
      <c r="T704" s="157"/>
      <c r="U704" s="157"/>
      <c r="V704" s="157"/>
      <c r="W704" s="157"/>
      <c r="X704" s="157"/>
      <c r="Y704" s="157"/>
      <c r="Z704" s="157"/>
    </row>
    <row r="705" spans="1:26" ht="12" customHeight="1" x14ac:dyDescent="0.25">
      <c r="A705" s="157"/>
      <c r="B705" s="157"/>
      <c r="C705" s="157"/>
      <c r="D705" s="189"/>
      <c r="E705" s="157"/>
      <c r="F705" s="157"/>
      <c r="G705" s="157"/>
      <c r="H705" s="157"/>
      <c r="I705" s="157"/>
      <c r="J705" s="157"/>
      <c r="K705" s="157"/>
      <c r="L705" s="157"/>
      <c r="M705" s="157"/>
      <c r="N705" s="157"/>
      <c r="O705" s="157"/>
      <c r="P705" s="157"/>
      <c r="Q705" s="157"/>
      <c r="R705" s="157"/>
      <c r="S705" s="157"/>
      <c r="T705" s="157"/>
      <c r="U705" s="157"/>
      <c r="V705" s="157"/>
      <c r="W705" s="157"/>
      <c r="X705" s="157"/>
      <c r="Y705" s="157"/>
      <c r="Z705" s="157"/>
    </row>
    <row r="706" spans="1:26" ht="12" customHeight="1" x14ac:dyDescent="0.25">
      <c r="A706" s="157"/>
      <c r="B706" s="157"/>
      <c r="C706" s="157"/>
      <c r="D706" s="189"/>
      <c r="E706" s="157"/>
      <c r="F706" s="157"/>
      <c r="G706" s="157"/>
      <c r="H706" s="157"/>
      <c r="I706" s="157"/>
      <c r="J706" s="157"/>
      <c r="K706" s="157"/>
      <c r="L706" s="157"/>
      <c r="M706" s="157"/>
      <c r="N706" s="157"/>
      <c r="O706" s="157"/>
      <c r="P706" s="157"/>
      <c r="Q706" s="157"/>
      <c r="R706" s="157"/>
      <c r="S706" s="157"/>
      <c r="T706" s="157"/>
      <c r="U706" s="157"/>
      <c r="V706" s="157"/>
      <c r="W706" s="157"/>
      <c r="X706" s="157"/>
      <c r="Y706" s="157"/>
      <c r="Z706" s="157"/>
    </row>
    <row r="707" spans="1:26" ht="12" customHeight="1" x14ac:dyDescent="0.25">
      <c r="A707" s="157"/>
      <c r="B707" s="157"/>
      <c r="C707" s="157"/>
      <c r="D707" s="189"/>
      <c r="E707" s="157"/>
      <c r="F707" s="157"/>
      <c r="G707" s="157"/>
      <c r="H707" s="157"/>
      <c r="I707" s="157"/>
      <c r="J707" s="157"/>
      <c r="K707" s="157"/>
      <c r="L707" s="157"/>
      <c r="M707" s="157"/>
      <c r="N707" s="157"/>
      <c r="O707" s="157"/>
      <c r="P707" s="157"/>
      <c r="Q707" s="157"/>
      <c r="R707" s="157"/>
      <c r="S707" s="157"/>
      <c r="T707" s="157"/>
      <c r="U707" s="157"/>
      <c r="V707" s="157"/>
      <c r="W707" s="157"/>
      <c r="X707" s="157"/>
      <c r="Y707" s="157"/>
      <c r="Z707" s="157"/>
    </row>
    <row r="708" spans="1:26" ht="12" customHeight="1" x14ac:dyDescent="0.25">
      <c r="A708" s="157"/>
      <c r="B708" s="157"/>
      <c r="C708" s="157"/>
      <c r="D708" s="189"/>
      <c r="E708" s="157"/>
      <c r="F708" s="157"/>
      <c r="G708" s="157"/>
      <c r="H708" s="157"/>
      <c r="I708" s="157"/>
      <c r="J708" s="157"/>
      <c r="K708" s="157"/>
      <c r="L708" s="157"/>
      <c r="M708" s="157"/>
      <c r="N708" s="157"/>
      <c r="O708" s="157"/>
      <c r="P708" s="157"/>
      <c r="Q708" s="157"/>
      <c r="R708" s="157"/>
      <c r="S708" s="157"/>
      <c r="T708" s="157"/>
      <c r="U708" s="157"/>
      <c r="V708" s="157"/>
      <c r="W708" s="157"/>
      <c r="X708" s="157"/>
      <c r="Y708" s="157"/>
      <c r="Z708" s="157"/>
    </row>
    <row r="709" spans="1:26" ht="12" customHeight="1" x14ac:dyDescent="0.25">
      <c r="A709" s="157"/>
      <c r="B709" s="157"/>
      <c r="C709" s="157"/>
      <c r="D709" s="189"/>
      <c r="E709" s="157"/>
      <c r="F709" s="157"/>
      <c r="G709" s="157"/>
      <c r="H709" s="157"/>
      <c r="I709" s="157"/>
      <c r="J709" s="157"/>
      <c r="K709" s="157"/>
      <c r="L709" s="157"/>
      <c r="M709" s="157"/>
      <c r="N709" s="157"/>
      <c r="O709" s="157"/>
      <c r="P709" s="157"/>
      <c r="Q709" s="157"/>
      <c r="R709" s="157"/>
      <c r="S709" s="157"/>
      <c r="T709" s="157"/>
      <c r="U709" s="157"/>
      <c r="V709" s="157"/>
      <c r="W709" s="157"/>
      <c r="X709" s="157"/>
      <c r="Y709" s="157"/>
      <c r="Z709" s="157"/>
    </row>
    <row r="710" spans="1:26" ht="12" customHeight="1" x14ac:dyDescent="0.25">
      <c r="A710" s="157"/>
      <c r="B710" s="157"/>
      <c r="C710" s="157"/>
      <c r="D710" s="189"/>
      <c r="E710" s="157"/>
      <c r="F710" s="157"/>
      <c r="G710" s="157"/>
      <c r="H710" s="157"/>
      <c r="I710" s="157"/>
      <c r="J710" s="157"/>
      <c r="K710" s="157"/>
      <c r="L710" s="157"/>
      <c r="M710" s="157"/>
      <c r="N710" s="157"/>
      <c r="O710" s="157"/>
      <c r="P710" s="157"/>
      <c r="Q710" s="157"/>
      <c r="R710" s="157"/>
      <c r="S710" s="157"/>
      <c r="T710" s="157"/>
      <c r="U710" s="157"/>
      <c r="V710" s="157"/>
      <c r="W710" s="157"/>
      <c r="X710" s="157"/>
      <c r="Y710" s="157"/>
      <c r="Z710" s="157"/>
    </row>
    <row r="711" spans="1:26" ht="12" customHeight="1" x14ac:dyDescent="0.25">
      <c r="A711" s="157"/>
      <c r="B711" s="157"/>
      <c r="C711" s="157"/>
      <c r="D711" s="189"/>
      <c r="E711" s="157"/>
      <c r="F711" s="157"/>
      <c r="G711" s="157"/>
      <c r="H711" s="157"/>
      <c r="I711" s="157"/>
      <c r="J711" s="157"/>
      <c r="K711" s="157"/>
      <c r="L711" s="157"/>
      <c r="M711" s="157"/>
      <c r="N711" s="157"/>
      <c r="O711" s="157"/>
      <c r="P711" s="157"/>
      <c r="Q711" s="157"/>
      <c r="R711" s="157"/>
      <c r="S711" s="157"/>
      <c r="T711" s="157"/>
      <c r="U711" s="157"/>
      <c r="V711" s="157"/>
      <c r="W711" s="157"/>
      <c r="X711" s="157"/>
      <c r="Y711" s="157"/>
      <c r="Z711" s="157"/>
    </row>
    <row r="712" spans="1:26" ht="12" customHeight="1" x14ac:dyDescent="0.25">
      <c r="A712" s="157"/>
      <c r="B712" s="157"/>
      <c r="C712" s="157"/>
      <c r="D712" s="189"/>
      <c r="E712" s="157"/>
      <c r="F712" s="157"/>
      <c r="G712" s="157"/>
      <c r="H712" s="157"/>
      <c r="I712" s="157"/>
      <c r="J712" s="157"/>
      <c r="K712" s="157"/>
      <c r="L712" s="157"/>
      <c r="M712" s="157"/>
      <c r="N712" s="157"/>
      <c r="O712" s="157"/>
      <c r="P712" s="157"/>
      <c r="Q712" s="157"/>
      <c r="R712" s="157"/>
      <c r="S712" s="157"/>
      <c r="T712" s="157"/>
      <c r="U712" s="157"/>
      <c r="V712" s="157"/>
      <c r="W712" s="157"/>
      <c r="X712" s="157"/>
      <c r="Y712" s="157"/>
      <c r="Z712" s="157"/>
    </row>
    <row r="713" spans="1:26" ht="12" customHeight="1" x14ac:dyDescent="0.25">
      <c r="A713" s="157"/>
      <c r="B713" s="157"/>
      <c r="C713" s="157"/>
      <c r="D713" s="189"/>
      <c r="E713" s="157"/>
      <c r="F713" s="157"/>
      <c r="G713" s="157"/>
      <c r="H713" s="157"/>
      <c r="I713" s="157"/>
      <c r="J713" s="157"/>
      <c r="K713" s="157"/>
      <c r="L713" s="157"/>
      <c r="M713" s="157"/>
      <c r="N713" s="157"/>
      <c r="O713" s="157"/>
      <c r="P713" s="157"/>
      <c r="Q713" s="157"/>
      <c r="R713" s="157"/>
      <c r="S713" s="157"/>
      <c r="T713" s="157"/>
      <c r="U713" s="157"/>
      <c r="V713" s="157"/>
      <c r="W713" s="157"/>
      <c r="X713" s="157"/>
      <c r="Y713" s="157"/>
      <c r="Z713" s="157"/>
    </row>
    <row r="714" spans="1:26" ht="12" customHeight="1" x14ac:dyDescent="0.25">
      <c r="A714" s="157"/>
      <c r="B714" s="157"/>
      <c r="C714" s="157"/>
      <c r="D714" s="189"/>
      <c r="E714" s="157"/>
      <c r="F714" s="157"/>
      <c r="G714" s="157"/>
      <c r="H714" s="157"/>
      <c r="I714" s="157"/>
      <c r="J714" s="157"/>
      <c r="K714" s="157"/>
      <c r="L714" s="157"/>
      <c r="M714" s="157"/>
      <c r="N714" s="157"/>
      <c r="O714" s="157"/>
      <c r="P714" s="157"/>
      <c r="Q714" s="157"/>
      <c r="R714" s="157"/>
      <c r="S714" s="157"/>
      <c r="T714" s="157"/>
      <c r="U714" s="157"/>
      <c r="V714" s="157"/>
      <c r="W714" s="157"/>
      <c r="X714" s="157"/>
      <c r="Y714" s="157"/>
      <c r="Z714" s="157"/>
    </row>
    <row r="715" spans="1:26" ht="12" customHeight="1" x14ac:dyDescent="0.25">
      <c r="A715" s="157"/>
      <c r="B715" s="157"/>
      <c r="C715" s="157"/>
      <c r="D715" s="189"/>
      <c r="E715" s="157"/>
      <c r="F715" s="157"/>
      <c r="G715" s="157"/>
      <c r="H715" s="157"/>
      <c r="I715" s="157"/>
      <c r="J715" s="157"/>
      <c r="K715" s="157"/>
      <c r="L715" s="157"/>
      <c r="M715" s="157"/>
      <c r="N715" s="157"/>
      <c r="O715" s="157"/>
      <c r="P715" s="157"/>
      <c r="Q715" s="157"/>
      <c r="R715" s="157"/>
      <c r="S715" s="157"/>
      <c r="T715" s="157"/>
      <c r="U715" s="157"/>
      <c r="V715" s="157"/>
      <c r="W715" s="157"/>
      <c r="X715" s="157"/>
      <c r="Y715" s="157"/>
      <c r="Z715" s="157"/>
    </row>
    <row r="716" spans="1:26" ht="12" customHeight="1" x14ac:dyDescent="0.25">
      <c r="A716" s="157"/>
      <c r="B716" s="157"/>
      <c r="C716" s="157"/>
      <c r="D716" s="189"/>
      <c r="E716" s="157"/>
      <c r="F716" s="157"/>
      <c r="G716" s="157"/>
      <c r="H716" s="157"/>
      <c r="I716" s="157"/>
      <c r="J716" s="157"/>
      <c r="K716" s="157"/>
      <c r="L716" s="157"/>
      <c r="M716" s="157"/>
      <c r="N716" s="157"/>
      <c r="O716" s="157"/>
      <c r="P716" s="157"/>
      <c r="Q716" s="157"/>
      <c r="R716" s="157"/>
      <c r="S716" s="157"/>
      <c r="T716" s="157"/>
      <c r="U716" s="157"/>
      <c r="V716" s="157"/>
      <c r="W716" s="157"/>
      <c r="X716" s="157"/>
      <c r="Y716" s="157"/>
      <c r="Z716" s="157"/>
    </row>
    <row r="717" spans="1:26" ht="12" customHeight="1" x14ac:dyDescent="0.25">
      <c r="A717" s="157"/>
      <c r="B717" s="157"/>
      <c r="C717" s="157"/>
      <c r="D717" s="189"/>
      <c r="E717" s="157"/>
      <c r="F717" s="157"/>
      <c r="G717" s="157"/>
      <c r="H717" s="157"/>
      <c r="I717" s="157"/>
      <c r="J717" s="157"/>
      <c r="K717" s="157"/>
      <c r="L717" s="157"/>
      <c r="M717" s="157"/>
      <c r="N717" s="157"/>
      <c r="O717" s="157"/>
      <c r="P717" s="157"/>
      <c r="Q717" s="157"/>
      <c r="R717" s="157"/>
      <c r="S717" s="157"/>
      <c r="T717" s="157"/>
      <c r="U717" s="157"/>
      <c r="V717" s="157"/>
      <c r="W717" s="157"/>
      <c r="X717" s="157"/>
      <c r="Y717" s="157"/>
      <c r="Z717" s="157"/>
    </row>
    <row r="718" spans="1:26" ht="12" customHeight="1" x14ac:dyDescent="0.25">
      <c r="A718" s="157"/>
      <c r="B718" s="157"/>
      <c r="C718" s="157"/>
      <c r="D718" s="189"/>
      <c r="E718" s="157"/>
      <c r="F718" s="157"/>
      <c r="G718" s="157"/>
      <c r="H718" s="157"/>
      <c r="I718" s="157"/>
      <c r="J718" s="157"/>
      <c r="K718" s="157"/>
      <c r="L718" s="157"/>
      <c r="M718" s="157"/>
      <c r="N718" s="157"/>
      <c r="O718" s="157"/>
      <c r="P718" s="157"/>
      <c r="Q718" s="157"/>
      <c r="R718" s="157"/>
      <c r="S718" s="157"/>
      <c r="T718" s="157"/>
      <c r="U718" s="157"/>
      <c r="V718" s="157"/>
      <c r="W718" s="157"/>
      <c r="X718" s="157"/>
      <c r="Y718" s="157"/>
      <c r="Z718" s="157"/>
    </row>
    <row r="719" spans="1:26" ht="12" customHeight="1" x14ac:dyDescent="0.25">
      <c r="A719" s="157"/>
      <c r="B719" s="157"/>
      <c r="C719" s="157"/>
      <c r="D719" s="189"/>
      <c r="E719" s="157"/>
      <c r="F719" s="157"/>
      <c r="G719" s="157"/>
      <c r="H719" s="157"/>
      <c r="I719" s="157"/>
      <c r="J719" s="157"/>
      <c r="K719" s="157"/>
      <c r="L719" s="157"/>
      <c r="M719" s="157"/>
      <c r="N719" s="157"/>
      <c r="O719" s="157"/>
      <c r="P719" s="157"/>
      <c r="Q719" s="157"/>
      <c r="R719" s="157"/>
      <c r="S719" s="157"/>
      <c r="T719" s="157"/>
      <c r="U719" s="157"/>
      <c r="V719" s="157"/>
      <c r="W719" s="157"/>
      <c r="X719" s="157"/>
      <c r="Y719" s="157"/>
      <c r="Z719" s="157"/>
    </row>
    <row r="720" spans="1:26" ht="12" customHeight="1" x14ac:dyDescent="0.25">
      <c r="A720" s="157"/>
      <c r="B720" s="157"/>
      <c r="C720" s="157"/>
      <c r="D720" s="189"/>
      <c r="E720" s="157"/>
      <c r="F720" s="157"/>
      <c r="G720" s="157"/>
      <c r="H720" s="157"/>
      <c r="I720" s="157"/>
      <c r="J720" s="157"/>
      <c r="K720" s="157"/>
      <c r="L720" s="157"/>
      <c r="M720" s="157"/>
      <c r="N720" s="157"/>
      <c r="O720" s="157"/>
      <c r="P720" s="157"/>
      <c r="Q720" s="157"/>
      <c r="R720" s="157"/>
      <c r="S720" s="157"/>
      <c r="T720" s="157"/>
      <c r="U720" s="157"/>
      <c r="V720" s="157"/>
      <c r="W720" s="157"/>
      <c r="X720" s="157"/>
      <c r="Y720" s="157"/>
      <c r="Z720" s="157"/>
    </row>
    <row r="721" spans="1:26" ht="12" customHeight="1" x14ac:dyDescent="0.25">
      <c r="A721" s="157"/>
      <c r="B721" s="157"/>
      <c r="C721" s="157"/>
      <c r="D721" s="189"/>
      <c r="E721" s="157"/>
      <c r="F721" s="157"/>
      <c r="G721" s="157"/>
      <c r="H721" s="157"/>
      <c r="I721" s="157"/>
      <c r="J721" s="157"/>
      <c r="K721" s="157"/>
      <c r="L721" s="157"/>
      <c r="M721" s="157"/>
      <c r="N721" s="157"/>
      <c r="O721" s="157"/>
      <c r="P721" s="157"/>
      <c r="Q721" s="157"/>
      <c r="R721" s="157"/>
      <c r="S721" s="157"/>
      <c r="T721" s="157"/>
      <c r="U721" s="157"/>
      <c r="V721" s="157"/>
      <c r="W721" s="157"/>
      <c r="X721" s="157"/>
      <c r="Y721" s="157"/>
      <c r="Z721" s="157"/>
    </row>
    <row r="722" spans="1:26" ht="12" customHeight="1" x14ac:dyDescent="0.25">
      <c r="A722" s="157"/>
      <c r="B722" s="157"/>
      <c r="C722" s="157"/>
      <c r="D722" s="189"/>
      <c r="E722" s="157"/>
      <c r="F722" s="157"/>
      <c r="G722" s="157"/>
      <c r="H722" s="157"/>
      <c r="I722" s="157"/>
      <c r="J722" s="157"/>
      <c r="K722" s="157"/>
      <c r="L722" s="157"/>
      <c r="M722" s="157"/>
      <c r="N722" s="157"/>
      <c r="O722" s="157"/>
      <c r="P722" s="157"/>
      <c r="Q722" s="157"/>
      <c r="R722" s="157"/>
      <c r="S722" s="157"/>
      <c r="T722" s="157"/>
      <c r="U722" s="157"/>
      <c r="V722" s="157"/>
      <c r="W722" s="157"/>
      <c r="X722" s="157"/>
      <c r="Y722" s="157"/>
      <c r="Z722" s="157"/>
    </row>
    <row r="723" spans="1:26" ht="12" customHeight="1" x14ac:dyDescent="0.25">
      <c r="A723" s="157"/>
      <c r="B723" s="157"/>
      <c r="C723" s="157"/>
      <c r="D723" s="189"/>
      <c r="E723" s="157"/>
      <c r="F723" s="157"/>
      <c r="G723" s="157"/>
      <c r="H723" s="157"/>
      <c r="I723" s="157"/>
      <c r="J723" s="157"/>
      <c r="K723" s="157"/>
      <c r="L723" s="157"/>
      <c r="M723" s="157"/>
      <c r="N723" s="157"/>
      <c r="O723" s="157"/>
      <c r="P723" s="157"/>
      <c r="Q723" s="157"/>
      <c r="R723" s="157"/>
      <c r="S723" s="157"/>
      <c r="T723" s="157"/>
      <c r="U723" s="157"/>
      <c r="V723" s="157"/>
      <c r="W723" s="157"/>
      <c r="X723" s="157"/>
      <c r="Y723" s="157"/>
      <c r="Z723" s="157"/>
    </row>
    <row r="724" spans="1:26" ht="12" customHeight="1" x14ac:dyDescent="0.25">
      <c r="A724" s="157"/>
      <c r="B724" s="157"/>
      <c r="C724" s="157"/>
      <c r="D724" s="189"/>
      <c r="E724" s="157"/>
      <c r="F724" s="157"/>
      <c r="G724" s="157"/>
      <c r="H724" s="157"/>
      <c r="I724" s="157"/>
      <c r="J724" s="157"/>
      <c r="K724" s="157"/>
      <c r="L724" s="157"/>
      <c r="M724" s="157"/>
      <c r="N724" s="157"/>
      <c r="O724" s="157"/>
      <c r="P724" s="157"/>
      <c r="Q724" s="157"/>
      <c r="R724" s="157"/>
      <c r="S724" s="157"/>
      <c r="T724" s="157"/>
      <c r="U724" s="157"/>
      <c r="V724" s="157"/>
      <c r="W724" s="157"/>
      <c r="X724" s="157"/>
      <c r="Y724" s="157"/>
      <c r="Z724" s="157"/>
    </row>
    <row r="725" spans="1:26" ht="12" customHeight="1" x14ac:dyDescent="0.25">
      <c r="A725" s="157"/>
      <c r="B725" s="157"/>
      <c r="C725" s="157"/>
      <c r="D725" s="189"/>
      <c r="E725" s="157"/>
      <c r="F725" s="157"/>
      <c r="G725" s="157"/>
      <c r="H725" s="157"/>
      <c r="I725" s="157"/>
      <c r="J725" s="157"/>
      <c r="K725" s="157"/>
      <c r="L725" s="157"/>
      <c r="M725" s="157"/>
      <c r="N725" s="157"/>
      <c r="O725" s="157"/>
      <c r="P725" s="157"/>
      <c r="Q725" s="157"/>
      <c r="R725" s="157"/>
      <c r="S725" s="157"/>
      <c r="T725" s="157"/>
      <c r="U725" s="157"/>
      <c r="V725" s="157"/>
      <c r="W725" s="157"/>
      <c r="X725" s="157"/>
      <c r="Y725" s="157"/>
      <c r="Z725" s="157"/>
    </row>
    <row r="726" spans="1:26" ht="12" customHeight="1" x14ac:dyDescent="0.25">
      <c r="A726" s="157"/>
      <c r="B726" s="157"/>
      <c r="C726" s="157"/>
      <c r="D726" s="189"/>
      <c r="E726" s="157"/>
      <c r="F726" s="157"/>
      <c r="G726" s="157"/>
      <c r="H726" s="157"/>
      <c r="I726" s="157"/>
      <c r="J726" s="157"/>
      <c r="K726" s="157"/>
      <c r="L726" s="157"/>
      <c r="M726" s="157"/>
      <c r="N726" s="157"/>
      <c r="O726" s="157"/>
      <c r="P726" s="157"/>
      <c r="Q726" s="157"/>
      <c r="R726" s="157"/>
      <c r="S726" s="157"/>
      <c r="T726" s="157"/>
      <c r="U726" s="157"/>
      <c r="V726" s="157"/>
      <c r="W726" s="157"/>
      <c r="X726" s="157"/>
      <c r="Y726" s="157"/>
      <c r="Z726" s="157"/>
    </row>
    <row r="727" spans="1:26" ht="12" customHeight="1" x14ac:dyDescent="0.25">
      <c r="A727" s="157"/>
      <c r="B727" s="157"/>
      <c r="C727" s="157"/>
      <c r="D727" s="189"/>
      <c r="E727" s="157"/>
      <c r="F727" s="157"/>
      <c r="G727" s="157"/>
      <c r="H727" s="157"/>
      <c r="I727" s="157"/>
      <c r="J727" s="157"/>
      <c r="K727" s="157"/>
      <c r="L727" s="157"/>
      <c r="M727" s="157"/>
      <c r="N727" s="157"/>
      <c r="O727" s="157"/>
      <c r="P727" s="157"/>
      <c r="Q727" s="157"/>
      <c r="R727" s="157"/>
      <c r="S727" s="157"/>
      <c r="T727" s="157"/>
      <c r="U727" s="157"/>
      <c r="V727" s="157"/>
      <c r="W727" s="157"/>
      <c r="X727" s="157"/>
      <c r="Y727" s="157"/>
      <c r="Z727" s="157"/>
    </row>
    <row r="728" spans="1:26" ht="12" customHeight="1" x14ac:dyDescent="0.25">
      <c r="A728" s="157"/>
      <c r="B728" s="157"/>
      <c r="C728" s="157"/>
      <c r="D728" s="189"/>
      <c r="E728" s="157"/>
      <c r="F728" s="157"/>
      <c r="G728" s="157"/>
      <c r="H728" s="157"/>
      <c r="I728" s="157"/>
      <c r="J728" s="157"/>
      <c r="K728" s="157"/>
      <c r="L728" s="157"/>
      <c r="M728" s="157"/>
      <c r="N728" s="157"/>
      <c r="O728" s="157"/>
      <c r="P728" s="157"/>
      <c r="Q728" s="157"/>
      <c r="R728" s="157"/>
      <c r="S728" s="157"/>
      <c r="T728" s="157"/>
      <c r="U728" s="157"/>
      <c r="V728" s="157"/>
      <c r="W728" s="157"/>
      <c r="X728" s="157"/>
      <c r="Y728" s="157"/>
      <c r="Z728" s="157"/>
    </row>
    <row r="729" spans="1:26" ht="12" customHeight="1" x14ac:dyDescent="0.25">
      <c r="A729" s="157"/>
      <c r="B729" s="157"/>
      <c r="C729" s="157"/>
      <c r="D729" s="189"/>
      <c r="E729" s="157"/>
      <c r="F729" s="157"/>
      <c r="G729" s="157"/>
      <c r="H729" s="157"/>
      <c r="I729" s="157"/>
      <c r="J729" s="157"/>
      <c r="K729" s="157"/>
      <c r="L729" s="157"/>
      <c r="M729" s="157"/>
      <c r="N729" s="157"/>
      <c r="O729" s="157"/>
      <c r="P729" s="157"/>
      <c r="Q729" s="157"/>
      <c r="R729" s="157"/>
      <c r="S729" s="157"/>
      <c r="T729" s="157"/>
      <c r="U729" s="157"/>
      <c r="V729" s="157"/>
      <c r="W729" s="157"/>
      <c r="X729" s="157"/>
      <c r="Y729" s="157"/>
      <c r="Z729" s="157"/>
    </row>
    <row r="730" spans="1:26" ht="12" customHeight="1" x14ac:dyDescent="0.25">
      <c r="A730" s="157"/>
      <c r="B730" s="157"/>
      <c r="C730" s="157"/>
      <c r="D730" s="189"/>
      <c r="E730" s="157"/>
      <c r="F730" s="157"/>
      <c r="G730" s="157"/>
      <c r="H730" s="157"/>
      <c r="I730" s="157"/>
      <c r="J730" s="157"/>
      <c r="K730" s="157"/>
      <c r="L730" s="157"/>
      <c r="M730" s="157"/>
      <c r="N730" s="157"/>
      <c r="O730" s="157"/>
      <c r="P730" s="157"/>
      <c r="Q730" s="157"/>
      <c r="R730" s="157"/>
      <c r="S730" s="157"/>
      <c r="T730" s="157"/>
      <c r="U730" s="157"/>
      <c r="V730" s="157"/>
      <c r="W730" s="157"/>
      <c r="X730" s="157"/>
      <c r="Y730" s="157"/>
      <c r="Z730" s="157"/>
    </row>
    <row r="731" spans="1:26" ht="12" customHeight="1" x14ac:dyDescent="0.25">
      <c r="A731" s="157"/>
      <c r="B731" s="157"/>
      <c r="C731" s="157"/>
      <c r="D731" s="189"/>
      <c r="E731" s="157"/>
      <c r="F731" s="157"/>
      <c r="G731" s="157"/>
      <c r="H731" s="157"/>
      <c r="I731" s="157"/>
      <c r="J731" s="157"/>
      <c r="K731" s="157"/>
      <c r="L731" s="157"/>
      <c r="M731" s="157"/>
      <c r="N731" s="157"/>
      <c r="O731" s="157"/>
      <c r="P731" s="157"/>
      <c r="Q731" s="157"/>
      <c r="R731" s="157"/>
      <c r="S731" s="157"/>
      <c r="T731" s="157"/>
      <c r="U731" s="157"/>
      <c r="V731" s="157"/>
      <c r="W731" s="157"/>
      <c r="X731" s="157"/>
      <c r="Y731" s="157"/>
      <c r="Z731" s="157"/>
    </row>
    <row r="732" spans="1:26" ht="12" customHeight="1" x14ac:dyDescent="0.25">
      <c r="A732" s="157"/>
      <c r="B732" s="157"/>
      <c r="C732" s="157"/>
      <c r="D732" s="189"/>
      <c r="E732" s="157"/>
      <c r="F732" s="157"/>
      <c r="G732" s="157"/>
      <c r="H732" s="157"/>
      <c r="I732" s="157"/>
      <c r="J732" s="157"/>
      <c r="K732" s="157"/>
      <c r="L732" s="157"/>
      <c r="M732" s="157"/>
      <c r="N732" s="157"/>
      <c r="O732" s="157"/>
      <c r="P732" s="157"/>
      <c r="Q732" s="157"/>
      <c r="R732" s="157"/>
      <c r="S732" s="157"/>
      <c r="T732" s="157"/>
      <c r="U732" s="157"/>
      <c r="V732" s="157"/>
      <c r="W732" s="157"/>
      <c r="X732" s="157"/>
      <c r="Y732" s="157"/>
      <c r="Z732" s="157"/>
    </row>
    <row r="733" spans="1:26" ht="12" customHeight="1" x14ac:dyDescent="0.25">
      <c r="A733" s="157"/>
      <c r="B733" s="157"/>
      <c r="C733" s="157"/>
      <c r="D733" s="189"/>
      <c r="E733" s="157"/>
      <c r="F733" s="157"/>
      <c r="G733" s="157"/>
      <c r="H733" s="157"/>
      <c r="I733" s="157"/>
      <c r="J733" s="157"/>
      <c r="K733" s="157"/>
      <c r="L733" s="157"/>
      <c r="M733" s="157"/>
      <c r="N733" s="157"/>
      <c r="O733" s="157"/>
      <c r="P733" s="157"/>
      <c r="Q733" s="157"/>
      <c r="R733" s="157"/>
      <c r="S733" s="157"/>
      <c r="T733" s="157"/>
      <c r="U733" s="157"/>
      <c r="V733" s="157"/>
      <c r="W733" s="157"/>
      <c r="X733" s="157"/>
      <c r="Y733" s="157"/>
      <c r="Z733" s="157"/>
    </row>
    <row r="734" spans="1:26" ht="12" customHeight="1" x14ac:dyDescent="0.25">
      <c r="A734" s="157"/>
      <c r="B734" s="157"/>
      <c r="C734" s="157"/>
      <c r="D734" s="189"/>
      <c r="E734" s="157"/>
      <c r="F734" s="157"/>
      <c r="G734" s="157"/>
      <c r="H734" s="157"/>
      <c r="I734" s="157"/>
      <c r="J734" s="157"/>
      <c r="K734" s="157"/>
      <c r="L734" s="157"/>
      <c r="M734" s="157"/>
      <c r="N734" s="157"/>
      <c r="O734" s="157"/>
      <c r="P734" s="157"/>
      <c r="Q734" s="157"/>
      <c r="R734" s="157"/>
      <c r="S734" s="157"/>
      <c r="T734" s="157"/>
      <c r="U734" s="157"/>
      <c r="V734" s="157"/>
      <c r="W734" s="157"/>
      <c r="X734" s="157"/>
      <c r="Y734" s="157"/>
      <c r="Z734" s="157"/>
    </row>
    <row r="735" spans="1:26" ht="12" customHeight="1" x14ac:dyDescent="0.25">
      <c r="A735" s="157"/>
      <c r="B735" s="157"/>
      <c r="C735" s="157"/>
      <c r="D735" s="189"/>
      <c r="E735" s="157"/>
      <c r="F735" s="157"/>
      <c r="G735" s="157"/>
      <c r="H735" s="157"/>
      <c r="I735" s="157"/>
      <c r="J735" s="157"/>
      <c r="K735" s="157"/>
      <c r="L735" s="157"/>
      <c r="M735" s="157"/>
      <c r="N735" s="157"/>
      <c r="O735" s="157"/>
      <c r="P735" s="157"/>
      <c r="Q735" s="157"/>
      <c r="R735" s="157"/>
      <c r="S735" s="157"/>
      <c r="T735" s="157"/>
      <c r="U735" s="157"/>
      <c r="V735" s="157"/>
      <c r="W735" s="157"/>
      <c r="X735" s="157"/>
      <c r="Y735" s="157"/>
      <c r="Z735" s="157"/>
    </row>
    <row r="736" spans="1:26" ht="12" customHeight="1" x14ac:dyDescent="0.25">
      <c r="A736" s="157"/>
      <c r="B736" s="157"/>
      <c r="C736" s="157"/>
      <c r="D736" s="189"/>
      <c r="E736" s="157"/>
      <c r="F736" s="157"/>
      <c r="G736" s="157"/>
      <c r="H736" s="157"/>
      <c r="I736" s="157"/>
      <c r="J736" s="157"/>
      <c r="K736" s="157"/>
      <c r="L736" s="157"/>
      <c r="M736" s="157"/>
      <c r="N736" s="157"/>
      <c r="O736" s="157"/>
      <c r="P736" s="157"/>
      <c r="Q736" s="157"/>
      <c r="R736" s="157"/>
      <c r="S736" s="157"/>
      <c r="T736" s="157"/>
      <c r="U736" s="157"/>
      <c r="V736" s="157"/>
      <c r="W736" s="157"/>
      <c r="X736" s="157"/>
      <c r="Y736" s="157"/>
      <c r="Z736" s="157"/>
    </row>
    <row r="737" spans="1:26" ht="12" customHeight="1" x14ac:dyDescent="0.25">
      <c r="A737" s="157"/>
      <c r="B737" s="157"/>
      <c r="C737" s="157"/>
      <c r="D737" s="189"/>
      <c r="E737" s="157"/>
      <c r="F737" s="157"/>
      <c r="G737" s="157"/>
      <c r="H737" s="157"/>
      <c r="I737" s="157"/>
      <c r="J737" s="157"/>
      <c r="K737" s="157"/>
      <c r="L737" s="157"/>
      <c r="M737" s="157"/>
      <c r="N737" s="157"/>
      <c r="O737" s="157"/>
      <c r="P737" s="157"/>
      <c r="Q737" s="157"/>
      <c r="R737" s="157"/>
      <c r="S737" s="157"/>
      <c r="T737" s="157"/>
      <c r="U737" s="157"/>
      <c r="V737" s="157"/>
      <c r="W737" s="157"/>
      <c r="X737" s="157"/>
      <c r="Y737" s="157"/>
      <c r="Z737" s="157"/>
    </row>
    <row r="738" spans="1:26" ht="12" customHeight="1" x14ac:dyDescent="0.25">
      <c r="A738" s="157"/>
      <c r="B738" s="157"/>
      <c r="C738" s="157"/>
      <c r="D738" s="189"/>
      <c r="E738" s="157"/>
      <c r="F738" s="157"/>
      <c r="G738" s="157"/>
      <c r="H738" s="157"/>
      <c r="I738" s="157"/>
      <c r="J738" s="157"/>
      <c r="K738" s="157"/>
      <c r="L738" s="157"/>
      <c r="M738" s="157"/>
      <c r="N738" s="157"/>
      <c r="O738" s="157"/>
      <c r="P738" s="157"/>
      <c r="Q738" s="157"/>
      <c r="R738" s="157"/>
      <c r="S738" s="157"/>
      <c r="T738" s="157"/>
      <c r="U738" s="157"/>
      <c r="V738" s="157"/>
      <c r="W738" s="157"/>
      <c r="X738" s="157"/>
      <c r="Y738" s="157"/>
      <c r="Z738" s="157"/>
    </row>
    <row r="739" spans="1:26" ht="12" customHeight="1" x14ac:dyDescent="0.25">
      <c r="A739" s="157"/>
      <c r="B739" s="157"/>
      <c r="C739" s="157"/>
      <c r="D739" s="189"/>
      <c r="E739" s="157"/>
      <c r="F739" s="157"/>
      <c r="G739" s="157"/>
      <c r="H739" s="157"/>
      <c r="I739" s="157"/>
      <c r="J739" s="157"/>
      <c r="K739" s="157"/>
      <c r="L739" s="157"/>
      <c r="M739" s="157"/>
      <c r="N739" s="157"/>
      <c r="O739" s="157"/>
      <c r="P739" s="157"/>
      <c r="Q739" s="157"/>
      <c r="R739" s="157"/>
      <c r="S739" s="157"/>
      <c r="T739" s="157"/>
      <c r="U739" s="157"/>
      <c r="V739" s="157"/>
      <c r="W739" s="157"/>
      <c r="X739" s="157"/>
      <c r="Y739" s="157"/>
      <c r="Z739" s="157"/>
    </row>
    <row r="740" spans="1:26" ht="12" customHeight="1" x14ac:dyDescent="0.25">
      <c r="A740" s="157"/>
      <c r="B740" s="157"/>
      <c r="C740" s="157"/>
      <c r="D740" s="189"/>
      <c r="E740" s="157"/>
      <c r="F740" s="157"/>
      <c r="G740" s="157"/>
      <c r="H740" s="157"/>
      <c r="I740" s="157"/>
      <c r="J740" s="157"/>
      <c r="K740" s="157"/>
      <c r="L740" s="157"/>
      <c r="M740" s="157"/>
      <c r="N740" s="157"/>
      <c r="O740" s="157"/>
      <c r="P740" s="157"/>
      <c r="Q740" s="157"/>
      <c r="R740" s="157"/>
      <c r="S740" s="157"/>
      <c r="T740" s="157"/>
      <c r="U740" s="157"/>
      <c r="V740" s="157"/>
      <c r="W740" s="157"/>
      <c r="X740" s="157"/>
      <c r="Y740" s="157"/>
      <c r="Z740" s="157"/>
    </row>
    <row r="741" spans="1:26" ht="12" customHeight="1" x14ac:dyDescent="0.25">
      <c r="A741" s="157"/>
      <c r="B741" s="157"/>
      <c r="C741" s="157"/>
      <c r="D741" s="189"/>
      <c r="E741" s="157"/>
      <c r="F741" s="157"/>
      <c r="G741" s="157"/>
      <c r="H741" s="157"/>
      <c r="I741" s="157"/>
      <c r="J741" s="157"/>
      <c r="K741" s="157"/>
      <c r="L741" s="157"/>
      <c r="M741" s="157"/>
      <c r="N741" s="157"/>
      <c r="O741" s="157"/>
      <c r="P741" s="157"/>
      <c r="Q741" s="157"/>
      <c r="R741" s="157"/>
      <c r="S741" s="157"/>
      <c r="T741" s="157"/>
      <c r="U741" s="157"/>
      <c r="V741" s="157"/>
      <c r="W741" s="157"/>
      <c r="X741" s="157"/>
      <c r="Y741" s="157"/>
      <c r="Z741" s="157"/>
    </row>
    <row r="742" spans="1:26" ht="12" customHeight="1" x14ac:dyDescent="0.25">
      <c r="A742" s="157"/>
      <c r="B742" s="157"/>
      <c r="C742" s="157"/>
      <c r="D742" s="189"/>
      <c r="E742" s="157"/>
      <c r="F742" s="157"/>
      <c r="G742" s="157"/>
      <c r="H742" s="157"/>
      <c r="I742" s="157"/>
      <c r="J742" s="157"/>
      <c r="K742" s="157"/>
      <c r="L742" s="157"/>
      <c r="M742" s="157"/>
      <c r="N742" s="157"/>
      <c r="O742" s="157"/>
      <c r="P742" s="157"/>
      <c r="Q742" s="157"/>
      <c r="R742" s="157"/>
      <c r="S742" s="157"/>
      <c r="T742" s="157"/>
      <c r="U742" s="157"/>
      <c r="V742" s="157"/>
      <c r="W742" s="157"/>
      <c r="X742" s="157"/>
      <c r="Y742" s="157"/>
      <c r="Z742" s="157"/>
    </row>
    <row r="743" spans="1:26" ht="12" customHeight="1" x14ac:dyDescent="0.25">
      <c r="A743" s="157"/>
      <c r="B743" s="157"/>
      <c r="C743" s="157"/>
      <c r="D743" s="189"/>
      <c r="E743" s="157"/>
      <c r="F743" s="157"/>
      <c r="G743" s="157"/>
      <c r="H743" s="157"/>
      <c r="I743" s="157"/>
      <c r="J743" s="157"/>
      <c r="K743" s="157"/>
      <c r="L743" s="157"/>
      <c r="M743" s="157"/>
      <c r="N743" s="157"/>
      <c r="O743" s="157"/>
      <c r="P743" s="157"/>
      <c r="Q743" s="157"/>
      <c r="R743" s="157"/>
      <c r="S743" s="157"/>
      <c r="T743" s="157"/>
      <c r="U743" s="157"/>
      <c r="V743" s="157"/>
      <c r="W743" s="157"/>
      <c r="X743" s="157"/>
      <c r="Y743" s="157"/>
      <c r="Z743" s="157"/>
    </row>
    <row r="744" spans="1:26" ht="12" customHeight="1" x14ac:dyDescent="0.25">
      <c r="A744" s="157"/>
      <c r="B744" s="157"/>
      <c r="C744" s="157"/>
      <c r="D744" s="189"/>
      <c r="E744" s="157"/>
      <c r="F744" s="157"/>
      <c r="G744" s="157"/>
      <c r="H744" s="157"/>
      <c r="I744" s="157"/>
      <c r="J744" s="157"/>
      <c r="K744" s="157"/>
      <c r="L744" s="157"/>
      <c r="M744" s="157"/>
      <c r="N744" s="157"/>
      <c r="O744" s="157"/>
      <c r="P744" s="157"/>
      <c r="Q744" s="157"/>
      <c r="R744" s="157"/>
      <c r="S744" s="157"/>
      <c r="T744" s="157"/>
      <c r="U744" s="157"/>
      <c r="V744" s="157"/>
      <c r="W744" s="157"/>
      <c r="X744" s="157"/>
      <c r="Y744" s="157"/>
      <c r="Z744" s="157"/>
    </row>
    <row r="745" spans="1:26" ht="12" customHeight="1" x14ac:dyDescent="0.25">
      <c r="A745" s="157"/>
      <c r="B745" s="157"/>
      <c r="C745" s="157"/>
      <c r="D745" s="189"/>
      <c r="E745" s="157"/>
      <c r="F745" s="157"/>
      <c r="G745" s="157"/>
      <c r="H745" s="157"/>
      <c r="I745" s="157"/>
      <c r="J745" s="157"/>
      <c r="K745" s="157"/>
      <c r="L745" s="157"/>
      <c r="M745" s="157"/>
      <c r="N745" s="157"/>
      <c r="O745" s="157"/>
      <c r="P745" s="157"/>
      <c r="Q745" s="157"/>
      <c r="R745" s="157"/>
      <c r="S745" s="157"/>
      <c r="T745" s="157"/>
      <c r="U745" s="157"/>
      <c r="V745" s="157"/>
      <c r="W745" s="157"/>
      <c r="X745" s="157"/>
      <c r="Y745" s="157"/>
      <c r="Z745" s="157"/>
    </row>
    <row r="746" spans="1:26" ht="12" customHeight="1" x14ac:dyDescent="0.25">
      <c r="A746" s="157"/>
      <c r="B746" s="157"/>
      <c r="C746" s="157"/>
      <c r="D746" s="189"/>
      <c r="E746" s="157"/>
      <c r="F746" s="157"/>
      <c r="G746" s="157"/>
      <c r="H746" s="157"/>
      <c r="I746" s="157"/>
      <c r="J746" s="157"/>
      <c r="K746" s="157"/>
      <c r="L746" s="157"/>
      <c r="M746" s="157"/>
      <c r="N746" s="157"/>
      <c r="O746" s="157"/>
      <c r="P746" s="157"/>
      <c r="Q746" s="157"/>
      <c r="R746" s="157"/>
      <c r="S746" s="157"/>
      <c r="T746" s="157"/>
      <c r="U746" s="157"/>
      <c r="V746" s="157"/>
      <c r="W746" s="157"/>
      <c r="X746" s="157"/>
      <c r="Y746" s="157"/>
      <c r="Z746" s="157"/>
    </row>
    <row r="747" spans="1:26" ht="12" customHeight="1" x14ac:dyDescent="0.25">
      <c r="A747" s="157"/>
      <c r="B747" s="157"/>
      <c r="C747" s="157"/>
      <c r="D747" s="189"/>
      <c r="E747" s="157"/>
      <c r="F747" s="157"/>
      <c r="G747" s="157"/>
      <c r="H747" s="157"/>
      <c r="I747" s="157"/>
      <c r="J747" s="157"/>
      <c r="K747" s="157"/>
      <c r="L747" s="157"/>
      <c r="M747" s="157"/>
      <c r="N747" s="157"/>
      <c r="O747" s="157"/>
      <c r="P747" s="157"/>
      <c r="Q747" s="157"/>
      <c r="R747" s="157"/>
      <c r="S747" s="157"/>
      <c r="T747" s="157"/>
      <c r="U747" s="157"/>
      <c r="V747" s="157"/>
      <c r="W747" s="157"/>
      <c r="X747" s="157"/>
      <c r="Y747" s="157"/>
      <c r="Z747" s="157"/>
    </row>
    <row r="748" spans="1:26" ht="12" customHeight="1" x14ac:dyDescent="0.25">
      <c r="A748" s="157"/>
      <c r="B748" s="157"/>
      <c r="C748" s="157"/>
      <c r="D748" s="189"/>
      <c r="E748" s="157"/>
      <c r="F748" s="157"/>
      <c r="G748" s="157"/>
      <c r="H748" s="157"/>
      <c r="I748" s="157"/>
      <c r="J748" s="157"/>
      <c r="K748" s="157"/>
      <c r="L748" s="157"/>
      <c r="M748" s="157"/>
      <c r="N748" s="157"/>
      <c r="O748" s="157"/>
      <c r="P748" s="157"/>
      <c r="Q748" s="157"/>
      <c r="R748" s="157"/>
      <c r="S748" s="157"/>
      <c r="T748" s="157"/>
      <c r="U748" s="157"/>
      <c r="V748" s="157"/>
      <c r="W748" s="157"/>
      <c r="X748" s="157"/>
      <c r="Y748" s="157"/>
      <c r="Z748" s="157"/>
    </row>
    <row r="749" spans="1:26" ht="12" customHeight="1" x14ac:dyDescent="0.25">
      <c r="A749" s="157"/>
      <c r="B749" s="157"/>
      <c r="C749" s="157"/>
      <c r="D749" s="189"/>
      <c r="E749" s="157"/>
      <c r="F749" s="157"/>
      <c r="G749" s="157"/>
      <c r="H749" s="157"/>
      <c r="I749" s="157"/>
      <c r="J749" s="157"/>
      <c r="K749" s="157"/>
      <c r="L749" s="157"/>
      <c r="M749" s="157"/>
      <c r="N749" s="157"/>
      <c r="O749" s="157"/>
      <c r="P749" s="157"/>
      <c r="Q749" s="157"/>
      <c r="R749" s="157"/>
      <c r="S749" s="157"/>
      <c r="T749" s="157"/>
      <c r="U749" s="157"/>
      <c r="V749" s="157"/>
      <c r="W749" s="157"/>
      <c r="X749" s="157"/>
      <c r="Y749" s="157"/>
      <c r="Z749" s="157"/>
    </row>
    <row r="750" spans="1:26" ht="12" customHeight="1" x14ac:dyDescent="0.25">
      <c r="A750" s="157"/>
      <c r="B750" s="157"/>
      <c r="C750" s="157"/>
      <c r="D750" s="189"/>
      <c r="E750" s="157"/>
      <c r="F750" s="157"/>
      <c r="G750" s="157"/>
      <c r="H750" s="157"/>
      <c r="I750" s="157"/>
      <c r="J750" s="157"/>
      <c r="K750" s="157"/>
      <c r="L750" s="157"/>
      <c r="M750" s="157"/>
      <c r="N750" s="157"/>
      <c r="O750" s="157"/>
      <c r="P750" s="157"/>
      <c r="Q750" s="157"/>
      <c r="R750" s="157"/>
      <c r="S750" s="157"/>
      <c r="T750" s="157"/>
      <c r="U750" s="157"/>
      <c r="V750" s="157"/>
      <c r="W750" s="157"/>
      <c r="X750" s="157"/>
      <c r="Y750" s="157"/>
      <c r="Z750" s="157"/>
    </row>
    <row r="751" spans="1:26" ht="12" customHeight="1" x14ac:dyDescent="0.25">
      <c r="A751" s="157"/>
      <c r="B751" s="157"/>
      <c r="C751" s="157"/>
      <c r="D751" s="189"/>
      <c r="E751" s="157"/>
      <c r="F751" s="157"/>
      <c r="G751" s="157"/>
      <c r="H751" s="157"/>
      <c r="I751" s="157"/>
      <c r="J751" s="157"/>
      <c r="K751" s="157"/>
      <c r="L751" s="157"/>
      <c r="M751" s="157"/>
      <c r="N751" s="157"/>
      <c r="O751" s="157"/>
      <c r="P751" s="157"/>
      <c r="Q751" s="157"/>
      <c r="R751" s="157"/>
      <c r="S751" s="157"/>
      <c r="T751" s="157"/>
      <c r="U751" s="157"/>
      <c r="V751" s="157"/>
      <c r="W751" s="157"/>
      <c r="X751" s="157"/>
      <c r="Y751" s="157"/>
      <c r="Z751" s="157"/>
    </row>
    <row r="752" spans="1:26" ht="12" customHeight="1" x14ac:dyDescent="0.25">
      <c r="A752" s="157"/>
      <c r="B752" s="157"/>
      <c r="C752" s="157"/>
      <c r="D752" s="189"/>
      <c r="E752" s="157"/>
      <c r="F752" s="157"/>
      <c r="G752" s="157"/>
      <c r="H752" s="157"/>
      <c r="I752" s="157"/>
      <c r="J752" s="157"/>
      <c r="K752" s="157"/>
      <c r="L752" s="157"/>
      <c r="M752" s="157"/>
      <c r="N752" s="157"/>
      <c r="O752" s="157"/>
      <c r="P752" s="157"/>
      <c r="Q752" s="157"/>
      <c r="R752" s="157"/>
      <c r="S752" s="157"/>
      <c r="T752" s="157"/>
      <c r="U752" s="157"/>
      <c r="V752" s="157"/>
      <c r="W752" s="157"/>
      <c r="X752" s="157"/>
      <c r="Y752" s="157"/>
      <c r="Z752" s="157"/>
    </row>
    <row r="753" spans="1:26" ht="12" customHeight="1" x14ac:dyDescent="0.25">
      <c r="A753" s="157"/>
      <c r="B753" s="157"/>
      <c r="C753" s="157"/>
      <c r="D753" s="189"/>
      <c r="E753" s="157"/>
      <c r="F753" s="157"/>
      <c r="G753" s="157"/>
      <c r="H753" s="157"/>
      <c r="I753" s="157"/>
      <c r="J753" s="157"/>
      <c r="K753" s="157"/>
      <c r="L753" s="157"/>
      <c r="M753" s="157"/>
      <c r="N753" s="157"/>
      <c r="O753" s="157"/>
      <c r="P753" s="157"/>
      <c r="Q753" s="157"/>
      <c r="R753" s="157"/>
      <c r="S753" s="157"/>
      <c r="T753" s="157"/>
      <c r="U753" s="157"/>
      <c r="V753" s="157"/>
      <c r="W753" s="157"/>
      <c r="X753" s="157"/>
      <c r="Y753" s="157"/>
      <c r="Z753" s="157"/>
    </row>
    <row r="754" spans="1:26" ht="12" customHeight="1" x14ac:dyDescent="0.25">
      <c r="A754" s="157"/>
      <c r="B754" s="157"/>
      <c r="C754" s="157"/>
      <c r="D754" s="189"/>
      <c r="E754" s="157"/>
      <c r="F754" s="157"/>
      <c r="G754" s="157"/>
      <c r="H754" s="157"/>
      <c r="I754" s="157"/>
      <c r="J754" s="157"/>
      <c r="K754" s="157"/>
      <c r="L754" s="157"/>
      <c r="M754" s="157"/>
      <c r="N754" s="157"/>
      <c r="O754" s="157"/>
      <c r="P754" s="157"/>
      <c r="Q754" s="157"/>
      <c r="R754" s="157"/>
      <c r="S754" s="157"/>
      <c r="T754" s="157"/>
      <c r="U754" s="157"/>
      <c r="V754" s="157"/>
      <c r="W754" s="157"/>
      <c r="X754" s="157"/>
      <c r="Y754" s="157"/>
      <c r="Z754" s="157"/>
    </row>
    <row r="755" spans="1:26" ht="12" customHeight="1" x14ac:dyDescent="0.25">
      <c r="A755" s="157"/>
      <c r="B755" s="157"/>
      <c r="C755" s="157"/>
      <c r="D755" s="189"/>
      <c r="E755" s="157"/>
      <c r="F755" s="157"/>
      <c r="G755" s="157"/>
      <c r="H755" s="157"/>
      <c r="I755" s="157"/>
      <c r="J755" s="157"/>
      <c r="K755" s="157"/>
      <c r="L755" s="157"/>
      <c r="M755" s="157"/>
      <c r="N755" s="157"/>
      <c r="O755" s="157"/>
      <c r="P755" s="157"/>
      <c r="Q755" s="157"/>
      <c r="R755" s="157"/>
      <c r="S755" s="157"/>
      <c r="T755" s="157"/>
      <c r="U755" s="157"/>
      <c r="V755" s="157"/>
      <c r="W755" s="157"/>
      <c r="X755" s="157"/>
      <c r="Y755" s="157"/>
      <c r="Z755" s="157"/>
    </row>
    <row r="756" spans="1:26" ht="12" customHeight="1" x14ac:dyDescent="0.25">
      <c r="A756" s="157"/>
      <c r="B756" s="157"/>
      <c r="C756" s="157"/>
      <c r="D756" s="189"/>
      <c r="E756" s="157"/>
      <c r="F756" s="157"/>
      <c r="G756" s="157"/>
      <c r="H756" s="157"/>
      <c r="I756" s="157"/>
      <c r="J756" s="157"/>
      <c r="K756" s="157"/>
      <c r="L756" s="157"/>
      <c r="M756" s="157"/>
      <c r="N756" s="157"/>
      <c r="O756" s="157"/>
      <c r="P756" s="157"/>
      <c r="Q756" s="157"/>
      <c r="R756" s="157"/>
      <c r="S756" s="157"/>
      <c r="T756" s="157"/>
      <c r="U756" s="157"/>
      <c r="V756" s="157"/>
      <c r="W756" s="157"/>
      <c r="X756" s="157"/>
      <c r="Y756" s="157"/>
      <c r="Z756" s="157"/>
    </row>
    <row r="757" spans="1:26" ht="12" customHeight="1" x14ac:dyDescent="0.25">
      <c r="A757" s="157"/>
      <c r="B757" s="157"/>
      <c r="C757" s="157"/>
      <c r="D757" s="189"/>
      <c r="E757" s="157"/>
      <c r="F757" s="157"/>
      <c r="G757" s="157"/>
      <c r="H757" s="157"/>
      <c r="I757" s="157"/>
      <c r="J757" s="157"/>
      <c r="K757" s="157"/>
      <c r="L757" s="157"/>
      <c r="M757" s="157"/>
      <c r="N757" s="157"/>
      <c r="O757" s="157"/>
      <c r="P757" s="157"/>
      <c r="Q757" s="157"/>
      <c r="R757" s="157"/>
      <c r="S757" s="157"/>
      <c r="T757" s="157"/>
      <c r="U757" s="157"/>
      <c r="V757" s="157"/>
      <c r="W757" s="157"/>
      <c r="X757" s="157"/>
      <c r="Y757" s="157"/>
      <c r="Z757" s="157"/>
    </row>
    <row r="758" spans="1:26" ht="12" customHeight="1" x14ac:dyDescent="0.25">
      <c r="A758" s="157"/>
      <c r="B758" s="157"/>
      <c r="C758" s="157"/>
      <c r="D758" s="189"/>
      <c r="E758" s="157"/>
      <c r="F758" s="157"/>
      <c r="G758" s="157"/>
      <c r="H758" s="157"/>
      <c r="I758" s="157"/>
      <c r="J758" s="157"/>
      <c r="K758" s="157"/>
      <c r="L758" s="157"/>
      <c r="M758" s="157"/>
      <c r="N758" s="157"/>
      <c r="O758" s="157"/>
      <c r="P758" s="157"/>
      <c r="Q758" s="157"/>
      <c r="R758" s="157"/>
      <c r="S758" s="157"/>
      <c r="T758" s="157"/>
      <c r="U758" s="157"/>
      <c r="V758" s="157"/>
      <c r="W758" s="157"/>
      <c r="X758" s="157"/>
      <c r="Y758" s="157"/>
      <c r="Z758" s="157"/>
    </row>
    <row r="759" spans="1:26" ht="12" customHeight="1" x14ac:dyDescent="0.25">
      <c r="A759" s="157"/>
      <c r="B759" s="157"/>
      <c r="C759" s="157"/>
      <c r="D759" s="189"/>
      <c r="E759" s="157"/>
      <c r="F759" s="157"/>
      <c r="G759" s="157"/>
      <c r="H759" s="157"/>
      <c r="I759" s="157"/>
      <c r="J759" s="157"/>
      <c r="K759" s="157"/>
      <c r="L759" s="157"/>
      <c r="M759" s="157"/>
      <c r="N759" s="157"/>
      <c r="O759" s="157"/>
      <c r="P759" s="157"/>
      <c r="Q759" s="157"/>
      <c r="R759" s="157"/>
      <c r="S759" s="157"/>
      <c r="T759" s="157"/>
      <c r="U759" s="157"/>
      <c r="V759" s="157"/>
      <c r="W759" s="157"/>
      <c r="X759" s="157"/>
      <c r="Y759" s="157"/>
      <c r="Z759" s="157"/>
    </row>
    <row r="760" spans="1:26" ht="12" customHeight="1" x14ac:dyDescent="0.25">
      <c r="A760" s="157"/>
      <c r="B760" s="157"/>
      <c r="C760" s="157"/>
      <c r="D760" s="189"/>
      <c r="E760" s="157"/>
      <c r="F760" s="157"/>
      <c r="G760" s="157"/>
      <c r="H760" s="157"/>
      <c r="I760" s="157"/>
      <c r="J760" s="157"/>
      <c r="K760" s="157"/>
      <c r="L760" s="157"/>
      <c r="M760" s="157"/>
      <c r="N760" s="157"/>
      <c r="O760" s="157"/>
      <c r="P760" s="157"/>
      <c r="Q760" s="157"/>
      <c r="R760" s="157"/>
      <c r="S760" s="157"/>
      <c r="T760" s="157"/>
      <c r="U760" s="157"/>
      <c r="V760" s="157"/>
      <c r="W760" s="157"/>
      <c r="X760" s="157"/>
      <c r="Y760" s="157"/>
      <c r="Z760" s="157"/>
    </row>
    <row r="761" spans="1:26" ht="12" customHeight="1" x14ac:dyDescent="0.25">
      <c r="A761" s="157"/>
      <c r="B761" s="157"/>
      <c r="C761" s="157"/>
      <c r="D761" s="189"/>
      <c r="E761" s="157"/>
      <c r="F761" s="157"/>
      <c r="G761" s="157"/>
      <c r="H761" s="157"/>
      <c r="I761" s="157"/>
      <c r="J761" s="157"/>
      <c r="K761" s="157"/>
      <c r="L761" s="157"/>
      <c r="M761" s="157"/>
      <c r="N761" s="157"/>
      <c r="O761" s="157"/>
      <c r="P761" s="157"/>
      <c r="Q761" s="157"/>
      <c r="R761" s="157"/>
      <c r="S761" s="157"/>
      <c r="T761" s="157"/>
      <c r="U761" s="157"/>
      <c r="V761" s="157"/>
      <c r="W761" s="157"/>
      <c r="X761" s="157"/>
      <c r="Y761" s="157"/>
      <c r="Z761" s="157"/>
    </row>
    <row r="762" spans="1:26" ht="12" customHeight="1" x14ac:dyDescent="0.25">
      <c r="A762" s="157"/>
      <c r="B762" s="157"/>
      <c r="C762" s="157"/>
      <c r="D762" s="189"/>
      <c r="E762" s="157"/>
      <c r="F762" s="157"/>
      <c r="G762" s="157"/>
      <c r="H762" s="157"/>
      <c r="I762" s="157"/>
      <c r="J762" s="157"/>
      <c r="K762" s="157"/>
      <c r="L762" s="157"/>
      <c r="M762" s="157"/>
      <c r="N762" s="157"/>
      <c r="O762" s="157"/>
      <c r="P762" s="157"/>
      <c r="Q762" s="157"/>
      <c r="R762" s="157"/>
      <c r="S762" s="157"/>
      <c r="T762" s="157"/>
      <c r="U762" s="157"/>
      <c r="V762" s="157"/>
      <c r="W762" s="157"/>
      <c r="X762" s="157"/>
      <c r="Y762" s="157"/>
      <c r="Z762" s="157"/>
    </row>
    <row r="763" spans="1:26" ht="12" customHeight="1" x14ac:dyDescent="0.25">
      <c r="A763" s="157"/>
      <c r="B763" s="157"/>
      <c r="C763" s="157"/>
      <c r="D763" s="189"/>
      <c r="E763" s="157"/>
      <c r="F763" s="157"/>
      <c r="G763" s="157"/>
      <c r="H763" s="157"/>
      <c r="I763" s="157"/>
      <c r="J763" s="157"/>
      <c r="K763" s="157"/>
      <c r="L763" s="157"/>
      <c r="M763" s="157"/>
      <c r="N763" s="157"/>
      <c r="O763" s="157"/>
      <c r="P763" s="157"/>
      <c r="Q763" s="157"/>
      <c r="R763" s="157"/>
      <c r="S763" s="157"/>
      <c r="T763" s="157"/>
      <c r="U763" s="157"/>
      <c r="V763" s="157"/>
      <c r="W763" s="157"/>
      <c r="X763" s="157"/>
      <c r="Y763" s="157"/>
      <c r="Z763" s="157"/>
    </row>
    <row r="764" spans="1:26" ht="12" customHeight="1" x14ac:dyDescent="0.25">
      <c r="A764" s="157"/>
      <c r="B764" s="157"/>
      <c r="C764" s="157"/>
      <c r="D764" s="189"/>
      <c r="E764" s="157"/>
      <c r="F764" s="157"/>
      <c r="G764" s="157"/>
      <c r="H764" s="157"/>
      <c r="I764" s="157"/>
      <c r="J764" s="157"/>
      <c r="K764" s="157"/>
      <c r="L764" s="157"/>
      <c r="M764" s="157"/>
      <c r="N764" s="157"/>
      <c r="O764" s="157"/>
      <c r="P764" s="157"/>
      <c r="Q764" s="157"/>
      <c r="R764" s="157"/>
      <c r="S764" s="157"/>
      <c r="T764" s="157"/>
      <c r="U764" s="157"/>
      <c r="V764" s="157"/>
      <c r="W764" s="157"/>
      <c r="X764" s="157"/>
      <c r="Y764" s="157"/>
      <c r="Z764" s="157"/>
    </row>
    <row r="765" spans="1:26" ht="12" customHeight="1" x14ac:dyDescent="0.25">
      <c r="A765" s="157"/>
      <c r="B765" s="157"/>
      <c r="C765" s="157"/>
      <c r="D765" s="189"/>
      <c r="E765" s="157"/>
      <c r="F765" s="157"/>
      <c r="G765" s="157"/>
      <c r="H765" s="157"/>
      <c r="I765" s="157"/>
      <c r="J765" s="157"/>
      <c r="K765" s="157"/>
      <c r="L765" s="157"/>
      <c r="M765" s="157"/>
      <c r="N765" s="157"/>
      <c r="O765" s="157"/>
      <c r="P765" s="157"/>
      <c r="Q765" s="157"/>
      <c r="R765" s="157"/>
      <c r="S765" s="157"/>
      <c r="T765" s="157"/>
      <c r="U765" s="157"/>
      <c r="V765" s="157"/>
      <c r="W765" s="157"/>
      <c r="X765" s="157"/>
      <c r="Y765" s="157"/>
      <c r="Z765" s="157"/>
    </row>
    <row r="766" spans="1:26" ht="12" customHeight="1" x14ac:dyDescent="0.25">
      <c r="A766" s="157"/>
      <c r="B766" s="157"/>
      <c r="C766" s="157"/>
      <c r="D766" s="189"/>
      <c r="E766" s="157"/>
      <c r="F766" s="157"/>
      <c r="G766" s="157"/>
      <c r="H766" s="157"/>
      <c r="I766" s="157"/>
      <c r="J766" s="157"/>
      <c r="K766" s="157"/>
      <c r="L766" s="157"/>
      <c r="M766" s="157"/>
      <c r="N766" s="157"/>
      <c r="O766" s="157"/>
      <c r="P766" s="157"/>
      <c r="Q766" s="157"/>
      <c r="R766" s="157"/>
      <c r="S766" s="157"/>
      <c r="T766" s="157"/>
      <c r="U766" s="157"/>
      <c r="V766" s="157"/>
      <c r="W766" s="157"/>
      <c r="X766" s="157"/>
      <c r="Y766" s="157"/>
      <c r="Z766" s="157"/>
    </row>
    <row r="767" spans="1:26" ht="12" customHeight="1" x14ac:dyDescent="0.25">
      <c r="A767" s="157"/>
      <c r="B767" s="157"/>
      <c r="C767" s="157"/>
      <c r="D767" s="189"/>
      <c r="E767" s="157"/>
      <c r="F767" s="157"/>
      <c r="G767" s="157"/>
      <c r="H767" s="157"/>
      <c r="I767" s="157"/>
      <c r="J767" s="157"/>
      <c r="K767" s="157"/>
      <c r="L767" s="157"/>
      <c r="M767" s="157"/>
      <c r="N767" s="157"/>
      <c r="O767" s="157"/>
      <c r="P767" s="157"/>
      <c r="Q767" s="157"/>
      <c r="R767" s="157"/>
      <c r="S767" s="157"/>
      <c r="T767" s="157"/>
      <c r="U767" s="157"/>
      <c r="V767" s="157"/>
      <c r="W767" s="157"/>
      <c r="X767" s="157"/>
      <c r="Y767" s="157"/>
      <c r="Z767" s="157"/>
    </row>
    <row r="768" spans="1:26" ht="12" customHeight="1" x14ac:dyDescent="0.25">
      <c r="A768" s="157"/>
      <c r="B768" s="157"/>
      <c r="C768" s="157"/>
      <c r="D768" s="189"/>
      <c r="E768" s="157"/>
      <c r="F768" s="157"/>
      <c r="G768" s="157"/>
      <c r="H768" s="157"/>
      <c r="I768" s="157"/>
      <c r="J768" s="157"/>
      <c r="K768" s="157"/>
      <c r="L768" s="157"/>
      <c r="M768" s="157"/>
      <c r="N768" s="157"/>
      <c r="O768" s="157"/>
      <c r="P768" s="157"/>
      <c r="Q768" s="157"/>
      <c r="R768" s="157"/>
      <c r="S768" s="157"/>
      <c r="T768" s="157"/>
      <c r="U768" s="157"/>
      <c r="V768" s="157"/>
      <c r="W768" s="157"/>
      <c r="X768" s="157"/>
      <c r="Y768" s="157"/>
      <c r="Z768" s="157"/>
    </row>
    <row r="769" spans="1:26" ht="12" customHeight="1" x14ac:dyDescent="0.25">
      <c r="A769" s="157"/>
      <c r="B769" s="157"/>
      <c r="C769" s="157"/>
      <c r="D769" s="189"/>
      <c r="E769" s="157"/>
      <c r="F769" s="157"/>
      <c r="G769" s="157"/>
      <c r="H769" s="157"/>
      <c r="I769" s="157"/>
      <c r="J769" s="157"/>
      <c r="K769" s="157"/>
      <c r="L769" s="157"/>
      <c r="M769" s="157"/>
      <c r="N769" s="157"/>
      <c r="O769" s="157"/>
      <c r="P769" s="157"/>
      <c r="Q769" s="157"/>
      <c r="R769" s="157"/>
      <c r="S769" s="157"/>
      <c r="T769" s="157"/>
      <c r="U769" s="157"/>
      <c r="V769" s="157"/>
      <c r="W769" s="157"/>
      <c r="X769" s="157"/>
      <c r="Y769" s="157"/>
      <c r="Z769" s="157"/>
    </row>
    <row r="770" spans="1:26" ht="12" customHeight="1" x14ac:dyDescent="0.25">
      <c r="A770" s="157"/>
      <c r="B770" s="157"/>
      <c r="C770" s="157"/>
      <c r="D770" s="189"/>
      <c r="E770" s="157"/>
      <c r="F770" s="157"/>
      <c r="G770" s="157"/>
      <c r="H770" s="157"/>
      <c r="I770" s="157"/>
      <c r="J770" s="157"/>
      <c r="K770" s="157"/>
      <c r="L770" s="157"/>
      <c r="M770" s="157"/>
      <c r="N770" s="157"/>
      <c r="O770" s="157"/>
      <c r="P770" s="157"/>
      <c r="Q770" s="157"/>
      <c r="R770" s="157"/>
      <c r="S770" s="157"/>
      <c r="T770" s="157"/>
      <c r="U770" s="157"/>
      <c r="V770" s="157"/>
      <c r="W770" s="157"/>
      <c r="X770" s="157"/>
      <c r="Y770" s="157"/>
      <c r="Z770" s="157"/>
    </row>
    <row r="771" spans="1:26" ht="12" customHeight="1" x14ac:dyDescent="0.25">
      <c r="A771" s="157"/>
      <c r="B771" s="157"/>
      <c r="C771" s="157"/>
      <c r="D771" s="189"/>
      <c r="E771" s="157"/>
      <c r="F771" s="157"/>
      <c r="G771" s="157"/>
      <c r="H771" s="157"/>
      <c r="I771" s="157"/>
      <c r="J771" s="157"/>
      <c r="K771" s="157"/>
      <c r="L771" s="157"/>
      <c r="M771" s="157"/>
      <c r="N771" s="157"/>
      <c r="O771" s="157"/>
      <c r="P771" s="157"/>
      <c r="Q771" s="157"/>
      <c r="R771" s="157"/>
      <c r="S771" s="157"/>
      <c r="T771" s="157"/>
      <c r="U771" s="157"/>
      <c r="V771" s="157"/>
      <c r="W771" s="157"/>
      <c r="X771" s="157"/>
      <c r="Y771" s="157"/>
      <c r="Z771" s="157"/>
    </row>
    <row r="772" spans="1:26" ht="12" customHeight="1" x14ac:dyDescent="0.25">
      <c r="A772" s="157"/>
      <c r="B772" s="157"/>
      <c r="C772" s="157"/>
      <c r="D772" s="189"/>
      <c r="E772" s="157"/>
      <c r="F772" s="157"/>
      <c r="G772" s="157"/>
      <c r="H772" s="157"/>
      <c r="I772" s="157"/>
      <c r="J772" s="157"/>
      <c r="K772" s="157"/>
      <c r="L772" s="157"/>
      <c r="M772" s="157"/>
      <c r="N772" s="157"/>
      <c r="O772" s="157"/>
      <c r="P772" s="157"/>
      <c r="Q772" s="157"/>
      <c r="R772" s="157"/>
      <c r="S772" s="157"/>
      <c r="T772" s="157"/>
      <c r="U772" s="157"/>
      <c r="V772" s="157"/>
      <c r="W772" s="157"/>
      <c r="X772" s="157"/>
      <c r="Y772" s="157"/>
      <c r="Z772" s="157"/>
    </row>
    <row r="773" spans="1:26" ht="12" customHeight="1" x14ac:dyDescent="0.25">
      <c r="A773" s="157"/>
      <c r="B773" s="157"/>
      <c r="C773" s="157"/>
      <c r="D773" s="189"/>
      <c r="E773" s="157"/>
      <c r="F773" s="157"/>
      <c r="G773" s="157"/>
      <c r="H773" s="157"/>
      <c r="I773" s="157"/>
      <c r="J773" s="157"/>
      <c r="K773" s="157"/>
      <c r="L773" s="157"/>
      <c r="M773" s="157"/>
      <c r="N773" s="157"/>
      <c r="O773" s="157"/>
      <c r="P773" s="157"/>
      <c r="Q773" s="157"/>
      <c r="R773" s="157"/>
      <c r="S773" s="157"/>
      <c r="T773" s="157"/>
      <c r="U773" s="157"/>
      <c r="V773" s="157"/>
      <c r="W773" s="157"/>
      <c r="X773" s="157"/>
      <c r="Y773" s="157"/>
      <c r="Z773" s="157"/>
    </row>
    <row r="774" spans="1:26" ht="12" customHeight="1" x14ac:dyDescent="0.25">
      <c r="A774" s="157"/>
      <c r="B774" s="157"/>
      <c r="C774" s="157"/>
      <c r="D774" s="189"/>
      <c r="E774" s="157"/>
      <c r="F774" s="157"/>
      <c r="G774" s="157"/>
      <c r="H774" s="157"/>
      <c r="I774" s="157"/>
      <c r="J774" s="157"/>
      <c r="K774" s="157"/>
      <c r="L774" s="157"/>
      <c r="M774" s="157"/>
      <c r="N774" s="157"/>
      <c r="O774" s="157"/>
      <c r="P774" s="157"/>
      <c r="Q774" s="157"/>
      <c r="R774" s="157"/>
      <c r="S774" s="157"/>
      <c r="T774" s="157"/>
      <c r="U774" s="157"/>
      <c r="V774" s="157"/>
      <c r="W774" s="157"/>
      <c r="X774" s="157"/>
      <c r="Y774" s="157"/>
      <c r="Z774" s="157"/>
    </row>
    <row r="775" spans="1:26" ht="12" customHeight="1" x14ac:dyDescent="0.25">
      <c r="A775" s="157"/>
      <c r="B775" s="157"/>
      <c r="C775" s="157"/>
      <c r="D775" s="189"/>
      <c r="E775" s="157"/>
      <c r="F775" s="157"/>
      <c r="G775" s="157"/>
      <c r="H775" s="157"/>
      <c r="I775" s="157"/>
      <c r="J775" s="157"/>
      <c r="K775" s="157"/>
      <c r="L775" s="157"/>
      <c r="M775" s="157"/>
      <c r="N775" s="157"/>
      <c r="O775" s="157"/>
      <c r="P775" s="157"/>
      <c r="Q775" s="157"/>
      <c r="R775" s="157"/>
      <c r="S775" s="157"/>
      <c r="T775" s="157"/>
      <c r="U775" s="157"/>
      <c r="V775" s="157"/>
      <c r="W775" s="157"/>
      <c r="X775" s="157"/>
      <c r="Y775" s="157"/>
      <c r="Z775" s="157"/>
    </row>
    <row r="776" spans="1:26" ht="12" customHeight="1" x14ac:dyDescent="0.25">
      <c r="A776" s="157"/>
      <c r="B776" s="157"/>
      <c r="C776" s="157"/>
      <c r="D776" s="189"/>
      <c r="E776" s="157"/>
      <c r="F776" s="157"/>
      <c r="G776" s="157"/>
      <c r="H776" s="157"/>
      <c r="I776" s="157"/>
      <c r="J776" s="157"/>
      <c r="K776" s="157"/>
      <c r="L776" s="157"/>
      <c r="M776" s="157"/>
      <c r="N776" s="157"/>
      <c r="O776" s="157"/>
      <c r="P776" s="157"/>
      <c r="Q776" s="157"/>
      <c r="R776" s="157"/>
      <c r="S776" s="157"/>
      <c r="T776" s="157"/>
      <c r="U776" s="157"/>
      <c r="V776" s="157"/>
      <c r="W776" s="157"/>
      <c r="X776" s="157"/>
      <c r="Y776" s="157"/>
      <c r="Z776" s="157"/>
    </row>
    <row r="777" spans="1:26" ht="12" customHeight="1" x14ac:dyDescent="0.25">
      <c r="A777" s="157"/>
      <c r="B777" s="157"/>
      <c r="C777" s="157"/>
      <c r="D777" s="189"/>
      <c r="E777" s="157"/>
      <c r="F777" s="157"/>
      <c r="G777" s="157"/>
      <c r="H777" s="157"/>
      <c r="I777" s="157"/>
      <c r="J777" s="157"/>
      <c r="K777" s="157"/>
      <c r="L777" s="157"/>
      <c r="M777" s="157"/>
      <c r="N777" s="157"/>
      <c r="O777" s="157"/>
      <c r="P777" s="157"/>
      <c r="Q777" s="157"/>
      <c r="R777" s="157"/>
      <c r="S777" s="157"/>
      <c r="T777" s="157"/>
      <c r="U777" s="157"/>
      <c r="V777" s="157"/>
      <c r="W777" s="157"/>
      <c r="X777" s="157"/>
      <c r="Y777" s="157"/>
      <c r="Z777" s="157"/>
    </row>
    <row r="778" spans="1:26" ht="12" customHeight="1" x14ac:dyDescent="0.25">
      <c r="A778" s="157"/>
      <c r="B778" s="157"/>
      <c r="C778" s="157"/>
      <c r="D778" s="189"/>
      <c r="E778" s="157"/>
      <c r="F778" s="157"/>
      <c r="G778" s="157"/>
      <c r="H778" s="157"/>
      <c r="I778" s="157"/>
      <c r="J778" s="157"/>
      <c r="K778" s="157"/>
      <c r="L778" s="157"/>
      <c r="M778" s="157"/>
      <c r="N778" s="157"/>
      <c r="O778" s="157"/>
      <c r="P778" s="157"/>
      <c r="Q778" s="157"/>
      <c r="R778" s="157"/>
      <c r="S778" s="157"/>
      <c r="T778" s="157"/>
      <c r="U778" s="157"/>
      <c r="V778" s="157"/>
      <c r="W778" s="157"/>
      <c r="X778" s="157"/>
      <c r="Y778" s="157"/>
      <c r="Z778" s="157"/>
    </row>
    <row r="779" spans="1:26" ht="12" customHeight="1" x14ac:dyDescent="0.25">
      <c r="A779" s="157"/>
      <c r="B779" s="157"/>
      <c r="C779" s="157"/>
      <c r="D779" s="189"/>
      <c r="E779" s="157"/>
      <c r="F779" s="157"/>
      <c r="G779" s="157"/>
      <c r="H779" s="157"/>
      <c r="I779" s="157"/>
      <c r="J779" s="157"/>
      <c r="K779" s="157"/>
      <c r="L779" s="157"/>
      <c r="M779" s="157"/>
      <c r="N779" s="157"/>
      <c r="O779" s="157"/>
      <c r="P779" s="157"/>
      <c r="Q779" s="157"/>
      <c r="R779" s="157"/>
      <c r="S779" s="157"/>
      <c r="T779" s="157"/>
      <c r="U779" s="157"/>
      <c r="V779" s="157"/>
      <c r="W779" s="157"/>
      <c r="X779" s="157"/>
      <c r="Y779" s="157"/>
      <c r="Z779" s="157"/>
    </row>
    <row r="780" spans="1:26" ht="12" customHeight="1" x14ac:dyDescent="0.25">
      <c r="A780" s="157"/>
      <c r="B780" s="157"/>
      <c r="C780" s="157"/>
      <c r="D780" s="189"/>
      <c r="E780" s="157"/>
      <c r="F780" s="157"/>
      <c r="G780" s="157"/>
      <c r="H780" s="157"/>
      <c r="I780" s="157"/>
      <c r="J780" s="157"/>
      <c r="K780" s="157"/>
      <c r="L780" s="157"/>
      <c r="M780" s="157"/>
      <c r="N780" s="157"/>
      <c r="O780" s="157"/>
      <c r="P780" s="157"/>
      <c r="Q780" s="157"/>
      <c r="R780" s="157"/>
      <c r="S780" s="157"/>
      <c r="T780" s="157"/>
      <c r="U780" s="157"/>
      <c r="V780" s="157"/>
      <c r="W780" s="157"/>
      <c r="X780" s="157"/>
      <c r="Y780" s="157"/>
      <c r="Z780" s="157"/>
    </row>
    <row r="781" spans="1:26" ht="12" customHeight="1" x14ac:dyDescent="0.25">
      <c r="A781" s="157"/>
      <c r="B781" s="157"/>
      <c r="C781" s="157"/>
      <c r="D781" s="189"/>
      <c r="E781" s="157"/>
      <c r="F781" s="157"/>
      <c r="G781" s="157"/>
      <c r="H781" s="157"/>
      <c r="I781" s="157"/>
      <c r="J781" s="157"/>
      <c r="K781" s="157"/>
      <c r="L781" s="157"/>
      <c r="M781" s="157"/>
      <c r="N781" s="157"/>
      <c r="O781" s="157"/>
      <c r="P781" s="157"/>
      <c r="Q781" s="157"/>
      <c r="R781" s="157"/>
      <c r="S781" s="157"/>
      <c r="T781" s="157"/>
      <c r="U781" s="157"/>
      <c r="V781" s="157"/>
      <c r="W781" s="157"/>
      <c r="X781" s="157"/>
      <c r="Y781" s="157"/>
      <c r="Z781" s="157"/>
    </row>
    <row r="782" spans="1:26" ht="12" customHeight="1" x14ac:dyDescent="0.25">
      <c r="A782" s="157"/>
      <c r="B782" s="157"/>
      <c r="C782" s="157"/>
      <c r="D782" s="189"/>
      <c r="E782" s="157"/>
      <c r="F782" s="157"/>
      <c r="G782" s="157"/>
      <c r="H782" s="157"/>
      <c r="I782" s="157"/>
      <c r="J782" s="157"/>
      <c r="K782" s="157"/>
      <c r="L782" s="157"/>
      <c r="M782" s="157"/>
      <c r="N782" s="157"/>
      <c r="O782" s="157"/>
      <c r="P782" s="157"/>
      <c r="Q782" s="157"/>
      <c r="R782" s="157"/>
      <c r="S782" s="157"/>
      <c r="T782" s="157"/>
      <c r="U782" s="157"/>
      <c r="V782" s="157"/>
      <c r="W782" s="157"/>
      <c r="X782" s="157"/>
      <c r="Y782" s="157"/>
      <c r="Z782" s="157"/>
    </row>
    <row r="783" spans="1:26" ht="12" customHeight="1" x14ac:dyDescent="0.25">
      <c r="A783" s="157"/>
      <c r="B783" s="157"/>
      <c r="C783" s="157"/>
      <c r="D783" s="189"/>
      <c r="E783" s="157"/>
      <c r="F783" s="157"/>
      <c r="G783" s="157"/>
      <c r="H783" s="157"/>
      <c r="I783" s="157"/>
      <c r="J783" s="157"/>
      <c r="K783" s="157"/>
      <c r="L783" s="157"/>
      <c r="M783" s="157"/>
      <c r="N783" s="157"/>
      <c r="O783" s="157"/>
      <c r="P783" s="157"/>
      <c r="Q783" s="157"/>
      <c r="R783" s="157"/>
      <c r="S783" s="157"/>
      <c r="T783" s="157"/>
      <c r="U783" s="157"/>
      <c r="V783" s="157"/>
      <c r="W783" s="157"/>
      <c r="X783" s="157"/>
      <c r="Y783" s="157"/>
      <c r="Z783" s="157"/>
    </row>
    <row r="784" spans="1:26" ht="12" customHeight="1" x14ac:dyDescent="0.25">
      <c r="A784" s="157"/>
      <c r="B784" s="157"/>
      <c r="C784" s="157"/>
      <c r="D784" s="189"/>
      <c r="E784" s="157"/>
      <c r="F784" s="157"/>
      <c r="G784" s="157"/>
      <c r="H784" s="157"/>
      <c r="I784" s="157"/>
      <c r="J784" s="157"/>
      <c r="K784" s="157"/>
      <c r="L784" s="157"/>
      <c r="M784" s="157"/>
      <c r="N784" s="157"/>
      <c r="O784" s="157"/>
      <c r="P784" s="157"/>
      <c r="Q784" s="157"/>
      <c r="R784" s="157"/>
      <c r="S784" s="157"/>
      <c r="T784" s="157"/>
      <c r="U784" s="157"/>
      <c r="V784" s="157"/>
      <c r="W784" s="157"/>
      <c r="X784" s="157"/>
      <c r="Y784" s="157"/>
      <c r="Z784" s="157"/>
    </row>
    <row r="785" spans="1:26" ht="12" customHeight="1" x14ac:dyDescent="0.25">
      <c r="A785" s="157"/>
      <c r="B785" s="157"/>
      <c r="C785" s="157"/>
      <c r="D785" s="189"/>
      <c r="E785" s="157"/>
      <c r="F785" s="157"/>
      <c r="G785" s="157"/>
      <c r="H785" s="157"/>
      <c r="I785" s="157"/>
      <c r="J785" s="157"/>
      <c r="K785" s="157"/>
      <c r="L785" s="157"/>
      <c r="M785" s="157"/>
      <c r="N785" s="157"/>
      <c r="O785" s="157"/>
      <c r="P785" s="157"/>
      <c r="Q785" s="157"/>
      <c r="R785" s="157"/>
      <c r="S785" s="157"/>
      <c r="T785" s="157"/>
      <c r="U785" s="157"/>
      <c r="V785" s="157"/>
      <c r="W785" s="157"/>
      <c r="X785" s="157"/>
      <c r="Y785" s="157"/>
      <c r="Z785" s="157"/>
    </row>
    <row r="786" spans="1:26" ht="12" customHeight="1" x14ac:dyDescent="0.25">
      <c r="A786" s="157"/>
      <c r="B786" s="157"/>
      <c r="C786" s="157"/>
      <c r="D786" s="189"/>
      <c r="E786" s="157"/>
      <c r="F786" s="157"/>
      <c r="G786" s="157"/>
      <c r="H786" s="157"/>
      <c r="I786" s="157"/>
      <c r="J786" s="157"/>
      <c r="K786" s="157"/>
      <c r="L786" s="157"/>
      <c r="M786" s="157"/>
      <c r="N786" s="157"/>
      <c r="O786" s="157"/>
      <c r="P786" s="157"/>
      <c r="Q786" s="157"/>
      <c r="R786" s="157"/>
      <c r="S786" s="157"/>
      <c r="T786" s="157"/>
      <c r="U786" s="157"/>
      <c r="V786" s="157"/>
      <c r="W786" s="157"/>
      <c r="X786" s="157"/>
      <c r="Y786" s="157"/>
      <c r="Z786" s="157"/>
    </row>
    <row r="787" spans="1:26" ht="12" customHeight="1" x14ac:dyDescent="0.25">
      <c r="A787" s="157"/>
      <c r="B787" s="157"/>
      <c r="C787" s="157"/>
      <c r="D787" s="189"/>
      <c r="E787" s="157"/>
      <c r="F787" s="157"/>
      <c r="G787" s="157"/>
      <c r="H787" s="157"/>
      <c r="I787" s="157"/>
      <c r="J787" s="157"/>
      <c r="K787" s="157"/>
      <c r="L787" s="157"/>
      <c r="M787" s="157"/>
      <c r="N787" s="157"/>
      <c r="O787" s="157"/>
      <c r="P787" s="157"/>
      <c r="Q787" s="157"/>
      <c r="R787" s="157"/>
      <c r="S787" s="157"/>
      <c r="T787" s="157"/>
      <c r="U787" s="157"/>
      <c r="V787" s="157"/>
      <c r="W787" s="157"/>
      <c r="X787" s="157"/>
      <c r="Y787" s="157"/>
      <c r="Z787" s="157"/>
    </row>
    <row r="788" spans="1:26" ht="12" customHeight="1" x14ac:dyDescent="0.25">
      <c r="A788" s="157"/>
      <c r="B788" s="157"/>
      <c r="C788" s="157"/>
      <c r="D788" s="189"/>
      <c r="E788" s="157"/>
      <c r="F788" s="157"/>
      <c r="G788" s="157"/>
      <c r="H788" s="157"/>
      <c r="I788" s="157"/>
      <c r="J788" s="157"/>
      <c r="K788" s="157"/>
      <c r="L788" s="157"/>
      <c r="M788" s="157"/>
      <c r="N788" s="157"/>
      <c r="O788" s="157"/>
      <c r="P788" s="157"/>
      <c r="Q788" s="157"/>
      <c r="R788" s="157"/>
      <c r="S788" s="157"/>
      <c r="T788" s="157"/>
      <c r="U788" s="157"/>
      <c r="V788" s="157"/>
      <c r="W788" s="157"/>
      <c r="X788" s="157"/>
      <c r="Y788" s="157"/>
      <c r="Z788" s="157"/>
    </row>
    <row r="789" spans="1:26" ht="12" customHeight="1" x14ac:dyDescent="0.25">
      <c r="A789" s="157"/>
      <c r="B789" s="157"/>
      <c r="C789" s="157"/>
      <c r="D789" s="189"/>
      <c r="E789" s="157"/>
      <c r="F789" s="157"/>
      <c r="G789" s="157"/>
      <c r="H789" s="157"/>
      <c r="I789" s="157"/>
      <c r="J789" s="157"/>
      <c r="K789" s="157"/>
      <c r="L789" s="157"/>
      <c r="M789" s="157"/>
      <c r="N789" s="157"/>
      <c r="O789" s="157"/>
      <c r="P789" s="157"/>
      <c r="Q789" s="157"/>
      <c r="R789" s="157"/>
      <c r="S789" s="157"/>
      <c r="T789" s="157"/>
      <c r="U789" s="157"/>
      <c r="V789" s="157"/>
      <c r="W789" s="157"/>
      <c r="X789" s="157"/>
      <c r="Y789" s="157"/>
      <c r="Z789" s="157"/>
    </row>
    <row r="790" spans="1:26" ht="12" customHeight="1" x14ac:dyDescent="0.25">
      <c r="A790" s="157"/>
      <c r="B790" s="157"/>
      <c r="C790" s="157"/>
      <c r="D790" s="189"/>
      <c r="E790" s="157"/>
      <c r="F790" s="157"/>
      <c r="G790" s="157"/>
      <c r="H790" s="157"/>
      <c r="I790" s="157"/>
      <c r="J790" s="157"/>
      <c r="K790" s="157"/>
      <c r="L790" s="157"/>
      <c r="M790" s="157"/>
      <c r="N790" s="157"/>
      <c r="O790" s="157"/>
      <c r="P790" s="157"/>
      <c r="Q790" s="157"/>
      <c r="R790" s="157"/>
      <c r="S790" s="157"/>
      <c r="T790" s="157"/>
      <c r="U790" s="157"/>
      <c r="V790" s="157"/>
      <c r="W790" s="157"/>
      <c r="X790" s="157"/>
      <c r="Y790" s="157"/>
      <c r="Z790" s="157"/>
    </row>
    <row r="791" spans="1:26" ht="12" customHeight="1" x14ac:dyDescent="0.25">
      <c r="A791" s="157"/>
      <c r="B791" s="157"/>
      <c r="C791" s="157"/>
      <c r="D791" s="189"/>
      <c r="E791" s="157"/>
      <c r="F791" s="157"/>
      <c r="G791" s="157"/>
      <c r="H791" s="157"/>
      <c r="I791" s="157"/>
      <c r="J791" s="157"/>
      <c r="K791" s="157"/>
      <c r="L791" s="157"/>
      <c r="M791" s="157"/>
      <c r="N791" s="157"/>
      <c r="O791" s="157"/>
      <c r="P791" s="157"/>
      <c r="Q791" s="157"/>
      <c r="R791" s="157"/>
      <c r="S791" s="157"/>
      <c r="T791" s="157"/>
      <c r="U791" s="157"/>
      <c r="V791" s="157"/>
      <c r="W791" s="157"/>
      <c r="X791" s="157"/>
      <c r="Y791" s="157"/>
      <c r="Z791" s="157"/>
    </row>
    <row r="792" spans="1:26" ht="12" customHeight="1" x14ac:dyDescent="0.25">
      <c r="A792" s="157"/>
      <c r="B792" s="157"/>
      <c r="C792" s="157"/>
      <c r="D792" s="189"/>
      <c r="E792" s="157"/>
      <c r="F792" s="157"/>
      <c r="G792" s="157"/>
      <c r="H792" s="157"/>
      <c r="I792" s="157"/>
      <c r="J792" s="157"/>
      <c r="K792" s="157"/>
      <c r="L792" s="157"/>
      <c r="M792" s="157"/>
      <c r="N792" s="157"/>
      <c r="O792" s="157"/>
      <c r="P792" s="157"/>
      <c r="Q792" s="157"/>
      <c r="R792" s="157"/>
      <c r="S792" s="157"/>
      <c r="T792" s="157"/>
      <c r="U792" s="157"/>
      <c r="V792" s="157"/>
      <c r="W792" s="157"/>
      <c r="X792" s="157"/>
      <c r="Y792" s="157"/>
      <c r="Z792" s="157"/>
    </row>
    <row r="793" spans="1:26" ht="12" customHeight="1" x14ac:dyDescent="0.25">
      <c r="A793" s="157"/>
      <c r="B793" s="157"/>
      <c r="C793" s="157"/>
      <c r="D793" s="189"/>
      <c r="E793" s="157"/>
      <c r="F793" s="157"/>
      <c r="G793" s="157"/>
      <c r="H793" s="157"/>
      <c r="I793" s="157"/>
      <c r="J793" s="157"/>
      <c r="K793" s="157"/>
      <c r="L793" s="157"/>
      <c r="M793" s="157"/>
      <c r="N793" s="157"/>
      <c r="O793" s="157"/>
      <c r="P793" s="157"/>
      <c r="Q793" s="157"/>
      <c r="R793" s="157"/>
      <c r="S793" s="157"/>
      <c r="T793" s="157"/>
      <c r="U793" s="157"/>
      <c r="V793" s="157"/>
      <c r="W793" s="157"/>
      <c r="X793" s="157"/>
      <c r="Y793" s="157"/>
      <c r="Z793" s="157"/>
    </row>
    <row r="794" spans="1:26" ht="12" customHeight="1" x14ac:dyDescent="0.25">
      <c r="A794" s="157"/>
      <c r="B794" s="157"/>
      <c r="C794" s="157"/>
      <c r="D794" s="189"/>
      <c r="E794" s="157"/>
      <c r="F794" s="157"/>
      <c r="G794" s="157"/>
      <c r="H794" s="157"/>
      <c r="I794" s="157"/>
      <c r="J794" s="157"/>
      <c r="K794" s="157"/>
      <c r="L794" s="157"/>
      <c r="M794" s="157"/>
      <c r="N794" s="157"/>
      <c r="O794" s="157"/>
      <c r="P794" s="157"/>
      <c r="Q794" s="157"/>
      <c r="R794" s="157"/>
      <c r="S794" s="157"/>
      <c r="T794" s="157"/>
      <c r="U794" s="157"/>
      <c r="V794" s="157"/>
      <c r="W794" s="157"/>
      <c r="X794" s="157"/>
      <c r="Y794" s="157"/>
      <c r="Z794" s="157"/>
    </row>
    <row r="795" spans="1:26" ht="12" customHeight="1" x14ac:dyDescent="0.25">
      <c r="A795" s="157"/>
      <c r="B795" s="157"/>
      <c r="C795" s="157"/>
      <c r="D795" s="189"/>
      <c r="E795" s="157"/>
      <c r="F795" s="157"/>
      <c r="G795" s="157"/>
      <c r="H795" s="157"/>
      <c r="I795" s="157"/>
      <c r="J795" s="157"/>
      <c r="K795" s="157"/>
      <c r="L795" s="157"/>
      <c r="M795" s="157"/>
      <c r="N795" s="157"/>
      <c r="O795" s="157"/>
      <c r="P795" s="157"/>
      <c r="Q795" s="157"/>
      <c r="R795" s="157"/>
      <c r="S795" s="157"/>
      <c r="T795" s="157"/>
      <c r="U795" s="157"/>
      <c r="V795" s="157"/>
      <c r="W795" s="157"/>
      <c r="X795" s="157"/>
      <c r="Y795" s="157"/>
      <c r="Z795" s="157"/>
    </row>
    <row r="796" spans="1:26" ht="12" customHeight="1" x14ac:dyDescent="0.25">
      <c r="A796" s="157"/>
      <c r="B796" s="157"/>
      <c r="C796" s="157"/>
      <c r="D796" s="189"/>
      <c r="E796" s="157"/>
      <c r="F796" s="157"/>
      <c r="G796" s="157"/>
      <c r="H796" s="157"/>
      <c r="I796" s="157"/>
      <c r="J796" s="157"/>
      <c r="K796" s="157"/>
      <c r="L796" s="157"/>
      <c r="M796" s="157"/>
      <c r="N796" s="157"/>
      <c r="O796" s="157"/>
      <c r="P796" s="157"/>
      <c r="Q796" s="157"/>
      <c r="R796" s="157"/>
      <c r="S796" s="157"/>
      <c r="T796" s="157"/>
      <c r="U796" s="157"/>
      <c r="V796" s="157"/>
      <c r="W796" s="157"/>
      <c r="X796" s="157"/>
      <c r="Y796" s="157"/>
      <c r="Z796" s="157"/>
    </row>
    <row r="797" spans="1:26" ht="12" customHeight="1" x14ac:dyDescent="0.25">
      <c r="A797" s="157"/>
      <c r="B797" s="157"/>
      <c r="C797" s="157"/>
      <c r="D797" s="189"/>
      <c r="E797" s="157"/>
      <c r="F797" s="157"/>
      <c r="G797" s="157"/>
      <c r="H797" s="157"/>
      <c r="I797" s="157"/>
      <c r="J797" s="157"/>
      <c r="K797" s="157"/>
      <c r="L797" s="157"/>
      <c r="M797" s="157"/>
      <c r="N797" s="157"/>
      <c r="O797" s="157"/>
      <c r="P797" s="157"/>
      <c r="Q797" s="157"/>
      <c r="R797" s="157"/>
      <c r="S797" s="157"/>
      <c r="T797" s="157"/>
      <c r="U797" s="157"/>
      <c r="V797" s="157"/>
      <c r="W797" s="157"/>
      <c r="X797" s="157"/>
      <c r="Y797" s="157"/>
      <c r="Z797" s="157"/>
    </row>
    <row r="798" spans="1:26" ht="12" customHeight="1" x14ac:dyDescent="0.25">
      <c r="A798" s="157"/>
      <c r="B798" s="157"/>
      <c r="C798" s="157"/>
      <c r="D798" s="189"/>
      <c r="E798" s="157"/>
      <c r="F798" s="157"/>
      <c r="G798" s="157"/>
      <c r="H798" s="157"/>
      <c r="I798" s="157"/>
      <c r="J798" s="157"/>
      <c r="K798" s="157"/>
      <c r="L798" s="157"/>
      <c r="M798" s="157"/>
      <c r="N798" s="157"/>
      <c r="O798" s="157"/>
      <c r="P798" s="157"/>
      <c r="Q798" s="157"/>
      <c r="R798" s="157"/>
      <c r="S798" s="157"/>
      <c r="T798" s="157"/>
      <c r="U798" s="157"/>
      <c r="V798" s="157"/>
      <c r="W798" s="157"/>
      <c r="X798" s="157"/>
      <c r="Y798" s="157"/>
      <c r="Z798" s="157"/>
    </row>
    <row r="799" spans="1:26" ht="12" customHeight="1" x14ac:dyDescent="0.25">
      <c r="A799" s="157"/>
      <c r="B799" s="157"/>
      <c r="C799" s="157"/>
      <c r="D799" s="189"/>
      <c r="E799" s="157"/>
      <c r="F799" s="157"/>
      <c r="G799" s="157"/>
      <c r="H799" s="157"/>
      <c r="I799" s="157"/>
      <c r="J799" s="157"/>
      <c r="K799" s="157"/>
      <c r="L799" s="157"/>
      <c r="M799" s="157"/>
      <c r="N799" s="157"/>
      <c r="O799" s="157"/>
      <c r="P799" s="157"/>
      <c r="Q799" s="157"/>
      <c r="R799" s="157"/>
      <c r="S799" s="157"/>
      <c r="T799" s="157"/>
      <c r="U799" s="157"/>
      <c r="V799" s="157"/>
      <c r="W799" s="157"/>
      <c r="X799" s="157"/>
      <c r="Y799" s="157"/>
      <c r="Z799" s="157"/>
    </row>
    <row r="800" spans="1:26" ht="12" customHeight="1" x14ac:dyDescent="0.25">
      <c r="A800" s="157"/>
      <c r="B800" s="157"/>
      <c r="C800" s="157"/>
      <c r="D800" s="189"/>
      <c r="E800" s="157"/>
      <c r="F800" s="157"/>
      <c r="G800" s="157"/>
      <c r="H800" s="157"/>
      <c r="I800" s="157"/>
      <c r="J800" s="157"/>
      <c r="K800" s="157"/>
      <c r="L800" s="157"/>
      <c r="M800" s="157"/>
      <c r="N800" s="157"/>
      <c r="O800" s="157"/>
      <c r="P800" s="157"/>
      <c r="Q800" s="157"/>
      <c r="R800" s="157"/>
      <c r="S800" s="157"/>
      <c r="T800" s="157"/>
      <c r="U800" s="157"/>
      <c r="V800" s="157"/>
      <c r="W800" s="157"/>
      <c r="X800" s="157"/>
      <c r="Y800" s="157"/>
      <c r="Z800" s="157"/>
    </row>
    <row r="801" spans="1:26" ht="12" customHeight="1" x14ac:dyDescent="0.25">
      <c r="A801" s="157"/>
      <c r="B801" s="157"/>
      <c r="C801" s="157"/>
      <c r="D801" s="189"/>
      <c r="E801" s="157"/>
      <c r="F801" s="157"/>
      <c r="G801" s="157"/>
      <c r="H801" s="157"/>
      <c r="I801" s="157"/>
      <c r="J801" s="157"/>
      <c r="K801" s="157"/>
      <c r="L801" s="157"/>
      <c r="M801" s="157"/>
      <c r="N801" s="157"/>
      <c r="O801" s="157"/>
      <c r="P801" s="157"/>
      <c r="Q801" s="157"/>
      <c r="R801" s="157"/>
      <c r="S801" s="157"/>
      <c r="T801" s="157"/>
      <c r="U801" s="157"/>
      <c r="V801" s="157"/>
      <c r="W801" s="157"/>
      <c r="X801" s="157"/>
      <c r="Y801" s="157"/>
      <c r="Z801" s="157"/>
    </row>
    <row r="802" spans="1:26" ht="12" customHeight="1" x14ac:dyDescent="0.25">
      <c r="A802" s="157"/>
      <c r="B802" s="157"/>
      <c r="C802" s="157"/>
      <c r="D802" s="189"/>
      <c r="E802" s="157"/>
      <c r="F802" s="157"/>
      <c r="G802" s="157"/>
      <c r="H802" s="157"/>
      <c r="I802" s="157"/>
      <c r="J802" s="157"/>
      <c r="K802" s="157"/>
      <c r="L802" s="157"/>
      <c r="M802" s="157"/>
      <c r="N802" s="157"/>
      <c r="O802" s="157"/>
      <c r="P802" s="157"/>
      <c r="Q802" s="157"/>
      <c r="R802" s="157"/>
      <c r="S802" s="157"/>
      <c r="T802" s="157"/>
      <c r="U802" s="157"/>
      <c r="V802" s="157"/>
      <c r="W802" s="157"/>
      <c r="X802" s="157"/>
      <c r="Y802" s="157"/>
      <c r="Z802" s="157"/>
    </row>
    <row r="803" spans="1:26" ht="12" customHeight="1" x14ac:dyDescent="0.25">
      <c r="A803" s="157"/>
      <c r="B803" s="157"/>
      <c r="C803" s="157"/>
      <c r="D803" s="189"/>
      <c r="E803" s="157"/>
      <c r="F803" s="157"/>
      <c r="G803" s="157"/>
      <c r="H803" s="157"/>
      <c r="I803" s="157"/>
      <c r="J803" s="157"/>
      <c r="K803" s="157"/>
      <c r="L803" s="157"/>
      <c r="M803" s="157"/>
      <c r="N803" s="157"/>
      <c r="O803" s="157"/>
      <c r="P803" s="157"/>
      <c r="Q803" s="157"/>
      <c r="R803" s="157"/>
      <c r="S803" s="157"/>
      <c r="T803" s="157"/>
      <c r="U803" s="157"/>
      <c r="V803" s="157"/>
      <c r="W803" s="157"/>
      <c r="X803" s="157"/>
      <c r="Y803" s="157"/>
      <c r="Z803" s="157"/>
    </row>
    <row r="804" spans="1:26" ht="12" customHeight="1" x14ac:dyDescent="0.25">
      <c r="A804" s="157"/>
      <c r="B804" s="157"/>
      <c r="C804" s="157"/>
      <c r="D804" s="189"/>
      <c r="E804" s="157"/>
      <c r="F804" s="157"/>
      <c r="G804" s="157"/>
      <c r="H804" s="157"/>
      <c r="I804" s="157"/>
      <c r="J804" s="157"/>
      <c r="K804" s="157"/>
      <c r="L804" s="157"/>
      <c r="M804" s="157"/>
      <c r="N804" s="157"/>
      <c r="O804" s="157"/>
      <c r="P804" s="157"/>
      <c r="Q804" s="157"/>
      <c r="R804" s="157"/>
      <c r="S804" s="157"/>
      <c r="T804" s="157"/>
      <c r="U804" s="157"/>
      <c r="V804" s="157"/>
      <c r="W804" s="157"/>
      <c r="X804" s="157"/>
      <c r="Y804" s="157"/>
      <c r="Z804" s="157"/>
    </row>
    <row r="805" spans="1:26" ht="12" customHeight="1" x14ac:dyDescent="0.25">
      <c r="A805" s="157"/>
      <c r="B805" s="157"/>
      <c r="C805" s="157"/>
      <c r="D805" s="189"/>
      <c r="E805" s="157"/>
      <c r="F805" s="157"/>
      <c r="G805" s="157"/>
      <c r="H805" s="157"/>
      <c r="I805" s="157"/>
      <c r="J805" s="157"/>
      <c r="K805" s="157"/>
      <c r="L805" s="157"/>
      <c r="M805" s="157"/>
      <c r="N805" s="157"/>
      <c r="O805" s="157"/>
      <c r="P805" s="157"/>
      <c r="Q805" s="157"/>
      <c r="R805" s="157"/>
      <c r="S805" s="157"/>
      <c r="T805" s="157"/>
      <c r="U805" s="157"/>
      <c r="V805" s="157"/>
      <c r="W805" s="157"/>
      <c r="X805" s="157"/>
      <c r="Y805" s="157"/>
      <c r="Z805" s="157"/>
    </row>
    <row r="806" spans="1:26" ht="12" customHeight="1" x14ac:dyDescent="0.25">
      <c r="A806" s="157"/>
      <c r="B806" s="157"/>
      <c r="C806" s="157"/>
      <c r="D806" s="189"/>
      <c r="E806" s="157"/>
      <c r="F806" s="157"/>
      <c r="G806" s="157"/>
      <c r="H806" s="157"/>
      <c r="I806" s="157"/>
      <c r="J806" s="157"/>
      <c r="K806" s="157"/>
      <c r="L806" s="157"/>
      <c r="M806" s="157"/>
      <c r="N806" s="157"/>
      <c r="O806" s="157"/>
      <c r="P806" s="157"/>
      <c r="Q806" s="157"/>
      <c r="R806" s="157"/>
      <c r="S806" s="157"/>
      <c r="T806" s="157"/>
      <c r="U806" s="157"/>
      <c r="V806" s="157"/>
      <c r="W806" s="157"/>
      <c r="X806" s="157"/>
      <c r="Y806" s="157"/>
      <c r="Z806" s="157"/>
    </row>
    <row r="807" spans="1:26" ht="12" customHeight="1" x14ac:dyDescent="0.25">
      <c r="A807" s="157"/>
      <c r="B807" s="157"/>
      <c r="C807" s="157"/>
      <c r="D807" s="189"/>
      <c r="E807" s="157"/>
      <c r="F807" s="157"/>
      <c r="G807" s="157"/>
      <c r="H807" s="157"/>
      <c r="I807" s="157"/>
      <c r="J807" s="157"/>
      <c r="K807" s="157"/>
      <c r="L807" s="157"/>
      <c r="M807" s="157"/>
      <c r="N807" s="157"/>
      <c r="O807" s="157"/>
      <c r="P807" s="157"/>
      <c r="Q807" s="157"/>
      <c r="R807" s="157"/>
      <c r="S807" s="157"/>
      <c r="T807" s="157"/>
      <c r="U807" s="157"/>
      <c r="V807" s="157"/>
      <c r="W807" s="157"/>
      <c r="X807" s="157"/>
      <c r="Y807" s="157"/>
      <c r="Z807" s="157"/>
    </row>
    <row r="808" spans="1:26" ht="12" customHeight="1" x14ac:dyDescent="0.25">
      <c r="A808" s="157"/>
      <c r="B808" s="157"/>
      <c r="C808" s="157"/>
      <c r="D808" s="189"/>
      <c r="E808" s="157"/>
      <c r="F808" s="157"/>
      <c r="G808" s="157"/>
      <c r="H808" s="157"/>
      <c r="I808" s="157"/>
      <c r="J808" s="157"/>
      <c r="K808" s="157"/>
      <c r="L808" s="157"/>
      <c r="M808" s="157"/>
      <c r="N808" s="157"/>
      <c r="O808" s="157"/>
      <c r="P808" s="157"/>
      <c r="Q808" s="157"/>
      <c r="R808" s="157"/>
      <c r="S808" s="157"/>
      <c r="T808" s="157"/>
      <c r="U808" s="157"/>
      <c r="V808" s="157"/>
      <c r="W808" s="157"/>
      <c r="X808" s="157"/>
      <c r="Y808" s="157"/>
      <c r="Z808" s="157"/>
    </row>
    <row r="809" spans="1:26" ht="12" customHeight="1" x14ac:dyDescent="0.25">
      <c r="A809" s="157"/>
      <c r="B809" s="157"/>
      <c r="C809" s="157"/>
      <c r="D809" s="189"/>
      <c r="E809" s="157"/>
      <c r="F809" s="157"/>
      <c r="G809" s="157"/>
      <c r="H809" s="157"/>
      <c r="I809" s="157"/>
      <c r="J809" s="157"/>
      <c r="K809" s="157"/>
      <c r="L809" s="157"/>
      <c r="M809" s="157"/>
      <c r="N809" s="157"/>
      <c r="O809" s="157"/>
      <c r="P809" s="157"/>
      <c r="Q809" s="157"/>
      <c r="R809" s="157"/>
      <c r="S809" s="157"/>
      <c r="T809" s="157"/>
      <c r="U809" s="157"/>
      <c r="V809" s="157"/>
      <c r="W809" s="157"/>
      <c r="X809" s="157"/>
      <c r="Y809" s="157"/>
      <c r="Z809" s="157"/>
    </row>
    <row r="810" spans="1:26" ht="12" customHeight="1" x14ac:dyDescent="0.25">
      <c r="A810" s="157"/>
      <c r="B810" s="157"/>
      <c r="C810" s="157"/>
      <c r="D810" s="189"/>
      <c r="E810" s="157"/>
      <c r="F810" s="157"/>
      <c r="G810" s="157"/>
      <c r="H810" s="157"/>
      <c r="I810" s="157"/>
      <c r="J810" s="157"/>
      <c r="K810" s="157"/>
      <c r="L810" s="157"/>
      <c r="M810" s="157"/>
      <c r="N810" s="157"/>
      <c r="O810" s="157"/>
      <c r="P810" s="157"/>
      <c r="Q810" s="157"/>
      <c r="R810" s="157"/>
      <c r="S810" s="157"/>
      <c r="T810" s="157"/>
      <c r="U810" s="157"/>
      <c r="V810" s="157"/>
      <c r="W810" s="157"/>
      <c r="X810" s="157"/>
      <c r="Y810" s="157"/>
      <c r="Z810" s="157"/>
    </row>
    <row r="811" spans="1:26" ht="12" customHeight="1" x14ac:dyDescent="0.25">
      <c r="A811" s="157"/>
      <c r="B811" s="157"/>
      <c r="C811" s="157"/>
      <c r="D811" s="189"/>
      <c r="E811" s="157"/>
      <c r="F811" s="157"/>
      <c r="G811" s="157"/>
      <c r="H811" s="157"/>
      <c r="I811" s="157"/>
      <c r="J811" s="157"/>
      <c r="K811" s="157"/>
      <c r="L811" s="157"/>
      <c r="M811" s="157"/>
      <c r="N811" s="157"/>
      <c r="O811" s="157"/>
      <c r="P811" s="157"/>
      <c r="Q811" s="157"/>
      <c r="R811" s="157"/>
      <c r="S811" s="157"/>
      <c r="T811" s="157"/>
      <c r="U811" s="157"/>
      <c r="V811" s="157"/>
      <c r="W811" s="157"/>
      <c r="X811" s="157"/>
      <c r="Y811" s="157"/>
      <c r="Z811" s="157"/>
    </row>
    <row r="812" spans="1:26" ht="12" customHeight="1" x14ac:dyDescent="0.25">
      <c r="A812" s="157"/>
      <c r="B812" s="157"/>
      <c r="C812" s="157"/>
      <c r="D812" s="189"/>
      <c r="E812" s="157"/>
      <c r="F812" s="157"/>
      <c r="G812" s="157"/>
      <c r="H812" s="157"/>
      <c r="I812" s="157"/>
      <c r="J812" s="157"/>
      <c r="K812" s="157"/>
      <c r="L812" s="157"/>
      <c r="M812" s="157"/>
      <c r="N812" s="157"/>
      <c r="O812" s="157"/>
      <c r="P812" s="157"/>
      <c r="Q812" s="157"/>
      <c r="R812" s="157"/>
      <c r="S812" s="157"/>
      <c r="T812" s="157"/>
      <c r="U812" s="157"/>
      <c r="V812" s="157"/>
      <c r="W812" s="157"/>
      <c r="X812" s="157"/>
      <c r="Y812" s="157"/>
      <c r="Z812" s="157"/>
    </row>
    <row r="813" spans="1:26" ht="12" customHeight="1" x14ac:dyDescent="0.25">
      <c r="A813" s="157"/>
      <c r="B813" s="157"/>
      <c r="C813" s="157"/>
      <c r="D813" s="189"/>
      <c r="E813" s="157"/>
      <c r="F813" s="157"/>
      <c r="G813" s="157"/>
      <c r="H813" s="157"/>
      <c r="I813" s="157"/>
      <c r="J813" s="157"/>
      <c r="K813" s="157"/>
      <c r="L813" s="157"/>
      <c r="M813" s="157"/>
      <c r="N813" s="157"/>
      <c r="O813" s="157"/>
      <c r="P813" s="157"/>
      <c r="Q813" s="157"/>
      <c r="R813" s="157"/>
      <c r="S813" s="157"/>
      <c r="T813" s="157"/>
      <c r="U813" s="157"/>
      <c r="V813" s="157"/>
      <c r="W813" s="157"/>
      <c r="X813" s="157"/>
      <c r="Y813" s="157"/>
      <c r="Z813" s="157"/>
    </row>
    <row r="814" spans="1:26" ht="12" customHeight="1" x14ac:dyDescent="0.25">
      <c r="A814" s="157"/>
      <c r="B814" s="157"/>
      <c r="C814" s="157"/>
      <c r="D814" s="189"/>
      <c r="E814" s="157"/>
      <c r="F814" s="157"/>
      <c r="G814" s="157"/>
      <c r="H814" s="157"/>
      <c r="I814" s="157"/>
      <c r="J814" s="157"/>
      <c r="K814" s="157"/>
      <c r="L814" s="157"/>
      <c r="M814" s="157"/>
      <c r="N814" s="157"/>
      <c r="O814" s="157"/>
      <c r="P814" s="157"/>
      <c r="Q814" s="157"/>
      <c r="R814" s="157"/>
      <c r="S814" s="157"/>
      <c r="T814" s="157"/>
      <c r="U814" s="157"/>
      <c r="V814" s="157"/>
      <c r="W814" s="157"/>
      <c r="X814" s="157"/>
      <c r="Y814" s="157"/>
      <c r="Z814" s="157"/>
    </row>
    <row r="815" spans="1:26" ht="12" customHeight="1" x14ac:dyDescent="0.25">
      <c r="A815" s="157"/>
      <c r="B815" s="157"/>
      <c r="C815" s="157"/>
      <c r="D815" s="189"/>
      <c r="E815" s="157"/>
      <c r="F815" s="157"/>
      <c r="G815" s="157"/>
      <c r="H815" s="157"/>
      <c r="I815" s="157"/>
      <c r="J815" s="157"/>
      <c r="K815" s="157"/>
      <c r="L815" s="157"/>
      <c r="M815" s="157"/>
      <c r="N815" s="157"/>
      <c r="O815" s="157"/>
      <c r="P815" s="157"/>
      <c r="Q815" s="157"/>
      <c r="R815" s="157"/>
      <c r="S815" s="157"/>
      <c r="T815" s="157"/>
      <c r="U815" s="157"/>
      <c r="V815" s="157"/>
      <c r="W815" s="157"/>
      <c r="X815" s="157"/>
      <c r="Y815" s="157"/>
      <c r="Z815" s="157"/>
    </row>
    <row r="816" spans="1:26" ht="12" customHeight="1" x14ac:dyDescent="0.25">
      <c r="A816" s="157"/>
      <c r="B816" s="157"/>
      <c r="C816" s="157"/>
      <c r="D816" s="189"/>
      <c r="E816" s="157"/>
      <c r="F816" s="157"/>
      <c r="G816" s="157"/>
      <c r="H816" s="157"/>
      <c r="I816" s="157"/>
      <c r="J816" s="157"/>
      <c r="K816" s="157"/>
      <c r="L816" s="157"/>
      <c r="M816" s="157"/>
      <c r="N816" s="157"/>
      <c r="O816" s="157"/>
      <c r="P816" s="157"/>
      <c r="Q816" s="157"/>
      <c r="R816" s="157"/>
      <c r="S816" s="157"/>
      <c r="T816" s="157"/>
      <c r="U816" s="157"/>
      <c r="V816" s="157"/>
      <c r="W816" s="157"/>
      <c r="X816" s="157"/>
      <c r="Y816" s="157"/>
      <c r="Z816" s="157"/>
    </row>
    <row r="817" spans="1:26" ht="12" customHeight="1" x14ac:dyDescent="0.25">
      <c r="A817" s="157"/>
      <c r="B817" s="157"/>
      <c r="C817" s="157"/>
      <c r="D817" s="189"/>
      <c r="E817" s="157"/>
      <c r="F817" s="157"/>
      <c r="G817" s="157"/>
      <c r="H817" s="157"/>
      <c r="I817" s="157"/>
      <c r="J817" s="157"/>
      <c r="K817" s="157"/>
      <c r="L817" s="157"/>
      <c r="M817" s="157"/>
      <c r="N817" s="157"/>
      <c r="O817" s="157"/>
      <c r="P817" s="157"/>
      <c r="Q817" s="157"/>
      <c r="R817" s="157"/>
      <c r="S817" s="157"/>
      <c r="T817" s="157"/>
      <c r="U817" s="157"/>
      <c r="V817" s="157"/>
      <c r="W817" s="157"/>
      <c r="X817" s="157"/>
      <c r="Y817" s="157"/>
      <c r="Z817" s="157"/>
    </row>
    <row r="818" spans="1:26" ht="12" customHeight="1" x14ac:dyDescent="0.25">
      <c r="A818" s="157"/>
      <c r="B818" s="157"/>
      <c r="C818" s="157"/>
      <c r="D818" s="189"/>
      <c r="E818" s="157"/>
      <c r="F818" s="157"/>
      <c r="G818" s="157"/>
      <c r="H818" s="157"/>
      <c r="I818" s="157"/>
      <c r="J818" s="157"/>
      <c r="K818" s="157"/>
      <c r="L818" s="157"/>
      <c r="M818" s="157"/>
      <c r="N818" s="157"/>
      <c r="O818" s="157"/>
      <c r="P818" s="157"/>
      <c r="Q818" s="157"/>
      <c r="R818" s="157"/>
      <c r="S818" s="157"/>
      <c r="T818" s="157"/>
      <c r="U818" s="157"/>
      <c r="V818" s="157"/>
      <c r="W818" s="157"/>
      <c r="X818" s="157"/>
      <c r="Y818" s="157"/>
      <c r="Z818" s="157"/>
    </row>
    <row r="819" spans="1:26" ht="12" customHeight="1" x14ac:dyDescent="0.25">
      <c r="A819" s="157"/>
      <c r="B819" s="157"/>
      <c r="C819" s="157"/>
      <c r="D819" s="189"/>
      <c r="E819" s="157"/>
      <c r="F819" s="157"/>
      <c r="G819" s="157"/>
      <c r="H819" s="157"/>
      <c r="I819" s="157"/>
      <c r="J819" s="157"/>
      <c r="K819" s="157"/>
      <c r="L819" s="157"/>
      <c r="M819" s="157"/>
      <c r="N819" s="157"/>
      <c r="O819" s="157"/>
      <c r="P819" s="157"/>
      <c r="Q819" s="157"/>
      <c r="R819" s="157"/>
      <c r="S819" s="157"/>
      <c r="T819" s="157"/>
      <c r="U819" s="157"/>
      <c r="V819" s="157"/>
      <c r="W819" s="157"/>
      <c r="X819" s="157"/>
      <c r="Y819" s="157"/>
      <c r="Z819" s="157"/>
    </row>
    <row r="820" spans="1:26" ht="12" customHeight="1" x14ac:dyDescent="0.25">
      <c r="A820" s="157"/>
      <c r="B820" s="157"/>
      <c r="C820" s="157"/>
      <c r="D820" s="189"/>
      <c r="E820" s="157"/>
      <c r="F820" s="157"/>
      <c r="G820" s="157"/>
      <c r="H820" s="157"/>
      <c r="I820" s="157"/>
      <c r="J820" s="157"/>
      <c r="K820" s="157"/>
      <c r="L820" s="157"/>
      <c r="M820" s="157"/>
      <c r="N820" s="157"/>
      <c r="O820" s="157"/>
      <c r="P820" s="157"/>
      <c r="Q820" s="157"/>
      <c r="R820" s="157"/>
      <c r="S820" s="157"/>
      <c r="T820" s="157"/>
      <c r="U820" s="157"/>
      <c r="V820" s="157"/>
      <c r="W820" s="157"/>
      <c r="X820" s="157"/>
      <c r="Y820" s="157"/>
      <c r="Z820" s="157"/>
    </row>
    <row r="821" spans="1:26" ht="12" customHeight="1" x14ac:dyDescent="0.25">
      <c r="A821" s="157"/>
      <c r="B821" s="157"/>
      <c r="C821" s="157"/>
      <c r="D821" s="189"/>
      <c r="E821" s="157"/>
      <c r="F821" s="157"/>
      <c r="G821" s="157"/>
      <c r="H821" s="157"/>
      <c r="I821" s="157"/>
      <c r="J821" s="157"/>
      <c r="K821" s="157"/>
      <c r="L821" s="157"/>
      <c r="M821" s="157"/>
      <c r="N821" s="157"/>
      <c r="O821" s="157"/>
      <c r="P821" s="157"/>
      <c r="Q821" s="157"/>
      <c r="R821" s="157"/>
      <c r="S821" s="157"/>
      <c r="T821" s="157"/>
      <c r="U821" s="157"/>
      <c r="V821" s="157"/>
      <c r="W821" s="157"/>
      <c r="X821" s="157"/>
      <c r="Y821" s="157"/>
      <c r="Z821" s="157"/>
    </row>
    <row r="822" spans="1:26" ht="12" customHeight="1" x14ac:dyDescent="0.25">
      <c r="A822" s="157"/>
      <c r="B822" s="157"/>
      <c r="C822" s="157"/>
      <c r="D822" s="189"/>
      <c r="E822" s="157"/>
      <c r="F822" s="157"/>
      <c r="G822" s="157"/>
      <c r="H822" s="157"/>
      <c r="I822" s="157"/>
      <c r="J822" s="157"/>
      <c r="K822" s="157"/>
      <c r="L822" s="157"/>
      <c r="M822" s="157"/>
      <c r="N822" s="157"/>
      <c r="O822" s="157"/>
      <c r="P822" s="157"/>
      <c r="Q822" s="157"/>
      <c r="R822" s="157"/>
      <c r="S822" s="157"/>
      <c r="T822" s="157"/>
      <c r="U822" s="157"/>
      <c r="V822" s="157"/>
      <c r="W822" s="157"/>
      <c r="X822" s="157"/>
      <c r="Y822" s="157"/>
      <c r="Z822" s="157"/>
    </row>
    <row r="823" spans="1:26" ht="12" customHeight="1" x14ac:dyDescent="0.25">
      <c r="A823" s="157"/>
      <c r="B823" s="157"/>
      <c r="C823" s="157"/>
      <c r="D823" s="189"/>
      <c r="E823" s="157"/>
      <c r="F823" s="157"/>
      <c r="G823" s="157"/>
      <c r="H823" s="157"/>
      <c r="I823" s="157"/>
      <c r="J823" s="157"/>
      <c r="K823" s="157"/>
      <c r="L823" s="157"/>
      <c r="M823" s="157"/>
      <c r="N823" s="157"/>
      <c r="O823" s="157"/>
      <c r="P823" s="157"/>
      <c r="Q823" s="157"/>
      <c r="R823" s="157"/>
      <c r="S823" s="157"/>
      <c r="T823" s="157"/>
      <c r="U823" s="157"/>
      <c r="V823" s="157"/>
      <c r="W823" s="157"/>
      <c r="X823" s="157"/>
      <c r="Y823" s="157"/>
      <c r="Z823" s="157"/>
    </row>
    <row r="824" spans="1:26" ht="12" customHeight="1" x14ac:dyDescent="0.25">
      <c r="A824" s="157"/>
      <c r="B824" s="157"/>
      <c r="C824" s="157"/>
      <c r="D824" s="189"/>
      <c r="E824" s="157"/>
      <c r="F824" s="157"/>
      <c r="G824" s="157"/>
      <c r="H824" s="157"/>
      <c r="I824" s="157"/>
      <c r="J824" s="157"/>
      <c r="K824" s="157"/>
      <c r="L824" s="157"/>
      <c r="M824" s="157"/>
      <c r="N824" s="157"/>
      <c r="O824" s="157"/>
      <c r="P824" s="157"/>
      <c r="Q824" s="157"/>
      <c r="R824" s="157"/>
      <c r="S824" s="157"/>
      <c r="T824" s="157"/>
      <c r="U824" s="157"/>
      <c r="V824" s="157"/>
      <c r="W824" s="157"/>
      <c r="X824" s="157"/>
      <c r="Y824" s="157"/>
      <c r="Z824" s="157"/>
    </row>
    <row r="825" spans="1:26" ht="12" customHeight="1" x14ac:dyDescent="0.25">
      <c r="A825" s="157"/>
      <c r="B825" s="157"/>
      <c r="C825" s="157"/>
      <c r="D825" s="189"/>
      <c r="E825" s="157"/>
      <c r="F825" s="157"/>
      <c r="G825" s="157"/>
      <c r="H825" s="157"/>
      <c r="I825" s="157"/>
      <c r="J825" s="157"/>
      <c r="K825" s="157"/>
      <c r="L825" s="157"/>
      <c r="M825" s="157"/>
      <c r="N825" s="157"/>
      <c r="O825" s="157"/>
      <c r="P825" s="157"/>
      <c r="Q825" s="157"/>
      <c r="R825" s="157"/>
      <c r="S825" s="157"/>
      <c r="T825" s="157"/>
      <c r="U825" s="157"/>
      <c r="V825" s="157"/>
      <c r="W825" s="157"/>
      <c r="X825" s="157"/>
      <c r="Y825" s="157"/>
      <c r="Z825" s="157"/>
    </row>
    <row r="826" spans="1:26" ht="12" customHeight="1" x14ac:dyDescent="0.25">
      <c r="A826" s="157"/>
      <c r="B826" s="157"/>
      <c r="C826" s="157"/>
      <c r="D826" s="189"/>
      <c r="E826" s="157"/>
      <c r="F826" s="157"/>
      <c r="G826" s="157"/>
      <c r="H826" s="157"/>
      <c r="I826" s="157"/>
      <c r="J826" s="157"/>
      <c r="K826" s="157"/>
      <c r="L826" s="157"/>
      <c r="M826" s="157"/>
      <c r="N826" s="157"/>
      <c r="O826" s="157"/>
      <c r="P826" s="157"/>
      <c r="Q826" s="157"/>
      <c r="R826" s="157"/>
      <c r="S826" s="157"/>
      <c r="T826" s="157"/>
      <c r="U826" s="157"/>
      <c r="V826" s="157"/>
      <c r="W826" s="157"/>
      <c r="X826" s="157"/>
      <c r="Y826" s="157"/>
      <c r="Z826" s="157"/>
    </row>
    <row r="827" spans="1:26" ht="12" customHeight="1" x14ac:dyDescent="0.25">
      <c r="A827" s="157"/>
      <c r="B827" s="157"/>
      <c r="C827" s="157"/>
      <c r="D827" s="189"/>
      <c r="E827" s="157"/>
      <c r="F827" s="157"/>
      <c r="G827" s="157"/>
      <c r="H827" s="157"/>
      <c r="I827" s="157"/>
      <c r="J827" s="157"/>
      <c r="K827" s="157"/>
      <c r="L827" s="157"/>
      <c r="M827" s="157"/>
      <c r="N827" s="157"/>
      <c r="O827" s="157"/>
      <c r="P827" s="157"/>
      <c r="Q827" s="157"/>
      <c r="R827" s="157"/>
      <c r="S827" s="157"/>
      <c r="T827" s="157"/>
      <c r="U827" s="157"/>
      <c r="V827" s="157"/>
      <c r="W827" s="157"/>
      <c r="X827" s="157"/>
      <c r="Y827" s="157"/>
      <c r="Z827" s="157"/>
    </row>
    <row r="828" spans="1:26" ht="12" customHeight="1" x14ac:dyDescent="0.25">
      <c r="A828" s="157"/>
      <c r="B828" s="157"/>
      <c r="C828" s="157"/>
      <c r="D828" s="189"/>
      <c r="E828" s="157"/>
      <c r="F828" s="157"/>
      <c r="G828" s="157"/>
      <c r="H828" s="157"/>
      <c r="I828" s="157"/>
      <c r="J828" s="157"/>
      <c r="K828" s="157"/>
      <c r="L828" s="157"/>
      <c r="M828" s="157"/>
      <c r="N828" s="157"/>
      <c r="O828" s="157"/>
      <c r="P828" s="157"/>
      <c r="Q828" s="157"/>
      <c r="R828" s="157"/>
      <c r="S828" s="157"/>
      <c r="T828" s="157"/>
      <c r="U828" s="157"/>
      <c r="V828" s="157"/>
      <c r="W828" s="157"/>
      <c r="X828" s="157"/>
      <c r="Y828" s="157"/>
      <c r="Z828" s="157"/>
    </row>
    <row r="829" spans="1:26" ht="12" customHeight="1" x14ac:dyDescent="0.25">
      <c r="A829" s="157"/>
      <c r="B829" s="157"/>
      <c r="C829" s="157"/>
      <c r="D829" s="189"/>
      <c r="E829" s="157"/>
      <c r="F829" s="157"/>
      <c r="G829" s="157"/>
      <c r="H829" s="157"/>
      <c r="I829" s="157"/>
      <c r="J829" s="157"/>
      <c r="K829" s="157"/>
      <c r="L829" s="157"/>
      <c r="M829" s="157"/>
      <c r="N829" s="157"/>
      <c r="O829" s="157"/>
      <c r="P829" s="157"/>
      <c r="Q829" s="157"/>
      <c r="R829" s="157"/>
      <c r="S829" s="157"/>
      <c r="T829" s="157"/>
      <c r="U829" s="157"/>
      <c r="V829" s="157"/>
      <c r="W829" s="157"/>
      <c r="X829" s="157"/>
      <c r="Y829" s="157"/>
      <c r="Z829" s="157"/>
    </row>
    <row r="830" spans="1:26" ht="12" customHeight="1" x14ac:dyDescent="0.25">
      <c r="A830" s="157"/>
      <c r="B830" s="157"/>
      <c r="C830" s="157"/>
      <c r="D830" s="189"/>
      <c r="E830" s="157"/>
      <c r="F830" s="157"/>
      <c r="G830" s="157"/>
      <c r="H830" s="157"/>
      <c r="I830" s="157"/>
      <c r="J830" s="157"/>
      <c r="K830" s="157"/>
      <c r="L830" s="157"/>
      <c r="M830" s="157"/>
      <c r="N830" s="157"/>
      <c r="O830" s="157"/>
      <c r="P830" s="157"/>
      <c r="Q830" s="157"/>
      <c r="R830" s="157"/>
      <c r="S830" s="157"/>
      <c r="T830" s="157"/>
      <c r="U830" s="157"/>
      <c r="V830" s="157"/>
      <c r="W830" s="157"/>
      <c r="X830" s="157"/>
      <c r="Y830" s="157"/>
      <c r="Z830" s="157"/>
    </row>
    <row r="831" spans="1:26" ht="12" customHeight="1" x14ac:dyDescent="0.25">
      <c r="A831" s="157"/>
      <c r="B831" s="157"/>
      <c r="C831" s="157"/>
      <c r="D831" s="189"/>
      <c r="E831" s="157"/>
      <c r="F831" s="157"/>
      <c r="G831" s="157"/>
      <c r="H831" s="157"/>
      <c r="I831" s="157"/>
      <c r="J831" s="157"/>
      <c r="K831" s="157"/>
      <c r="L831" s="157"/>
      <c r="M831" s="157"/>
      <c r="N831" s="157"/>
      <c r="O831" s="157"/>
      <c r="P831" s="157"/>
      <c r="Q831" s="157"/>
      <c r="R831" s="157"/>
      <c r="S831" s="157"/>
      <c r="T831" s="157"/>
      <c r="U831" s="157"/>
      <c r="V831" s="157"/>
      <c r="W831" s="157"/>
      <c r="X831" s="157"/>
      <c r="Y831" s="157"/>
      <c r="Z831" s="157"/>
    </row>
    <row r="832" spans="1:26" ht="12" customHeight="1" x14ac:dyDescent="0.25">
      <c r="A832" s="157"/>
      <c r="B832" s="157"/>
      <c r="C832" s="157"/>
      <c r="D832" s="189"/>
      <c r="E832" s="157"/>
      <c r="F832" s="157"/>
      <c r="G832" s="157"/>
      <c r="H832" s="157"/>
      <c r="I832" s="157"/>
      <c r="J832" s="157"/>
      <c r="K832" s="157"/>
      <c r="L832" s="157"/>
      <c r="M832" s="157"/>
      <c r="N832" s="157"/>
      <c r="O832" s="157"/>
      <c r="P832" s="157"/>
      <c r="Q832" s="157"/>
      <c r="R832" s="157"/>
      <c r="S832" s="157"/>
      <c r="T832" s="157"/>
      <c r="U832" s="157"/>
      <c r="V832" s="157"/>
      <c r="W832" s="157"/>
      <c r="X832" s="157"/>
      <c r="Y832" s="157"/>
      <c r="Z832" s="157"/>
    </row>
    <row r="833" spans="1:26" ht="12" customHeight="1" x14ac:dyDescent="0.25">
      <c r="A833" s="157"/>
      <c r="B833" s="157"/>
      <c r="C833" s="157"/>
      <c r="D833" s="189"/>
      <c r="E833" s="157"/>
      <c r="F833" s="157"/>
      <c r="G833" s="157"/>
      <c r="H833" s="157"/>
      <c r="I833" s="157"/>
      <c r="J833" s="157"/>
      <c r="K833" s="157"/>
      <c r="L833" s="157"/>
      <c r="M833" s="157"/>
      <c r="N833" s="157"/>
      <c r="O833" s="157"/>
      <c r="P833" s="157"/>
      <c r="Q833" s="157"/>
      <c r="R833" s="157"/>
      <c r="S833" s="157"/>
      <c r="T833" s="157"/>
      <c r="U833" s="157"/>
      <c r="V833" s="157"/>
      <c r="W833" s="157"/>
      <c r="X833" s="157"/>
      <c r="Y833" s="157"/>
      <c r="Z833" s="157"/>
    </row>
    <row r="834" spans="1:26" ht="12" customHeight="1" x14ac:dyDescent="0.25">
      <c r="A834" s="157"/>
      <c r="B834" s="157"/>
      <c r="C834" s="157"/>
      <c r="D834" s="189"/>
      <c r="E834" s="157"/>
      <c r="F834" s="157"/>
      <c r="G834" s="157"/>
      <c r="H834" s="157"/>
      <c r="I834" s="157"/>
      <c r="J834" s="157"/>
      <c r="K834" s="157"/>
      <c r="L834" s="157"/>
      <c r="M834" s="157"/>
      <c r="N834" s="157"/>
      <c r="O834" s="157"/>
      <c r="P834" s="157"/>
      <c r="Q834" s="157"/>
      <c r="R834" s="157"/>
      <c r="S834" s="157"/>
      <c r="T834" s="157"/>
      <c r="U834" s="157"/>
      <c r="V834" s="157"/>
      <c r="W834" s="157"/>
      <c r="X834" s="157"/>
      <c r="Y834" s="157"/>
      <c r="Z834" s="157"/>
    </row>
    <row r="835" spans="1:26" ht="12" customHeight="1" x14ac:dyDescent="0.25">
      <c r="A835" s="157"/>
      <c r="B835" s="157"/>
      <c r="C835" s="157"/>
      <c r="D835" s="189"/>
      <c r="E835" s="157"/>
      <c r="F835" s="157"/>
      <c r="G835" s="157"/>
      <c r="H835" s="157"/>
      <c r="I835" s="157"/>
      <c r="J835" s="157"/>
      <c r="K835" s="157"/>
      <c r="L835" s="157"/>
      <c r="M835" s="157"/>
      <c r="N835" s="157"/>
      <c r="O835" s="157"/>
      <c r="P835" s="157"/>
      <c r="Q835" s="157"/>
      <c r="R835" s="157"/>
      <c r="S835" s="157"/>
      <c r="T835" s="157"/>
      <c r="U835" s="157"/>
      <c r="V835" s="157"/>
      <c r="W835" s="157"/>
      <c r="X835" s="157"/>
      <c r="Y835" s="157"/>
      <c r="Z835" s="157"/>
    </row>
    <row r="836" spans="1:26" ht="12" customHeight="1" x14ac:dyDescent="0.25">
      <c r="A836" s="157"/>
      <c r="B836" s="157"/>
      <c r="C836" s="157"/>
      <c r="D836" s="189"/>
      <c r="E836" s="157"/>
      <c r="F836" s="157"/>
      <c r="G836" s="157"/>
      <c r="H836" s="157"/>
      <c r="I836" s="157"/>
      <c r="J836" s="157"/>
      <c r="K836" s="157"/>
      <c r="L836" s="157"/>
      <c r="M836" s="157"/>
      <c r="N836" s="157"/>
      <c r="O836" s="157"/>
      <c r="P836" s="157"/>
      <c r="Q836" s="157"/>
      <c r="R836" s="157"/>
      <c r="S836" s="157"/>
      <c r="T836" s="157"/>
      <c r="U836" s="157"/>
      <c r="V836" s="157"/>
      <c r="W836" s="157"/>
      <c r="X836" s="157"/>
      <c r="Y836" s="157"/>
      <c r="Z836" s="157"/>
    </row>
    <row r="837" spans="1:26" ht="12" customHeight="1" x14ac:dyDescent="0.25">
      <c r="A837" s="157"/>
      <c r="B837" s="157"/>
      <c r="C837" s="157"/>
      <c r="D837" s="189"/>
      <c r="E837" s="157"/>
      <c r="F837" s="157"/>
      <c r="G837" s="157"/>
      <c r="H837" s="157"/>
      <c r="I837" s="157"/>
      <c r="J837" s="157"/>
      <c r="K837" s="157"/>
      <c r="L837" s="157"/>
      <c r="M837" s="157"/>
      <c r="N837" s="157"/>
      <c r="O837" s="157"/>
      <c r="P837" s="157"/>
      <c r="Q837" s="157"/>
      <c r="R837" s="157"/>
      <c r="S837" s="157"/>
      <c r="T837" s="157"/>
      <c r="U837" s="157"/>
      <c r="V837" s="157"/>
      <c r="W837" s="157"/>
      <c r="X837" s="157"/>
      <c r="Y837" s="157"/>
      <c r="Z837" s="157"/>
    </row>
    <row r="838" spans="1:26" ht="12" customHeight="1" x14ac:dyDescent="0.25">
      <c r="A838" s="157"/>
      <c r="B838" s="157"/>
      <c r="C838" s="157"/>
      <c r="D838" s="189"/>
      <c r="E838" s="157"/>
      <c r="F838" s="157"/>
      <c r="G838" s="157"/>
      <c r="H838" s="157"/>
      <c r="I838" s="157"/>
      <c r="J838" s="157"/>
      <c r="K838" s="157"/>
      <c r="L838" s="157"/>
      <c r="M838" s="157"/>
      <c r="N838" s="157"/>
      <c r="O838" s="157"/>
      <c r="P838" s="157"/>
      <c r="Q838" s="157"/>
      <c r="R838" s="157"/>
      <c r="S838" s="157"/>
      <c r="T838" s="157"/>
      <c r="U838" s="157"/>
      <c r="V838" s="157"/>
      <c r="W838" s="157"/>
      <c r="X838" s="157"/>
      <c r="Y838" s="157"/>
      <c r="Z838" s="157"/>
    </row>
    <row r="839" spans="1:26" ht="12" customHeight="1" x14ac:dyDescent="0.25">
      <c r="A839" s="157"/>
      <c r="B839" s="157"/>
      <c r="C839" s="157"/>
      <c r="D839" s="189"/>
      <c r="E839" s="157"/>
      <c r="F839" s="157"/>
      <c r="G839" s="157"/>
      <c r="H839" s="157"/>
      <c r="I839" s="157"/>
      <c r="J839" s="157"/>
      <c r="K839" s="157"/>
      <c r="L839" s="157"/>
      <c r="M839" s="157"/>
      <c r="N839" s="157"/>
      <c r="O839" s="157"/>
      <c r="P839" s="157"/>
      <c r="Q839" s="157"/>
      <c r="R839" s="157"/>
      <c r="S839" s="157"/>
      <c r="T839" s="157"/>
      <c r="U839" s="157"/>
      <c r="V839" s="157"/>
      <c r="W839" s="157"/>
      <c r="X839" s="157"/>
      <c r="Y839" s="157"/>
      <c r="Z839" s="157"/>
    </row>
    <row r="840" spans="1:26" ht="12" customHeight="1" x14ac:dyDescent="0.25">
      <c r="A840" s="157"/>
      <c r="B840" s="157"/>
      <c r="C840" s="157"/>
      <c r="D840" s="189"/>
      <c r="E840" s="157"/>
      <c r="F840" s="157"/>
      <c r="G840" s="157"/>
      <c r="H840" s="157"/>
      <c r="I840" s="157"/>
      <c r="J840" s="157"/>
      <c r="K840" s="157"/>
      <c r="L840" s="157"/>
      <c r="M840" s="157"/>
      <c r="N840" s="157"/>
      <c r="O840" s="157"/>
      <c r="P840" s="157"/>
      <c r="Q840" s="157"/>
      <c r="R840" s="157"/>
      <c r="S840" s="157"/>
      <c r="T840" s="157"/>
      <c r="U840" s="157"/>
      <c r="V840" s="157"/>
      <c r="W840" s="157"/>
      <c r="X840" s="157"/>
      <c r="Y840" s="157"/>
      <c r="Z840" s="157"/>
    </row>
    <row r="841" spans="1:26" ht="12" customHeight="1" x14ac:dyDescent="0.25">
      <c r="A841" s="157"/>
      <c r="B841" s="157"/>
      <c r="C841" s="157"/>
      <c r="D841" s="189"/>
      <c r="E841" s="157"/>
      <c r="F841" s="157"/>
      <c r="G841" s="157"/>
      <c r="H841" s="157"/>
      <c r="I841" s="157"/>
      <c r="J841" s="157"/>
      <c r="K841" s="157"/>
      <c r="L841" s="157"/>
      <c r="M841" s="157"/>
      <c r="N841" s="157"/>
      <c r="O841" s="157"/>
      <c r="P841" s="157"/>
      <c r="Q841" s="157"/>
      <c r="R841" s="157"/>
      <c r="S841" s="157"/>
      <c r="T841" s="157"/>
      <c r="U841" s="157"/>
      <c r="V841" s="157"/>
      <c r="W841" s="157"/>
      <c r="X841" s="157"/>
      <c r="Y841" s="157"/>
      <c r="Z841" s="157"/>
    </row>
    <row r="842" spans="1:26" ht="12" customHeight="1" x14ac:dyDescent="0.25">
      <c r="A842" s="157"/>
      <c r="B842" s="157"/>
      <c r="C842" s="157"/>
      <c r="D842" s="189"/>
      <c r="E842" s="157"/>
      <c r="F842" s="157"/>
      <c r="G842" s="157"/>
      <c r="H842" s="157"/>
      <c r="I842" s="157"/>
      <c r="J842" s="157"/>
      <c r="K842" s="157"/>
      <c r="L842" s="157"/>
      <c r="M842" s="157"/>
      <c r="N842" s="157"/>
      <c r="O842" s="157"/>
      <c r="P842" s="157"/>
      <c r="Q842" s="157"/>
      <c r="R842" s="157"/>
      <c r="S842" s="157"/>
      <c r="T842" s="157"/>
      <c r="U842" s="157"/>
      <c r="V842" s="157"/>
      <c r="W842" s="157"/>
      <c r="X842" s="157"/>
      <c r="Y842" s="157"/>
      <c r="Z842" s="157"/>
    </row>
    <row r="843" spans="1:26" ht="12" customHeight="1" x14ac:dyDescent="0.25">
      <c r="A843" s="157"/>
      <c r="B843" s="157"/>
      <c r="C843" s="157"/>
      <c r="D843" s="189"/>
      <c r="E843" s="157"/>
      <c r="F843" s="157"/>
      <c r="G843" s="157"/>
      <c r="H843" s="157"/>
      <c r="I843" s="157"/>
      <c r="J843" s="157"/>
      <c r="K843" s="157"/>
      <c r="L843" s="157"/>
      <c r="M843" s="157"/>
      <c r="N843" s="157"/>
      <c r="O843" s="157"/>
      <c r="P843" s="157"/>
      <c r="Q843" s="157"/>
      <c r="R843" s="157"/>
      <c r="S843" s="157"/>
      <c r="T843" s="157"/>
      <c r="U843" s="157"/>
      <c r="V843" s="157"/>
      <c r="W843" s="157"/>
      <c r="X843" s="157"/>
      <c r="Y843" s="157"/>
      <c r="Z843" s="157"/>
    </row>
    <row r="844" spans="1:26" ht="12" customHeight="1" x14ac:dyDescent="0.25">
      <c r="A844" s="157"/>
      <c r="B844" s="157"/>
      <c r="C844" s="157"/>
      <c r="D844" s="189"/>
      <c r="E844" s="157"/>
      <c r="F844" s="157"/>
      <c r="G844" s="157"/>
      <c r="H844" s="157"/>
      <c r="I844" s="157"/>
      <c r="J844" s="157"/>
      <c r="K844" s="157"/>
      <c r="L844" s="157"/>
      <c r="M844" s="157"/>
      <c r="N844" s="157"/>
      <c r="O844" s="157"/>
      <c r="P844" s="157"/>
      <c r="Q844" s="157"/>
      <c r="R844" s="157"/>
      <c r="S844" s="157"/>
      <c r="T844" s="157"/>
      <c r="U844" s="157"/>
      <c r="V844" s="157"/>
      <c r="W844" s="157"/>
      <c r="X844" s="157"/>
      <c r="Y844" s="157"/>
      <c r="Z844" s="157"/>
    </row>
    <row r="845" spans="1:26" ht="12" customHeight="1" x14ac:dyDescent="0.25">
      <c r="A845" s="157"/>
      <c r="B845" s="157"/>
      <c r="C845" s="157"/>
      <c r="D845" s="189"/>
      <c r="E845" s="157"/>
      <c r="F845" s="157"/>
      <c r="G845" s="157"/>
      <c r="H845" s="157"/>
      <c r="I845" s="157"/>
      <c r="J845" s="157"/>
      <c r="K845" s="157"/>
      <c r="L845" s="157"/>
      <c r="M845" s="157"/>
      <c r="N845" s="157"/>
      <c r="O845" s="157"/>
      <c r="P845" s="157"/>
      <c r="Q845" s="157"/>
      <c r="R845" s="157"/>
      <c r="S845" s="157"/>
      <c r="T845" s="157"/>
      <c r="U845" s="157"/>
      <c r="V845" s="157"/>
      <c r="W845" s="157"/>
      <c r="X845" s="157"/>
      <c r="Y845" s="157"/>
      <c r="Z845" s="157"/>
    </row>
    <row r="846" spans="1:26" ht="12" customHeight="1" x14ac:dyDescent="0.25">
      <c r="A846" s="157"/>
      <c r="B846" s="157"/>
      <c r="C846" s="157"/>
      <c r="D846" s="189"/>
      <c r="E846" s="157"/>
      <c r="F846" s="157"/>
      <c r="G846" s="157"/>
      <c r="H846" s="157"/>
      <c r="I846" s="157"/>
      <c r="J846" s="157"/>
      <c r="K846" s="157"/>
      <c r="L846" s="157"/>
      <c r="M846" s="157"/>
      <c r="N846" s="157"/>
      <c r="O846" s="157"/>
      <c r="P846" s="157"/>
      <c r="Q846" s="157"/>
      <c r="R846" s="157"/>
      <c r="S846" s="157"/>
      <c r="T846" s="157"/>
      <c r="U846" s="157"/>
      <c r="V846" s="157"/>
      <c r="W846" s="157"/>
      <c r="X846" s="157"/>
      <c r="Y846" s="157"/>
      <c r="Z846" s="157"/>
    </row>
    <row r="847" spans="1:26" ht="12" customHeight="1" x14ac:dyDescent="0.25">
      <c r="A847" s="157"/>
      <c r="B847" s="157"/>
      <c r="C847" s="157"/>
      <c r="D847" s="189"/>
      <c r="E847" s="157"/>
      <c r="F847" s="157"/>
      <c r="G847" s="157"/>
      <c r="H847" s="157"/>
      <c r="I847" s="157"/>
      <c r="J847" s="157"/>
      <c r="K847" s="157"/>
      <c r="L847" s="157"/>
      <c r="M847" s="157"/>
      <c r="N847" s="157"/>
      <c r="O847" s="157"/>
      <c r="P847" s="157"/>
      <c r="Q847" s="157"/>
      <c r="R847" s="157"/>
      <c r="S847" s="157"/>
      <c r="T847" s="157"/>
      <c r="U847" s="157"/>
      <c r="V847" s="157"/>
      <c r="W847" s="157"/>
      <c r="X847" s="157"/>
      <c r="Y847" s="157"/>
      <c r="Z847" s="157"/>
    </row>
    <row r="848" spans="1:26" ht="12" customHeight="1" x14ac:dyDescent="0.25">
      <c r="A848" s="157"/>
      <c r="B848" s="157"/>
      <c r="C848" s="157"/>
      <c r="D848" s="189"/>
      <c r="E848" s="157"/>
      <c r="F848" s="157"/>
      <c r="G848" s="157"/>
      <c r="H848" s="157"/>
      <c r="I848" s="157"/>
      <c r="J848" s="157"/>
      <c r="K848" s="157"/>
      <c r="L848" s="157"/>
      <c r="M848" s="157"/>
      <c r="N848" s="157"/>
      <c r="O848" s="157"/>
      <c r="P848" s="157"/>
      <c r="Q848" s="157"/>
      <c r="R848" s="157"/>
      <c r="S848" s="157"/>
      <c r="T848" s="157"/>
      <c r="U848" s="157"/>
      <c r="V848" s="157"/>
      <c r="W848" s="157"/>
      <c r="X848" s="157"/>
      <c r="Y848" s="157"/>
      <c r="Z848" s="157"/>
    </row>
    <row r="849" spans="1:26" ht="12" customHeight="1" x14ac:dyDescent="0.25">
      <c r="A849" s="157"/>
      <c r="B849" s="157"/>
      <c r="C849" s="157"/>
      <c r="D849" s="189"/>
      <c r="E849" s="157"/>
      <c r="F849" s="157"/>
      <c r="G849" s="157"/>
      <c r="H849" s="157"/>
      <c r="I849" s="157"/>
      <c r="J849" s="157"/>
      <c r="K849" s="157"/>
      <c r="L849" s="157"/>
      <c r="M849" s="157"/>
      <c r="N849" s="157"/>
      <c r="O849" s="157"/>
      <c r="P849" s="157"/>
      <c r="Q849" s="157"/>
      <c r="R849" s="157"/>
      <c r="S849" s="157"/>
      <c r="T849" s="157"/>
      <c r="U849" s="157"/>
      <c r="V849" s="157"/>
      <c r="W849" s="157"/>
      <c r="X849" s="157"/>
      <c r="Y849" s="157"/>
      <c r="Z849" s="157"/>
    </row>
    <row r="850" spans="1:26" ht="12" customHeight="1" x14ac:dyDescent="0.25">
      <c r="A850" s="157"/>
      <c r="B850" s="157"/>
      <c r="C850" s="157"/>
      <c r="D850" s="189"/>
      <c r="E850" s="157"/>
      <c r="F850" s="157"/>
      <c r="G850" s="157"/>
      <c r="H850" s="157"/>
      <c r="I850" s="157"/>
      <c r="J850" s="157"/>
      <c r="K850" s="157"/>
      <c r="L850" s="157"/>
      <c r="M850" s="157"/>
      <c r="N850" s="157"/>
      <c r="O850" s="157"/>
      <c r="P850" s="157"/>
      <c r="Q850" s="157"/>
      <c r="R850" s="157"/>
      <c r="S850" s="157"/>
      <c r="T850" s="157"/>
      <c r="U850" s="157"/>
      <c r="V850" s="157"/>
      <c r="W850" s="157"/>
      <c r="X850" s="157"/>
      <c r="Y850" s="157"/>
      <c r="Z850" s="157"/>
    </row>
    <row r="851" spans="1:26" ht="12" customHeight="1" x14ac:dyDescent="0.25">
      <c r="A851" s="157"/>
      <c r="B851" s="157"/>
      <c r="C851" s="157"/>
      <c r="D851" s="189"/>
      <c r="E851" s="157"/>
      <c r="F851" s="157"/>
      <c r="G851" s="157"/>
      <c r="H851" s="157"/>
      <c r="I851" s="157"/>
      <c r="J851" s="157"/>
      <c r="K851" s="157"/>
      <c r="L851" s="157"/>
      <c r="M851" s="157"/>
      <c r="N851" s="157"/>
      <c r="O851" s="157"/>
      <c r="P851" s="157"/>
      <c r="Q851" s="157"/>
      <c r="R851" s="157"/>
      <c r="S851" s="157"/>
      <c r="T851" s="157"/>
      <c r="U851" s="157"/>
      <c r="V851" s="157"/>
      <c r="W851" s="157"/>
      <c r="X851" s="157"/>
      <c r="Y851" s="157"/>
      <c r="Z851" s="157"/>
    </row>
    <row r="852" spans="1:26" ht="12" customHeight="1" x14ac:dyDescent="0.25">
      <c r="A852" s="157"/>
      <c r="B852" s="157"/>
      <c r="C852" s="157"/>
      <c r="D852" s="189"/>
      <c r="E852" s="157"/>
      <c r="F852" s="157"/>
      <c r="G852" s="157"/>
      <c r="H852" s="157"/>
      <c r="I852" s="157"/>
      <c r="J852" s="157"/>
      <c r="K852" s="157"/>
      <c r="L852" s="157"/>
      <c r="M852" s="157"/>
      <c r="N852" s="157"/>
      <c r="O852" s="157"/>
      <c r="P852" s="157"/>
      <c r="Q852" s="157"/>
      <c r="R852" s="157"/>
      <c r="S852" s="157"/>
      <c r="T852" s="157"/>
      <c r="U852" s="157"/>
      <c r="V852" s="157"/>
      <c r="W852" s="157"/>
      <c r="X852" s="157"/>
      <c r="Y852" s="157"/>
      <c r="Z852" s="157"/>
    </row>
    <row r="853" spans="1:26" ht="12" customHeight="1" x14ac:dyDescent="0.25">
      <c r="A853" s="157"/>
      <c r="B853" s="157"/>
      <c r="C853" s="157"/>
      <c r="D853" s="189"/>
      <c r="E853" s="157"/>
      <c r="F853" s="157"/>
      <c r="G853" s="157"/>
      <c r="H853" s="157"/>
      <c r="I853" s="157"/>
      <c r="J853" s="157"/>
      <c r="K853" s="157"/>
      <c r="L853" s="157"/>
      <c r="M853" s="157"/>
      <c r="N853" s="157"/>
      <c r="O853" s="157"/>
      <c r="P853" s="157"/>
      <c r="Q853" s="157"/>
      <c r="R853" s="157"/>
      <c r="S853" s="157"/>
      <c r="T853" s="157"/>
      <c r="U853" s="157"/>
      <c r="V853" s="157"/>
      <c r="W853" s="157"/>
      <c r="X853" s="157"/>
      <c r="Y853" s="157"/>
      <c r="Z853" s="157"/>
    </row>
    <row r="854" spans="1:26" ht="12" customHeight="1" x14ac:dyDescent="0.25">
      <c r="A854" s="157"/>
      <c r="B854" s="157"/>
      <c r="C854" s="157"/>
      <c r="D854" s="189"/>
      <c r="E854" s="157"/>
      <c r="F854" s="157"/>
      <c r="G854" s="157"/>
      <c r="H854" s="157"/>
      <c r="I854" s="157"/>
      <c r="J854" s="157"/>
      <c r="K854" s="157"/>
      <c r="L854" s="157"/>
      <c r="M854" s="157"/>
      <c r="N854" s="157"/>
      <c r="O854" s="157"/>
      <c r="P854" s="157"/>
      <c r="Q854" s="157"/>
      <c r="R854" s="157"/>
      <c r="S854" s="157"/>
      <c r="T854" s="157"/>
      <c r="U854" s="157"/>
      <c r="V854" s="157"/>
      <c r="W854" s="157"/>
      <c r="X854" s="157"/>
      <c r="Y854" s="157"/>
      <c r="Z854" s="157"/>
    </row>
    <row r="855" spans="1:26" ht="12" customHeight="1" x14ac:dyDescent="0.25">
      <c r="A855" s="157"/>
      <c r="B855" s="157"/>
      <c r="C855" s="157"/>
      <c r="D855" s="189"/>
      <c r="E855" s="157"/>
      <c r="F855" s="157"/>
      <c r="G855" s="157"/>
      <c r="H855" s="157"/>
      <c r="I855" s="157"/>
      <c r="J855" s="157"/>
      <c r="K855" s="157"/>
      <c r="L855" s="157"/>
      <c r="M855" s="157"/>
      <c r="N855" s="157"/>
      <c r="O855" s="157"/>
      <c r="P855" s="157"/>
      <c r="Q855" s="157"/>
      <c r="R855" s="157"/>
      <c r="S855" s="157"/>
      <c r="T855" s="157"/>
      <c r="U855" s="157"/>
      <c r="V855" s="157"/>
      <c r="W855" s="157"/>
      <c r="X855" s="157"/>
      <c r="Y855" s="157"/>
      <c r="Z855" s="157"/>
    </row>
    <row r="856" spans="1:26" ht="12" customHeight="1" x14ac:dyDescent="0.25">
      <c r="A856" s="157"/>
      <c r="B856" s="157"/>
      <c r="C856" s="157"/>
      <c r="D856" s="189"/>
      <c r="E856" s="157"/>
      <c r="F856" s="157"/>
      <c r="G856" s="157"/>
      <c r="H856" s="157"/>
      <c r="I856" s="157"/>
      <c r="J856" s="157"/>
      <c r="K856" s="157"/>
      <c r="L856" s="157"/>
      <c r="M856" s="157"/>
      <c r="N856" s="157"/>
      <c r="O856" s="157"/>
      <c r="P856" s="157"/>
      <c r="Q856" s="157"/>
      <c r="R856" s="157"/>
      <c r="S856" s="157"/>
      <c r="T856" s="157"/>
      <c r="U856" s="157"/>
      <c r="V856" s="157"/>
      <c r="W856" s="157"/>
      <c r="X856" s="157"/>
      <c r="Y856" s="157"/>
      <c r="Z856" s="157"/>
    </row>
    <row r="857" spans="1:26" ht="12" customHeight="1" x14ac:dyDescent="0.25">
      <c r="A857" s="157"/>
      <c r="B857" s="157"/>
      <c r="C857" s="157"/>
      <c r="D857" s="189"/>
      <c r="E857" s="157"/>
      <c r="F857" s="157"/>
      <c r="G857" s="157"/>
      <c r="H857" s="157"/>
      <c r="I857" s="157"/>
      <c r="J857" s="157"/>
      <c r="K857" s="157"/>
      <c r="L857" s="157"/>
      <c r="M857" s="157"/>
      <c r="N857" s="157"/>
      <c r="O857" s="157"/>
      <c r="P857" s="157"/>
      <c r="Q857" s="157"/>
      <c r="R857" s="157"/>
      <c r="S857" s="157"/>
      <c r="T857" s="157"/>
      <c r="U857" s="157"/>
      <c r="V857" s="157"/>
      <c r="W857" s="157"/>
      <c r="X857" s="157"/>
      <c r="Y857" s="157"/>
      <c r="Z857" s="157"/>
    </row>
    <row r="858" spans="1:26" ht="12" customHeight="1" x14ac:dyDescent="0.25">
      <c r="A858" s="157"/>
      <c r="B858" s="157"/>
      <c r="C858" s="157"/>
      <c r="D858" s="189"/>
      <c r="E858" s="157"/>
      <c r="F858" s="157"/>
      <c r="G858" s="157"/>
      <c r="H858" s="157"/>
      <c r="I858" s="157"/>
      <c r="J858" s="157"/>
      <c r="K858" s="157"/>
      <c r="L858" s="157"/>
      <c r="M858" s="157"/>
      <c r="N858" s="157"/>
      <c r="O858" s="157"/>
      <c r="P858" s="157"/>
      <c r="Q858" s="157"/>
      <c r="R858" s="157"/>
      <c r="S858" s="157"/>
      <c r="T858" s="157"/>
      <c r="U858" s="157"/>
      <c r="V858" s="157"/>
      <c r="W858" s="157"/>
      <c r="X858" s="157"/>
      <c r="Y858" s="157"/>
      <c r="Z858" s="157"/>
    </row>
    <row r="859" spans="1:26" ht="12" customHeight="1" x14ac:dyDescent="0.25">
      <c r="A859" s="157"/>
      <c r="B859" s="157"/>
      <c r="C859" s="157"/>
      <c r="D859" s="189"/>
      <c r="E859" s="157"/>
      <c r="F859" s="157"/>
      <c r="G859" s="157"/>
      <c r="H859" s="157"/>
      <c r="I859" s="157"/>
      <c r="J859" s="157"/>
      <c r="K859" s="157"/>
      <c r="L859" s="157"/>
      <c r="M859" s="157"/>
      <c r="N859" s="157"/>
      <c r="O859" s="157"/>
      <c r="P859" s="157"/>
      <c r="Q859" s="157"/>
      <c r="R859" s="157"/>
      <c r="S859" s="157"/>
      <c r="T859" s="157"/>
      <c r="U859" s="157"/>
      <c r="V859" s="157"/>
      <c r="W859" s="157"/>
      <c r="X859" s="157"/>
      <c r="Y859" s="157"/>
      <c r="Z859" s="157"/>
    </row>
    <row r="860" spans="1:26" ht="12" customHeight="1" x14ac:dyDescent="0.25">
      <c r="A860" s="157"/>
      <c r="B860" s="157"/>
      <c r="C860" s="157"/>
      <c r="D860" s="189"/>
      <c r="E860" s="157"/>
      <c r="F860" s="157"/>
      <c r="G860" s="157"/>
      <c r="H860" s="157"/>
      <c r="I860" s="157"/>
      <c r="J860" s="157"/>
      <c r="K860" s="157"/>
      <c r="L860" s="157"/>
      <c r="M860" s="157"/>
      <c r="N860" s="157"/>
      <c r="O860" s="157"/>
      <c r="P860" s="157"/>
      <c r="Q860" s="157"/>
      <c r="R860" s="157"/>
      <c r="S860" s="157"/>
      <c r="T860" s="157"/>
      <c r="U860" s="157"/>
      <c r="V860" s="157"/>
      <c r="W860" s="157"/>
      <c r="X860" s="157"/>
      <c r="Y860" s="157"/>
      <c r="Z860" s="157"/>
    </row>
    <row r="861" spans="1:26" ht="12" customHeight="1" x14ac:dyDescent="0.25">
      <c r="A861" s="157"/>
      <c r="B861" s="157"/>
      <c r="C861" s="157"/>
      <c r="D861" s="189"/>
      <c r="E861" s="157"/>
      <c r="F861" s="157"/>
      <c r="G861" s="157"/>
      <c r="H861" s="157"/>
      <c r="I861" s="157"/>
      <c r="J861" s="157"/>
      <c r="K861" s="157"/>
      <c r="L861" s="157"/>
      <c r="M861" s="157"/>
      <c r="N861" s="157"/>
      <c r="O861" s="157"/>
      <c r="P861" s="157"/>
      <c r="Q861" s="157"/>
      <c r="R861" s="157"/>
      <c r="S861" s="157"/>
      <c r="T861" s="157"/>
      <c r="U861" s="157"/>
      <c r="V861" s="157"/>
      <c r="W861" s="157"/>
      <c r="X861" s="157"/>
      <c r="Y861" s="157"/>
      <c r="Z861" s="157"/>
    </row>
    <row r="862" spans="1:26" ht="12" customHeight="1" x14ac:dyDescent="0.25">
      <c r="A862" s="157"/>
      <c r="B862" s="157"/>
      <c r="C862" s="157"/>
      <c r="D862" s="189"/>
      <c r="E862" s="157"/>
      <c r="F862" s="157"/>
      <c r="G862" s="157"/>
      <c r="H862" s="157"/>
      <c r="I862" s="157"/>
      <c r="J862" s="157"/>
      <c r="K862" s="157"/>
      <c r="L862" s="157"/>
      <c r="M862" s="157"/>
      <c r="N862" s="157"/>
      <c r="O862" s="157"/>
      <c r="P862" s="157"/>
      <c r="Q862" s="157"/>
      <c r="R862" s="157"/>
      <c r="S862" s="157"/>
      <c r="T862" s="157"/>
      <c r="U862" s="157"/>
      <c r="V862" s="157"/>
      <c r="W862" s="157"/>
      <c r="X862" s="157"/>
      <c r="Y862" s="157"/>
      <c r="Z862" s="157"/>
    </row>
    <row r="863" spans="1:26" ht="12" customHeight="1" x14ac:dyDescent="0.25">
      <c r="A863" s="157"/>
      <c r="B863" s="157"/>
      <c r="C863" s="157"/>
      <c r="D863" s="189"/>
      <c r="E863" s="157"/>
      <c r="F863" s="157"/>
      <c r="G863" s="157"/>
      <c r="H863" s="157"/>
      <c r="I863" s="157"/>
      <c r="J863" s="157"/>
      <c r="K863" s="157"/>
      <c r="L863" s="157"/>
      <c r="M863" s="157"/>
      <c r="N863" s="157"/>
      <c r="O863" s="157"/>
      <c r="P863" s="157"/>
      <c r="Q863" s="157"/>
      <c r="R863" s="157"/>
      <c r="S863" s="157"/>
      <c r="T863" s="157"/>
      <c r="U863" s="157"/>
      <c r="V863" s="157"/>
      <c r="W863" s="157"/>
      <c r="X863" s="157"/>
      <c r="Y863" s="157"/>
      <c r="Z863" s="157"/>
    </row>
    <row r="864" spans="1:26" ht="12" customHeight="1" x14ac:dyDescent="0.25">
      <c r="A864" s="157"/>
      <c r="B864" s="157"/>
      <c r="C864" s="157"/>
      <c r="D864" s="189"/>
      <c r="E864" s="157"/>
      <c r="F864" s="157"/>
      <c r="G864" s="157"/>
      <c r="H864" s="157"/>
      <c r="I864" s="157"/>
      <c r="J864" s="157"/>
      <c r="K864" s="157"/>
      <c r="L864" s="157"/>
      <c r="M864" s="157"/>
      <c r="N864" s="157"/>
      <c r="O864" s="157"/>
      <c r="P864" s="157"/>
      <c r="Q864" s="157"/>
      <c r="R864" s="157"/>
      <c r="S864" s="157"/>
      <c r="T864" s="157"/>
      <c r="U864" s="157"/>
      <c r="V864" s="157"/>
      <c r="W864" s="157"/>
      <c r="X864" s="157"/>
      <c r="Y864" s="157"/>
      <c r="Z864" s="157"/>
    </row>
    <row r="865" spans="1:26" ht="12" customHeight="1" x14ac:dyDescent="0.25">
      <c r="A865" s="157"/>
      <c r="B865" s="157"/>
      <c r="C865" s="157"/>
      <c r="D865" s="189"/>
      <c r="E865" s="157"/>
      <c r="F865" s="157"/>
      <c r="G865" s="157"/>
      <c r="H865" s="157"/>
      <c r="I865" s="157"/>
      <c r="J865" s="157"/>
      <c r="K865" s="157"/>
      <c r="L865" s="157"/>
      <c r="M865" s="157"/>
      <c r="N865" s="157"/>
      <c r="O865" s="157"/>
      <c r="P865" s="157"/>
      <c r="Q865" s="157"/>
      <c r="R865" s="157"/>
      <c r="S865" s="157"/>
      <c r="T865" s="157"/>
      <c r="U865" s="157"/>
      <c r="V865" s="157"/>
      <c r="W865" s="157"/>
      <c r="X865" s="157"/>
      <c r="Y865" s="157"/>
      <c r="Z865" s="157"/>
    </row>
    <row r="866" spans="1:26" ht="12" customHeight="1" x14ac:dyDescent="0.25">
      <c r="A866" s="157"/>
      <c r="B866" s="157"/>
      <c r="C866" s="157"/>
      <c r="D866" s="189"/>
      <c r="E866" s="157"/>
      <c r="F866" s="157"/>
      <c r="G866" s="157"/>
      <c r="H866" s="157"/>
      <c r="I866" s="157"/>
      <c r="J866" s="157"/>
      <c r="K866" s="157"/>
      <c r="L866" s="157"/>
      <c r="M866" s="157"/>
      <c r="N866" s="157"/>
      <c r="O866" s="157"/>
      <c r="P866" s="157"/>
      <c r="Q866" s="157"/>
      <c r="R866" s="157"/>
      <c r="S866" s="157"/>
      <c r="T866" s="157"/>
      <c r="U866" s="157"/>
      <c r="V866" s="157"/>
      <c r="W866" s="157"/>
      <c r="X866" s="157"/>
      <c r="Y866" s="157"/>
      <c r="Z866" s="157"/>
    </row>
    <row r="867" spans="1:26" ht="12" customHeight="1" x14ac:dyDescent="0.25">
      <c r="A867" s="157"/>
      <c r="B867" s="157"/>
      <c r="C867" s="157"/>
      <c r="D867" s="189"/>
      <c r="E867" s="157"/>
      <c r="F867" s="157"/>
      <c r="G867" s="157"/>
      <c r="H867" s="157"/>
      <c r="I867" s="157"/>
      <c r="J867" s="157"/>
      <c r="K867" s="157"/>
      <c r="L867" s="157"/>
      <c r="M867" s="157"/>
      <c r="N867" s="157"/>
      <c r="O867" s="157"/>
      <c r="P867" s="157"/>
      <c r="Q867" s="157"/>
      <c r="R867" s="157"/>
      <c r="S867" s="157"/>
      <c r="T867" s="157"/>
      <c r="U867" s="157"/>
      <c r="V867" s="157"/>
      <c r="W867" s="157"/>
      <c r="X867" s="157"/>
      <c r="Y867" s="157"/>
      <c r="Z867" s="157"/>
    </row>
    <row r="868" spans="1:26" ht="12" customHeight="1" x14ac:dyDescent="0.25">
      <c r="A868" s="157"/>
      <c r="B868" s="157"/>
      <c r="C868" s="157"/>
      <c r="D868" s="189"/>
      <c r="E868" s="157"/>
      <c r="F868" s="157"/>
      <c r="G868" s="157"/>
      <c r="H868" s="157"/>
      <c r="I868" s="157"/>
      <c r="J868" s="157"/>
      <c r="K868" s="157"/>
      <c r="L868" s="157"/>
      <c r="M868" s="157"/>
      <c r="N868" s="157"/>
      <c r="O868" s="157"/>
      <c r="P868" s="157"/>
      <c r="Q868" s="157"/>
      <c r="R868" s="157"/>
      <c r="S868" s="157"/>
      <c r="T868" s="157"/>
      <c r="U868" s="157"/>
      <c r="V868" s="157"/>
      <c r="W868" s="157"/>
      <c r="X868" s="157"/>
      <c r="Y868" s="157"/>
      <c r="Z868" s="157"/>
    </row>
    <row r="869" spans="1:26" ht="12" customHeight="1" x14ac:dyDescent="0.25">
      <c r="A869" s="157"/>
      <c r="B869" s="157"/>
      <c r="C869" s="157"/>
      <c r="D869" s="189"/>
      <c r="E869" s="157"/>
      <c r="F869" s="157"/>
      <c r="G869" s="157"/>
      <c r="H869" s="157"/>
      <c r="I869" s="157"/>
      <c r="J869" s="157"/>
      <c r="K869" s="157"/>
      <c r="L869" s="157"/>
      <c r="M869" s="157"/>
      <c r="N869" s="157"/>
      <c r="O869" s="157"/>
      <c r="P869" s="157"/>
      <c r="Q869" s="157"/>
      <c r="R869" s="157"/>
      <c r="S869" s="157"/>
      <c r="T869" s="157"/>
      <c r="U869" s="157"/>
      <c r="V869" s="157"/>
      <c r="W869" s="157"/>
      <c r="X869" s="157"/>
      <c r="Y869" s="157"/>
      <c r="Z869" s="157"/>
    </row>
    <row r="870" spans="1:26" ht="12" customHeight="1" x14ac:dyDescent="0.25">
      <c r="A870" s="157"/>
      <c r="B870" s="157"/>
      <c r="C870" s="157"/>
      <c r="D870" s="189"/>
      <c r="E870" s="157"/>
      <c r="F870" s="157"/>
      <c r="G870" s="157"/>
      <c r="H870" s="157"/>
      <c r="I870" s="157"/>
      <c r="J870" s="157"/>
      <c r="K870" s="157"/>
      <c r="L870" s="157"/>
      <c r="M870" s="157"/>
      <c r="N870" s="157"/>
      <c r="O870" s="157"/>
      <c r="P870" s="157"/>
      <c r="Q870" s="157"/>
      <c r="R870" s="157"/>
      <c r="S870" s="157"/>
      <c r="T870" s="157"/>
      <c r="U870" s="157"/>
      <c r="V870" s="157"/>
      <c r="W870" s="157"/>
      <c r="X870" s="157"/>
      <c r="Y870" s="157"/>
      <c r="Z870" s="157"/>
    </row>
    <row r="871" spans="1:26" ht="12" customHeight="1" x14ac:dyDescent="0.25">
      <c r="A871" s="157"/>
      <c r="B871" s="157"/>
      <c r="C871" s="157"/>
      <c r="D871" s="189"/>
      <c r="E871" s="157"/>
      <c r="F871" s="157"/>
      <c r="G871" s="157"/>
      <c r="H871" s="157"/>
      <c r="I871" s="157"/>
      <c r="J871" s="157"/>
      <c r="K871" s="157"/>
      <c r="L871" s="157"/>
      <c r="M871" s="157"/>
      <c r="N871" s="157"/>
      <c r="O871" s="157"/>
      <c r="P871" s="157"/>
      <c r="Q871" s="157"/>
      <c r="R871" s="157"/>
      <c r="S871" s="157"/>
      <c r="T871" s="157"/>
      <c r="U871" s="157"/>
      <c r="V871" s="157"/>
      <c r="W871" s="157"/>
      <c r="X871" s="157"/>
      <c r="Y871" s="157"/>
      <c r="Z871" s="157"/>
    </row>
    <row r="872" spans="1:26" ht="12" customHeight="1" x14ac:dyDescent="0.25">
      <c r="A872" s="157"/>
      <c r="B872" s="157"/>
      <c r="C872" s="157"/>
      <c r="D872" s="189"/>
      <c r="E872" s="157"/>
      <c r="F872" s="157"/>
      <c r="G872" s="157"/>
      <c r="H872" s="157"/>
      <c r="I872" s="157"/>
      <c r="J872" s="157"/>
      <c r="K872" s="157"/>
      <c r="L872" s="157"/>
      <c r="M872" s="157"/>
      <c r="N872" s="157"/>
      <c r="O872" s="157"/>
      <c r="P872" s="157"/>
      <c r="Q872" s="157"/>
      <c r="R872" s="157"/>
      <c r="S872" s="157"/>
      <c r="T872" s="157"/>
      <c r="U872" s="157"/>
      <c r="V872" s="157"/>
      <c r="W872" s="157"/>
      <c r="X872" s="157"/>
      <c r="Y872" s="157"/>
      <c r="Z872" s="157"/>
    </row>
    <row r="873" spans="1:26" ht="12" customHeight="1" x14ac:dyDescent="0.25">
      <c r="A873" s="157"/>
      <c r="B873" s="157"/>
      <c r="C873" s="157"/>
      <c r="D873" s="189"/>
      <c r="E873" s="157"/>
      <c r="F873" s="157"/>
      <c r="G873" s="157"/>
      <c r="H873" s="157"/>
      <c r="I873" s="157"/>
      <c r="J873" s="157"/>
      <c r="K873" s="157"/>
      <c r="L873" s="157"/>
      <c r="M873" s="157"/>
      <c r="N873" s="157"/>
      <c r="O873" s="157"/>
      <c r="P873" s="157"/>
      <c r="Q873" s="157"/>
      <c r="R873" s="157"/>
      <c r="S873" s="157"/>
      <c r="T873" s="157"/>
      <c r="U873" s="157"/>
      <c r="V873" s="157"/>
      <c r="W873" s="157"/>
      <c r="X873" s="157"/>
      <c r="Y873" s="157"/>
      <c r="Z873" s="157"/>
    </row>
    <row r="874" spans="1:26" ht="12" customHeight="1" x14ac:dyDescent="0.25">
      <c r="A874" s="157"/>
      <c r="B874" s="157"/>
      <c r="C874" s="157"/>
      <c r="D874" s="189"/>
      <c r="E874" s="157"/>
      <c r="F874" s="157"/>
      <c r="G874" s="157"/>
      <c r="H874" s="157"/>
      <c r="I874" s="157"/>
      <c r="J874" s="157"/>
      <c r="K874" s="157"/>
      <c r="L874" s="157"/>
      <c r="M874" s="157"/>
      <c r="N874" s="157"/>
      <c r="O874" s="157"/>
      <c r="P874" s="157"/>
      <c r="Q874" s="157"/>
      <c r="R874" s="157"/>
      <c r="S874" s="157"/>
      <c r="T874" s="157"/>
      <c r="U874" s="157"/>
      <c r="V874" s="157"/>
      <c r="W874" s="157"/>
      <c r="X874" s="157"/>
      <c r="Y874" s="157"/>
      <c r="Z874" s="157"/>
    </row>
    <row r="875" spans="1:26" ht="12" customHeight="1" x14ac:dyDescent="0.25">
      <c r="A875" s="157"/>
      <c r="B875" s="157"/>
      <c r="C875" s="157"/>
      <c r="D875" s="189"/>
      <c r="E875" s="157"/>
      <c r="F875" s="157"/>
      <c r="G875" s="157"/>
      <c r="H875" s="157"/>
      <c r="I875" s="157"/>
      <c r="J875" s="157"/>
      <c r="K875" s="157"/>
      <c r="L875" s="157"/>
      <c r="M875" s="157"/>
      <c r="N875" s="157"/>
      <c r="O875" s="157"/>
      <c r="P875" s="157"/>
      <c r="Q875" s="157"/>
      <c r="R875" s="157"/>
      <c r="S875" s="157"/>
      <c r="T875" s="157"/>
      <c r="U875" s="157"/>
      <c r="V875" s="157"/>
      <c r="W875" s="157"/>
      <c r="X875" s="157"/>
      <c r="Y875" s="157"/>
      <c r="Z875" s="157"/>
    </row>
    <row r="876" spans="1:26" ht="12" customHeight="1" x14ac:dyDescent="0.25">
      <c r="A876" s="157"/>
      <c r="B876" s="157"/>
      <c r="C876" s="157"/>
      <c r="D876" s="189"/>
      <c r="E876" s="157"/>
      <c r="F876" s="157"/>
      <c r="G876" s="157"/>
      <c r="H876" s="157"/>
      <c r="I876" s="157"/>
      <c r="J876" s="157"/>
      <c r="K876" s="157"/>
      <c r="L876" s="157"/>
      <c r="M876" s="157"/>
      <c r="N876" s="157"/>
      <c r="O876" s="157"/>
      <c r="P876" s="157"/>
      <c r="Q876" s="157"/>
      <c r="R876" s="157"/>
      <c r="S876" s="157"/>
      <c r="T876" s="157"/>
      <c r="U876" s="157"/>
      <c r="V876" s="157"/>
      <c r="W876" s="157"/>
      <c r="X876" s="157"/>
      <c r="Y876" s="157"/>
      <c r="Z876" s="157"/>
    </row>
    <row r="877" spans="1:26" ht="12" customHeight="1" x14ac:dyDescent="0.25">
      <c r="A877" s="157"/>
      <c r="B877" s="157"/>
      <c r="C877" s="157"/>
      <c r="D877" s="189"/>
      <c r="E877" s="157"/>
      <c r="F877" s="157"/>
      <c r="G877" s="157"/>
      <c r="H877" s="157"/>
      <c r="I877" s="157"/>
      <c r="J877" s="157"/>
      <c r="K877" s="157"/>
      <c r="L877" s="157"/>
      <c r="M877" s="157"/>
      <c r="N877" s="157"/>
      <c r="O877" s="157"/>
      <c r="P877" s="157"/>
      <c r="Q877" s="157"/>
      <c r="R877" s="157"/>
      <c r="S877" s="157"/>
      <c r="T877" s="157"/>
      <c r="U877" s="157"/>
      <c r="V877" s="157"/>
      <c r="W877" s="157"/>
      <c r="X877" s="157"/>
      <c r="Y877" s="157"/>
      <c r="Z877" s="157"/>
    </row>
    <row r="878" spans="1:26" ht="12" customHeight="1" x14ac:dyDescent="0.25">
      <c r="A878" s="157"/>
      <c r="B878" s="157"/>
      <c r="C878" s="157"/>
      <c r="D878" s="189"/>
      <c r="E878" s="157"/>
      <c r="F878" s="157"/>
      <c r="G878" s="157"/>
      <c r="H878" s="157"/>
      <c r="I878" s="157"/>
      <c r="J878" s="157"/>
      <c r="K878" s="157"/>
      <c r="L878" s="157"/>
      <c r="M878" s="157"/>
      <c r="N878" s="157"/>
      <c r="O878" s="157"/>
      <c r="P878" s="157"/>
      <c r="Q878" s="157"/>
      <c r="R878" s="157"/>
      <c r="S878" s="157"/>
      <c r="T878" s="157"/>
      <c r="U878" s="157"/>
      <c r="V878" s="157"/>
      <c r="W878" s="157"/>
      <c r="X878" s="157"/>
      <c r="Y878" s="157"/>
      <c r="Z878" s="157"/>
    </row>
    <row r="879" spans="1:26" ht="12" customHeight="1" x14ac:dyDescent="0.25">
      <c r="A879" s="157"/>
      <c r="B879" s="157"/>
      <c r="C879" s="157"/>
      <c r="D879" s="189"/>
      <c r="E879" s="157"/>
      <c r="F879" s="157"/>
      <c r="G879" s="157"/>
      <c r="H879" s="157"/>
      <c r="I879" s="157"/>
      <c r="J879" s="157"/>
      <c r="K879" s="157"/>
      <c r="L879" s="157"/>
      <c r="M879" s="157"/>
      <c r="N879" s="157"/>
      <c r="O879" s="157"/>
      <c r="P879" s="157"/>
      <c r="Q879" s="157"/>
      <c r="R879" s="157"/>
      <c r="S879" s="157"/>
      <c r="T879" s="157"/>
      <c r="U879" s="157"/>
      <c r="V879" s="157"/>
      <c r="W879" s="157"/>
      <c r="X879" s="157"/>
      <c r="Y879" s="157"/>
      <c r="Z879" s="157"/>
    </row>
    <row r="880" spans="1:26" ht="12" customHeight="1" x14ac:dyDescent="0.25">
      <c r="A880" s="157"/>
      <c r="B880" s="157"/>
      <c r="C880" s="157"/>
      <c r="D880" s="189"/>
      <c r="E880" s="157"/>
      <c r="F880" s="157"/>
      <c r="G880" s="157"/>
      <c r="H880" s="157"/>
      <c r="I880" s="157"/>
      <c r="J880" s="157"/>
      <c r="K880" s="157"/>
      <c r="L880" s="157"/>
      <c r="M880" s="157"/>
      <c r="N880" s="157"/>
      <c r="O880" s="157"/>
      <c r="P880" s="157"/>
      <c r="Q880" s="157"/>
      <c r="R880" s="157"/>
      <c r="S880" s="157"/>
      <c r="T880" s="157"/>
      <c r="U880" s="157"/>
      <c r="V880" s="157"/>
      <c r="W880" s="157"/>
      <c r="X880" s="157"/>
      <c r="Y880" s="157"/>
      <c r="Z880" s="157"/>
    </row>
    <row r="881" spans="1:26" ht="12" customHeight="1" x14ac:dyDescent="0.25">
      <c r="A881" s="157"/>
      <c r="B881" s="157"/>
      <c r="C881" s="157"/>
      <c r="D881" s="189"/>
      <c r="E881" s="157"/>
      <c r="F881" s="157"/>
      <c r="G881" s="157"/>
      <c r="H881" s="157"/>
      <c r="I881" s="157"/>
      <c r="J881" s="157"/>
      <c r="K881" s="157"/>
      <c r="L881" s="157"/>
      <c r="M881" s="157"/>
      <c r="N881" s="157"/>
      <c r="O881" s="157"/>
      <c r="P881" s="157"/>
      <c r="Q881" s="157"/>
      <c r="R881" s="157"/>
      <c r="S881" s="157"/>
      <c r="T881" s="157"/>
      <c r="U881" s="157"/>
      <c r="V881" s="157"/>
      <c r="W881" s="157"/>
      <c r="X881" s="157"/>
      <c r="Y881" s="157"/>
      <c r="Z881" s="157"/>
    </row>
    <row r="882" spans="1:26" ht="12" customHeight="1" x14ac:dyDescent="0.25">
      <c r="A882" s="157"/>
      <c r="B882" s="157"/>
      <c r="C882" s="157"/>
      <c r="D882" s="189"/>
      <c r="E882" s="157"/>
      <c r="F882" s="157"/>
      <c r="G882" s="157"/>
      <c r="H882" s="157"/>
      <c r="I882" s="157"/>
      <c r="J882" s="157"/>
      <c r="K882" s="157"/>
      <c r="L882" s="157"/>
      <c r="M882" s="157"/>
      <c r="N882" s="157"/>
      <c r="O882" s="157"/>
      <c r="P882" s="157"/>
      <c r="Q882" s="157"/>
      <c r="R882" s="157"/>
      <c r="S882" s="157"/>
      <c r="T882" s="157"/>
      <c r="U882" s="157"/>
      <c r="V882" s="157"/>
      <c r="W882" s="157"/>
      <c r="X882" s="157"/>
      <c r="Y882" s="157"/>
      <c r="Z882" s="157"/>
    </row>
    <row r="883" spans="1:26" ht="12" customHeight="1" x14ac:dyDescent="0.25">
      <c r="A883" s="157"/>
      <c r="B883" s="157"/>
      <c r="C883" s="157"/>
      <c r="D883" s="189"/>
      <c r="E883" s="157"/>
      <c r="F883" s="157"/>
      <c r="G883" s="157"/>
      <c r="H883" s="157"/>
      <c r="I883" s="157"/>
      <c r="J883" s="157"/>
      <c r="K883" s="157"/>
      <c r="L883" s="157"/>
      <c r="M883" s="157"/>
      <c r="N883" s="157"/>
      <c r="O883" s="157"/>
      <c r="P883" s="157"/>
      <c r="Q883" s="157"/>
      <c r="R883" s="157"/>
      <c r="S883" s="157"/>
      <c r="T883" s="157"/>
      <c r="U883" s="157"/>
      <c r="V883" s="157"/>
      <c r="W883" s="157"/>
      <c r="X883" s="157"/>
      <c r="Y883" s="157"/>
      <c r="Z883" s="157"/>
    </row>
    <row r="884" spans="1:26" ht="12" customHeight="1" x14ac:dyDescent="0.25">
      <c r="A884" s="157"/>
      <c r="B884" s="157"/>
      <c r="C884" s="157"/>
      <c r="D884" s="189"/>
      <c r="E884" s="157"/>
      <c r="F884" s="157"/>
      <c r="G884" s="157"/>
      <c r="H884" s="157"/>
      <c r="I884" s="157"/>
      <c r="J884" s="157"/>
      <c r="K884" s="157"/>
      <c r="L884" s="157"/>
      <c r="M884" s="157"/>
      <c r="N884" s="157"/>
      <c r="O884" s="157"/>
      <c r="P884" s="157"/>
      <c r="Q884" s="157"/>
      <c r="R884" s="157"/>
      <c r="S884" s="157"/>
      <c r="T884" s="157"/>
      <c r="U884" s="157"/>
      <c r="V884" s="157"/>
      <c r="W884" s="157"/>
      <c r="X884" s="157"/>
      <c r="Y884" s="157"/>
      <c r="Z884" s="157"/>
    </row>
    <row r="885" spans="1:26" ht="12" customHeight="1" x14ac:dyDescent="0.25">
      <c r="A885" s="157"/>
      <c r="B885" s="157"/>
      <c r="C885" s="157"/>
      <c r="D885" s="189"/>
      <c r="E885" s="157"/>
      <c r="F885" s="157"/>
      <c r="G885" s="157"/>
      <c r="H885" s="157"/>
      <c r="I885" s="157"/>
      <c r="J885" s="157"/>
      <c r="K885" s="157"/>
      <c r="L885" s="157"/>
      <c r="M885" s="157"/>
      <c r="N885" s="157"/>
      <c r="O885" s="157"/>
      <c r="P885" s="157"/>
      <c r="Q885" s="157"/>
      <c r="R885" s="157"/>
      <c r="S885" s="157"/>
      <c r="T885" s="157"/>
      <c r="U885" s="157"/>
      <c r="V885" s="157"/>
      <c r="W885" s="157"/>
      <c r="X885" s="157"/>
      <c r="Y885" s="157"/>
      <c r="Z885" s="157"/>
    </row>
    <row r="886" spans="1:26" ht="12" customHeight="1" x14ac:dyDescent="0.25">
      <c r="A886" s="157"/>
      <c r="B886" s="157"/>
      <c r="C886" s="157"/>
      <c r="D886" s="189"/>
      <c r="E886" s="157"/>
      <c r="F886" s="157"/>
      <c r="G886" s="157"/>
      <c r="H886" s="157"/>
      <c r="I886" s="157"/>
      <c r="J886" s="157"/>
      <c r="K886" s="157"/>
      <c r="L886" s="157"/>
      <c r="M886" s="157"/>
      <c r="N886" s="157"/>
      <c r="O886" s="157"/>
      <c r="P886" s="157"/>
      <c r="Q886" s="157"/>
      <c r="R886" s="157"/>
      <c r="S886" s="157"/>
      <c r="T886" s="157"/>
      <c r="U886" s="157"/>
      <c r="V886" s="157"/>
      <c r="W886" s="157"/>
      <c r="X886" s="157"/>
      <c r="Y886" s="157"/>
      <c r="Z886" s="157"/>
    </row>
    <row r="887" spans="1:26" ht="12" customHeight="1" x14ac:dyDescent="0.25">
      <c r="A887" s="157"/>
      <c r="B887" s="157"/>
      <c r="C887" s="157"/>
      <c r="D887" s="189"/>
      <c r="E887" s="157"/>
      <c r="F887" s="157"/>
      <c r="G887" s="157"/>
      <c r="H887" s="157"/>
      <c r="I887" s="157"/>
      <c r="J887" s="157"/>
      <c r="K887" s="157"/>
      <c r="L887" s="157"/>
      <c r="M887" s="157"/>
      <c r="N887" s="157"/>
      <c r="O887" s="157"/>
      <c r="P887" s="157"/>
      <c r="Q887" s="157"/>
      <c r="R887" s="157"/>
      <c r="S887" s="157"/>
      <c r="T887" s="157"/>
      <c r="U887" s="157"/>
      <c r="V887" s="157"/>
      <c r="W887" s="157"/>
      <c r="X887" s="157"/>
      <c r="Y887" s="157"/>
      <c r="Z887" s="157"/>
    </row>
    <row r="888" spans="1:26" ht="12" customHeight="1" x14ac:dyDescent="0.25">
      <c r="A888" s="157"/>
      <c r="B888" s="157"/>
      <c r="C888" s="157"/>
      <c r="D888" s="189"/>
      <c r="E888" s="157"/>
      <c r="F888" s="157"/>
      <c r="G888" s="157"/>
      <c r="H888" s="157"/>
      <c r="I888" s="157"/>
      <c r="J888" s="157"/>
      <c r="K888" s="157"/>
      <c r="L888" s="157"/>
      <c r="M888" s="157"/>
      <c r="N888" s="157"/>
      <c r="O888" s="157"/>
      <c r="P888" s="157"/>
      <c r="Q888" s="157"/>
      <c r="R888" s="157"/>
      <c r="S888" s="157"/>
      <c r="T888" s="157"/>
      <c r="U888" s="157"/>
      <c r="V888" s="157"/>
      <c r="W888" s="157"/>
      <c r="X888" s="157"/>
      <c r="Y888" s="157"/>
      <c r="Z888" s="157"/>
    </row>
    <row r="889" spans="1:26" ht="12" customHeight="1" x14ac:dyDescent="0.25">
      <c r="A889" s="157"/>
      <c r="B889" s="157"/>
      <c r="C889" s="157"/>
      <c r="D889" s="189"/>
      <c r="E889" s="157"/>
      <c r="F889" s="157"/>
      <c r="G889" s="157"/>
      <c r="H889" s="157"/>
      <c r="I889" s="157"/>
      <c r="J889" s="157"/>
      <c r="K889" s="157"/>
      <c r="L889" s="157"/>
      <c r="M889" s="157"/>
      <c r="N889" s="157"/>
      <c r="O889" s="157"/>
      <c r="P889" s="157"/>
      <c r="Q889" s="157"/>
      <c r="R889" s="157"/>
      <c r="S889" s="157"/>
      <c r="T889" s="157"/>
      <c r="U889" s="157"/>
      <c r="V889" s="157"/>
      <c r="W889" s="157"/>
      <c r="X889" s="157"/>
      <c r="Y889" s="157"/>
      <c r="Z889" s="157"/>
    </row>
    <row r="890" spans="1:26" ht="12" customHeight="1" x14ac:dyDescent="0.25">
      <c r="A890" s="157"/>
      <c r="B890" s="157"/>
      <c r="C890" s="157"/>
      <c r="D890" s="189"/>
      <c r="E890" s="157"/>
      <c r="F890" s="157"/>
      <c r="G890" s="157"/>
      <c r="H890" s="157"/>
      <c r="I890" s="157"/>
      <c r="J890" s="157"/>
      <c r="K890" s="157"/>
      <c r="L890" s="157"/>
      <c r="M890" s="157"/>
      <c r="N890" s="157"/>
      <c r="O890" s="157"/>
      <c r="P890" s="157"/>
      <c r="Q890" s="157"/>
      <c r="R890" s="157"/>
      <c r="S890" s="157"/>
      <c r="T890" s="157"/>
      <c r="U890" s="157"/>
      <c r="V890" s="157"/>
      <c r="W890" s="157"/>
      <c r="X890" s="157"/>
      <c r="Y890" s="157"/>
      <c r="Z890" s="157"/>
    </row>
    <row r="891" spans="1:26" ht="12" customHeight="1" x14ac:dyDescent="0.25">
      <c r="A891" s="157"/>
      <c r="B891" s="157"/>
      <c r="C891" s="157"/>
      <c r="D891" s="189"/>
      <c r="E891" s="157"/>
      <c r="F891" s="157"/>
      <c r="G891" s="157"/>
      <c r="H891" s="157"/>
      <c r="I891" s="157"/>
      <c r="J891" s="157"/>
      <c r="K891" s="157"/>
      <c r="L891" s="157"/>
      <c r="M891" s="157"/>
      <c r="N891" s="157"/>
      <c r="O891" s="157"/>
      <c r="P891" s="157"/>
      <c r="Q891" s="157"/>
      <c r="R891" s="157"/>
      <c r="S891" s="157"/>
      <c r="T891" s="157"/>
      <c r="U891" s="157"/>
      <c r="V891" s="157"/>
      <c r="W891" s="157"/>
      <c r="X891" s="157"/>
      <c r="Y891" s="157"/>
      <c r="Z891" s="157"/>
    </row>
    <row r="892" spans="1:26" ht="12" customHeight="1" x14ac:dyDescent="0.25">
      <c r="A892" s="157"/>
      <c r="B892" s="157"/>
      <c r="C892" s="157"/>
      <c r="D892" s="189"/>
      <c r="E892" s="157"/>
      <c r="F892" s="157"/>
      <c r="G892" s="157"/>
      <c r="H892" s="157"/>
      <c r="I892" s="157"/>
      <c r="J892" s="157"/>
      <c r="K892" s="157"/>
      <c r="L892" s="157"/>
      <c r="M892" s="157"/>
      <c r="N892" s="157"/>
      <c r="O892" s="157"/>
      <c r="P892" s="157"/>
      <c r="Q892" s="157"/>
      <c r="R892" s="157"/>
      <c r="S892" s="157"/>
      <c r="T892" s="157"/>
      <c r="U892" s="157"/>
      <c r="V892" s="157"/>
      <c r="W892" s="157"/>
      <c r="X892" s="157"/>
      <c r="Y892" s="157"/>
      <c r="Z892" s="157"/>
    </row>
    <row r="893" spans="1:26" ht="12" customHeight="1" x14ac:dyDescent="0.25">
      <c r="A893" s="157"/>
      <c r="B893" s="157"/>
      <c r="C893" s="157"/>
      <c r="D893" s="189"/>
      <c r="E893" s="157"/>
      <c r="F893" s="157"/>
      <c r="G893" s="157"/>
      <c r="H893" s="157"/>
      <c r="I893" s="157"/>
      <c r="J893" s="157"/>
      <c r="K893" s="157"/>
      <c r="L893" s="157"/>
      <c r="M893" s="157"/>
      <c r="N893" s="157"/>
      <c r="O893" s="157"/>
      <c r="P893" s="157"/>
      <c r="Q893" s="157"/>
      <c r="R893" s="157"/>
      <c r="S893" s="157"/>
      <c r="T893" s="157"/>
      <c r="U893" s="157"/>
      <c r="V893" s="157"/>
      <c r="W893" s="157"/>
      <c r="X893" s="157"/>
      <c r="Y893" s="157"/>
      <c r="Z893" s="157"/>
    </row>
    <row r="894" spans="1:26" ht="12" customHeight="1" x14ac:dyDescent="0.25">
      <c r="A894" s="157"/>
      <c r="B894" s="157"/>
      <c r="C894" s="157"/>
      <c r="D894" s="189"/>
      <c r="E894" s="157"/>
      <c r="F894" s="157"/>
      <c r="G894" s="157"/>
      <c r="H894" s="157"/>
      <c r="I894" s="157"/>
      <c r="J894" s="157"/>
      <c r="K894" s="157"/>
      <c r="L894" s="157"/>
      <c r="M894" s="157"/>
      <c r="N894" s="157"/>
      <c r="O894" s="157"/>
      <c r="P894" s="157"/>
      <c r="Q894" s="157"/>
      <c r="R894" s="157"/>
      <c r="S894" s="157"/>
      <c r="T894" s="157"/>
      <c r="U894" s="157"/>
      <c r="V894" s="157"/>
      <c r="W894" s="157"/>
      <c r="X894" s="157"/>
      <c r="Y894" s="157"/>
      <c r="Z894" s="157"/>
    </row>
    <row r="895" spans="1:26" ht="12" customHeight="1" x14ac:dyDescent="0.25">
      <c r="A895" s="157"/>
      <c r="B895" s="157"/>
      <c r="C895" s="157"/>
      <c r="D895" s="189"/>
      <c r="E895" s="157"/>
      <c r="F895" s="157"/>
      <c r="G895" s="157"/>
      <c r="H895" s="157"/>
      <c r="I895" s="157"/>
      <c r="J895" s="157"/>
      <c r="K895" s="157"/>
      <c r="L895" s="157"/>
      <c r="M895" s="157"/>
      <c r="N895" s="157"/>
      <c r="O895" s="157"/>
      <c r="P895" s="157"/>
      <c r="Q895" s="157"/>
      <c r="R895" s="157"/>
      <c r="S895" s="157"/>
      <c r="T895" s="157"/>
      <c r="U895" s="157"/>
      <c r="V895" s="157"/>
      <c r="W895" s="157"/>
      <c r="X895" s="157"/>
      <c r="Y895" s="157"/>
      <c r="Z895" s="157"/>
    </row>
    <row r="896" spans="1:26" ht="12" customHeight="1" x14ac:dyDescent="0.25">
      <c r="A896" s="157"/>
      <c r="B896" s="157"/>
      <c r="C896" s="157"/>
      <c r="D896" s="189"/>
      <c r="E896" s="157"/>
      <c r="F896" s="157"/>
      <c r="G896" s="157"/>
      <c r="H896" s="157"/>
      <c r="I896" s="157"/>
      <c r="J896" s="157"/>
      <c r="K896" s="157"/>
      <c r="L896" s="157"/>
      <c r="M896" s="157"/>
      <c r="N896" s="157"/>
      <c r="O896" s="157"/>
      <c r="P896" s="157"/>
      <c r="Q896" s="157"/>
      <c r="R896" s="157"/>
      <c r="S896" s="157"/>
      <c r="T896" s="157"/>
      <c r="U896" s="157"/>
      <c r="V896" s="157"/>
      <c r="W896" s="157"/>
      <c r="X896" s="157"/>
      <c r="Y896" s="157"/>
      <c r="Z896" s="157"/>
    </row>
    <row r="897" spans="1:26" ht="12" customHeight="1" x14ac:dyDescent="0.25">
      <c r="A897" s="157"/>
      <c r="B897" s="157"/>
      <c r="C897" s="157"/>
      <c r="D897" s="189"/>
      <c r="E897" s="157"/>
      <c r="F897" s="157"/>
      <c r="G897" s="157"/>
      <c r="H897" s="157"/>
      <c r="I897" s="157"/>
      <c r="J897" s="157"/>
      <c r="K897" s="157"/>
      <c r="L897" s="157"/>
      <c r="M897" s="157"/>
      <c r="N897" s="157"/>
      <c r="O897" s="157"/>
      <c r="P897" s="157"/>
      <c r="Q897" s="157"/>
      <c r="R897" s="157"/>
      <c r="S897" s="157"/>
      <c r="T897" s="157"/>
      <c r="U897" s="157"/>
      <c r="V897" s="157"/>
      <c r="W897" s="157"/>
      <c r="X897" s="157"/>
      <c r="Y897" s="157"/>
      <c r="Z897" s="157"/>
    </row>
    <row r="898" spans="1:26" ht="12" customHeight="1" x14ac:dyDescent="0.25">
      <c r="A898" s="157"/>
      <c r="B898" s="157"/>
      <c r="C898" s="157"/>
      <c r="D898" s="189"/>
      <c r="E898" s="157"/>
      <c r="F898" s="157"/>
      <c r="G898" s="157"/>
      <c r="H898" s="157"/>
      <c r="I898" s="157"/>
      <c r="J898" s="157"/>
      <c r="K898" s="157"/>
      <c r="L898" s="157"/>
      <c r="M898" s="157"/>
      <c r="N898" s="157"/>
      <c r="O898" s="157"/>
      <c r="P898" s="157"/>
      <c r="Q898" s="157"/>
      <c r="R898" s="157"/>
      <c r="S898" s="157"/>
      <c r="T898" s="157"/>
      <c r="U898" s="157"/>
      <c r="V898" s="157"/>
      <c r="W898" s="157"/>
      <c r="X898" s="157"/>
      <c r="Y898" s="157"/>
      <c r="Z898" s="157"/>
    </row>
    <row r="899" spans="1:26" ht="12" customHeight="1" x14ac:dyDescent="0.25">
      <c r="A899" s="157"/>
      <c r="B899" s="157"/>
      <c r="C899" s="157"/>
      <c r="D899" s="189"/>
      <c r="E899" s="157"/>
      <c r="F899" s="157"/>
      <c r="G899" s="157"/>
      <c r="H899" s="157"/>
      <c r="I899" s="157"/>
      <c r="J899" s="157"/>
      <c r="K899" s="157"/>
      <c r="L899" s="157"/>
      <c r="M899" s="157"/>
      <c r="N899" s="157"/>
      <c r="O899" s="157"/>
      <c r="P899" s="157"/>
      <c r="Q899" s="157"/>
      <c r="R899" s="157"/>
      <c r="S899" s="157"/>
      <c r="T899" s="157"/>
      <c r="U899" s="157"/>
      <c r="V899" s="157"/>
      <c r="W899" s="157"/>
      <c r="X899" s="157"/>
      <c r="Y899" s="157"/>
      <c r="Z899" s="157"/>
    </row>
    <row r="900" spans="1:26" ht="12" customHeight="1" x14ac:dyDescent="0.25">
      <c r="A900" s="157"/>
      <c r="B900" s="157"/>
      <c r="C900" s="157"/>
      <c r="D900" s="189"/>
      <c r="E900" s="157"/>
      <c r="F900" s="157"/>
      <c r="G900" s="157"/>
      <c r="H900" s="157"/>
      <c r="I900" s="157"/>
      <c r="J900" s="157"/>
      <c r="K900" s="157"/>
      <c r="L900" s="157"/>
      <c r="M900" s="157"/>
      <c r="N900" s="157"/>
      <c r="O900" s="157"/>
      <c r="P900" s="157"/>
      <c r="Q900" s="157"/>
      <c r="R900" s="157"/>
      <c r="S900" s="157"/>
      <c r="T900" s="157"/>
      <c r="U900" s="157"/>
      <c r="V900" s="157"/>
      <c r="W900" s="157"/>
      <c r="X900" s="157"/>
      <c r="Y900" s="157"/>
      <c r="Z900" s="157"/>
    </row>
    <row r="901" spans="1:26" ht="12" customHeight="1" x14ac:dyDescent="0.25">
      <c r="A901" s="157"/>
      <c r="B901" s="157"/>
      <c r="C901" s="157"/>
      <c r="D901" s="189"/>
      <c r="E901" s="157"/>
      <c r="F901" s="157"/>
      <c r="G901" s="157"/>
      <c r="H901" s="157"/>
      <c r="I901" s="157"/>
      <c r="J901" s="157"/>
      <c r="K901" s="157"/>
      <c r="L901" s="157"/>
      <c r="M901" s="157"/>
      <c r="N901" s="157"/>
      <c r="O901" s="157"/>
      <c r="P901" s="157"/>
      <c r="Q901" s="157"/>
      <c r="R901" s="157"/>
      <c r="S901" s="157"/>
      <c r="T901" s="157"/>
      <c r="U901" s="157"/>
      <c r="V901" s="157"/>
      <c r="W901" s="157"/>
      <c r="X901" s="157"/>
      <c r="Y901" s="157"/>
      <c r="Z901" s="157"/>
    </row>
    <row r="902" spans="1:26" ht="12" customHeight="1" x14ac:dyDescent="0.25">
      <c r="A902" s="157"/>
      <c r="B902" s="157"/>
      <c r="C902" s="157"/>
      <c r="D902" s="189"/>
      <c r="E902" s="157"/>
      <c r="F902" s="157"/>
      <c r="G902" s="157"/>
      <c r="H902" s="157"/>
      <c r="I902" s="157"/>
      <c r="J902" s="157"/>
      <c r="K902" s="157"/>
      <c r="L902" s="157"/>
      <c r="M902" s="157"/>
      <c r="N902" s="157"/>
      <c r="O902" s="157"/>
      <c r="P902" s="157"/>
      <c r="Q902" s="157"/>
      <c r="R902" s="157"/>
      <c r="S902" s="157"/>
      <c r="T902" s="157"/>
      <c r="U902" s="157"/>
      <c r="V902" s="157"/>
      <c r="W902" s="157"/>
      <c r="X902" s="157"/>
      <c r="Y902" s="157"/>
      <c r="Z902" s="157"/>
    </row>
    <row r="903" spans="1:26" ht="12" customHeight="1" x14ac:dyDescent="0.25">
      <c r="A903" s="157"/>
      <c r="B903" s="157"/>
      <c r="C903" s="157"/>
      <c r="D903" s="189"/>
      <c r="E903" s="157"/>
      <c r="F903" s="157"/>
      <c r="G903" s="157"/>
      <c r="H903" s="157"/>
      <c r="I903" s="157"/>
      <c r="J903" s="157"/>
      <c r="K903" s="157"/>
      <c r="L903" s="157"/>
      <c r="M903" s="157"/>
      <c r="N903" s="157"/>
      <c r="O903" s="157"/>
      <c r="P903" s="157"/>
      <c r="Q903" s="157"/>
      <c r="R903" s="157"/>
      <c r="S903" s="157"/>
      <c r="T903" s="157"/>
      <c r="U903" s="157"/>
      <c r="V903" s="157"/>
      <c r="W903" s="157"/>
      <c r="X903" s="157"/>
      <c r="Y903" s="157"/>
      <c r="Z903" s="157"/>
    </row>
    <row r="904" spans="1:26" ht="12" customHeight="1" x14ac:dyDescent="0.25">
      <c r="A904" s="157"/>
      <c r="B904" s="157"/>
      <c r="C904" s="157"/>
      <c r="D904" s="189"/>
      <c r="E904" s="157"/>
      <c r="F904" s="157"/>
      <c r="G904" s="157"/>
      <c r="H904" s="157"/>
      <c r="I904" s="157"/>
      <c r="J904" s="157"/>
      <c r="K904" s="157"/>
      <c r="L904" s="157"/>
      <c r="M904" s="157"/>
      <c r="N904" s="157"/>
      <c r="O904" s="157"/>
      <c r="P904" s="157"/>
      <c r="Q904" s="157"/>
      <c r="R904" s="157"/>
      <c r="S904" s="157"/>
      <c r="T904" s="157"/>
      <c r="U904" s="157"/>
      <c r="V904" s="157"/>
      <c r="W904" s="157"/>
      <c r="X904" s="157"/>
      <c r="Y904" s="157"/>
      <c r="Z904" s="157"/>
    </row>
    <row r="905" spans="1:26" ht="12" customHeight="1" x14ac:dyDescent="0.25">
      <c r="A905" s="157"/>
      <c r="B905" s="157"/>
      <c r="C905" s="157"/>
      <c r="D905" s="189"/>
      <c r="E905" s="157"/>
      <c r="F905" s="157"/>
      <c r="G905" s="157"/>
      <c r="H905" s="157"/>
      <c r="I905" s="157"/>
      <c r="J905" s="157"/>
      <c r="K905" s="157"/>
      <c r="L905" s="157"/>
      <c r="M905" s="157"/>
      <c r="N905" s="157"/>
      <c r="O905" s="157"/>
      <c r="P905" s="157"/>
      <c r="Q905" s="157"/>
      <c r="R905" s="157"/>
      <c r="S905" s="157"/>
      <c r="T905" s="157"/>
      <c r="U905" s="157"/>
      <c r="V905" s="157"/>
      <c r="W905" s="157"/>
      <c r="X905" s="157"/>
      <c r="Y905" s="157"/>
      <c r="Z905" s="157"/>
    </row>
    <row r="906" spans="1:26" ht="12" customHeight="1" x14ac:dyDescent="0.25">
      <c r="A906" s="157"/>
      <c r="B906" s="157"/>
      <c r="C906" s="157"/>
      <c r="D906" s="189"/>
      <c r="E906" s="157"/>
      <c r="F906" s="157"/>
      <c r="G906" s="157"/>
      <c r="H906" s="157"/>
      <c r="I906" s="157"/>
      <c r="J906" s="157"/>
      <c r="K906" s="157"/>
      <c r="L906" s="157"/>
      <c r="M906" s="157"/>
      <c r="N906" s="157"/>
      <c r="O906" s="157"/>
      <c r="P906" s="157"/>
      <c r="Q906" s="157"/>
      <c r="R906" s="157"/>
      <c r="S906" s="157"/>
      <c r="T906" s="157"/>
      <c r="U906" s="157"/>
      <c r="V906" s="157"/>
      <c r="W906" s="157"/>
      <c r="X906" s="157"/>
      <c r="Y906" s="157"/>
      <c r="Z906" s="157"/>
    </row>
    <row r="907" spans="1:26" ht="12" customHeight="1" x14ac:dyDescent="0.25">
      <c r="A907" s="157"/>
      <c r="B907" s="157"/>
      <c r="C907" s="157"/>
      <c r="D907" s="189"/>
      <c r="E907" s="157"/>
      <c r="F907" s="157"/>
      <c r="G907" s="157"/>
      <c r="H907" s="157"/>
      <c r="I907" s="157"/>
      <c r="J907" s="157"/>
      <c r="K907" s="157"/>
      <c r="L907" s="157"/>
      <c r="M907" s="157"/>
      <c r="N907" s="157"/>
      <c r="O907" s="157"/>
      <c r="P907" s="157"/>
      <c r="Q907" s="157"/>
      <c r="R907" s="157"/>
      <c r="S907" s="157"/>
      <c r="T907" s="157"/>
      <c r="U907" s="157"/>
      <c r="V907" s="157"/>
      <c r="W907" s="157"/>
      <c r="X907" s="157"/>
      <c r="Y907" s="157"/>
      <c r="Z907" s="157"/>
    </row>
    <row r="908" spans="1:26" ht="12" customHeight="1" x14ac:dyDescent="0.25">
      <c r="A908" s="157"/>
      <c r="B908" s="157"/>
      <c r="C908" s="157"/>
      <c r="D908" s="189"/>
      <c r="E908" s="157"/>
      <c r="F908" s="157"/>
      <c r="G908" s="157"/>
      <c r="H908" s="157"/>
      <c r="I908" s="157"/>
      <c r="J908" s="157"/>
      <c r="K908" s="157"/>
      <c r="L908" s="157"/>
      <c r="M908" s="157"/>
      <c r="N908" s="157"/>
      <c r="O908" s="157"/>
      <c r="P908" s="157"/>
      <c r="Q908" s="157"/>
      <c r="R908" s="157"/>
      <c r="S908" s="157"/>
      <c r="T908" s="157"/>
      <c r="U908" s="157"/>
      <c r="V908" s="157"/>
      <c r="W908" s="157"/>
      <c r="X908" s="157"/>
      <c r="Y908" s="157"/>
      <c r="Z908" s="157"/>
    </row>
    <row r="909" spans="1:26" ht="12" customHeight="1" x14ac:dyDescent="0.25">
      <c r="A909" s="157"/>
      <c r="B909" s="157"/>
      <c r="C909" s="157"/>
      <c r="D909" s="189"/>
      <c r="E909" s="157"/>
      <c r="F909" s="157"/>
      <c r="G909" s="157"/>
      <c r="H909" s="157"/>
      <c r="I909" s="157"/>
      <c r="J909" s="157"/>
      <c r="K909" s="157"/>
      <c r="L909" s="157"/>
      <c r="M909" s="157"/>
      <c r="N909" s="157"/>
      <c r="O909" s="157"/>
      <c r="P909" s="157"/>
      <c r="Q909" s="157"/>
      <c r="R909" s="157"/>
      <c r="S909" s="157"/>
      <c r="T909" s="157"/>
      <c r="U909" s="157"/>
      <c r="V909" s="157"/>
      <c r="W909" s="157"/>
      <c r="X909" s="157"/>
      <c r="Y909" s="157"/>
      <c r="Z909" s="157"/>
    </row>
    <row r="910" spans="1:26" ht="12" customHeight="1" x14ac:dyDescent="0.25">
      <c r="A910" s="157"/>
      <c r="B910" s="157"/>
      <c r="C910" s="157"/>
      <c r="D910" s="189"/>
      <c r="E910" s="157"/>
      <c r="F910" s="157"/>
      <c r="G910" s="157"/>
      <c r="H910" s="157"/>
      <c r="I910" s="157"/>
      <c r="J910" s="157"/>
      <c r="K910" s="157"/>
      <c r="L910" s="157"/>
      <c r="M910" s="157"/>
      <c r="N910" s="157"/>
      <c r="O910" s="157"/>
      <c r="P910" s="157"/>
      <c r="Q910" s="157"/>
      <c r="R910" s="157"/>
      <c r="S910" s="157"/>
      <c r="T910" s="157"/>
      <c r="U910" s="157"/>
      <c r="V910" s="157"/>
      <c r="W910" s="157"/>
      <c r="X910" s="157"/>
      <c r="Y910" s="157"/>
      <c r="Z910" s="157"/>
    </row>
    <row r="911" spans="1:26" ht="12" customHeight="1" x14ac:dyDescent="0.25">
      <c r="A911" s="157"/>
      <c r="B911" s="157"/>
      <c r="C911" s="157"/>
      <c r="D911" s="189"/>
      <c r="E911" s="157"/>
      <c r="F911" s="157"/>
      <c r="G911" s="157"/>
      <c r="H911" s="157"/>
      <c r="I911" s="157"/>
      <c r="J911" s="157"/>
      <c r="K911" s="157"/>
      <c r="L911" s="157"/>
      <c r="M911" s="157"/>
      <c r="N911" s="157"/>
      <c r="O911" s="157"/>
      <c r="P911" s="157"/>
      <c r="Q911" s="157"/>
      <c r="R911" s="157"/>
      <c r="S911" s="157"/>
      <c r="T911" s="157"/>
      <c r="U911" s="157"/>
      <c r="V911" s="157"/>
      <c r="W911" s="157"/>
      <c r="X911" s="157"/>
      <c r="Y911" s="157"/>
      <c r="Z911" s="157"/>
    </row>
    <row r="912" spans="1:26" ht="12" customHeight="1" x14ac:dyDescent="0.25">
      <c r="A912" s="157"/>
      <c r="B912" s="157"/>
      <c r="C912" s="157"/>
      <c r="D912" s="189"/>
      <c r="E912" s="157"/>
      <c r="F912" s="157"/>
      <c r="G912" s="157"/>
      <c r="H912" s="157"/>
      <c r="I912" s="157"/>
      <c r="J912" s="157"/>
      <c r="K912" s="157"/>
      <c r="L912" s="157"/>
      <c r="M912" s="157"/>
      <c r="N912" s="157"/>
      <c r="O912" s="157"/>
      <c r="P912" s="157"/>
      <c r="Q912" s="157"/>
      <c r="R912" s="157"/>
      <c r="S912" s="157"/>
      <c r="T912" s="157"/>
      <c r="U912" s="157"/>
      <c r="V912" s="157"/>
      <c r="W912" s="157"/>
      <c r="X912" s="157"/>
      <c r="Y912" s="157"/>
      <c r="Z912" s="157"/>
    </row>
    <row r="913" spans="1:26" ht="12" customHeight="1" x14ac:dyDescent="0.25">
      <c r="A913" s="157"/>
      <c r="B913" s="157"/>
      <c r="C913" s="157"/>
      <c r="D913" s="189"/>
      <c r="E913" s="157"/>
      <c r="F913" s="157"/>
      <c r="G913" s="157"/>
      <c r="H913" s="157"/>
      <c r="I913" s="157"/>
      <c r="J913" s="157"/>
      <c r="K913" s="157"/>
      <c r="L913" s="157"/>
      <c r="M913" s="157"/>
      <c r="N913" s="157"/>
      <c r="O913" s="157"/>
      <c r="P913" s="157"/>
      <c r="Q913" s="157"/>
      <c r="R913" s="157"/>
      <c r="S913" s="157"/>
      <c r="T913" s="157"/>
      <c r="U913" s="157"/>
      <c r="V913" s="157"/>
      <c r="W913" s="157"/>
      <c r="X913" s="157"/>
      <c r="Y913" s="157"/>
      <c r="Z913" s="157"/>
    </row>
    <row r="914" spans="1:26" ht="12" customHeight="1" x14ac:dyDescent="0.25">
      <c r="A914" s="157"/>
      <c r="B914" s="157"/>
      <c r="C914" s="157"/>
      <c r="D914" s="189"/>
      <c r="E914" s="157"/>
      <c r="F914" s="157"/>
      <c r="G914" s="157"/>
      <c r="H914" s="157"/>
      <c r="I914" s="157"/>
      <c r="J914" s="157"/>
      <c r="K914" s="157"/>
      <c r="L914" s="157"/>
      <c r="M914" s="157"/>
      <c r="N914" s="157"/>
      <c r="O914" s="157"/>
      <c r="P914" s="157"/>
      <c r="Q914" s="157"/>
      <c r="R914" s="157"/>
      <c r="S914" s="157"/>
      <c r="T914" s="157"/>
      <c r="U914" s="157"/>
      <c r="V914" s="157"/>
      <c r="W914" s="157"/>
      <c r="X914" s="157"/>
      <c r="Y914" s="157"/>
      <c r="Z914" s="157"/>
    </row>
    <row r="915" spans="1:26" ht="12" customHeight="1" x14ac:dyDescent="0.25">
      <c r="A915" s="157"/>
      <c r="B915" s="157"/>
      <c r="C915" s="157"/>
      <c r="D915" s="189"/>
      <c r="E915" s="157"/>
      <c r="F915" s="157"/>
      <c r="G915" s="157"/>
      <c r="H915" s="157"/>
      <c r="I915" s="157"/>
      <c r="J915" s="157"/>
      <c r="K915" s="157"/>
      <c r="L915" s="157"/>
      <c r="M915" s="157"/>
      <c r="N915" s="157"/>
      <c r="O915" s="157"/>
      <c r="P915" s="157"/>
      <c r="Q915" s="157"/>
      <c r="R915" s="157"/>
      <c r="S915" s="157"/>
      <c r="T915" s="157"/>
      <c r="U915" s="157"/>
      <c r="V915" s="157"/>
      <c r="W915" s="157"/>
      <c r="X915" s="157"/>
      <c r="Y915" s="157"/>
      <c r="Z915" s="157"/>
    </row>
    <row r="916" spans="1:26" ht="12" customHeight="1" x14ac:dyDescent="0.25">
      <c r="A916" s="157"/>
      <c r="B916" s="157"/>
      <c r="C916" s="157"/>
      <c r="D916" s="189"/>
      <c r="E916" s="157"/>
      <c r="F916" s="157"/>
      <c r="G916" s="157"/>
      <c r="H916" s="157"/>
      <c r="I916" s="157"/>
      <c r="J916" s="157"/>
      <c r="K916" s="157"/>
      <c r="L916" s="157"/>
      <c r="M916" s="157"/>
      <c r="N916" s="157"/>
      <c r="O916" s="157"/>
      <c r="P916" s="157"/>
      <c r="Q916" s="157"/>
      <c r="R916" s="157"/>
      <c r="S916" s="157"/>
      <c r="T916" s="157"/>
      <c r="U916" s="157"/>
      <c r="V916" s="157"/>
      <c r="W916" s="157"/>
      <c r="X916" s="157"/>
      <c r="Y916" s="157"/>
      <c r="Z916" s="157"/>
    </row>
    <row r="917" spans="1:26" ht="12" customHeight="1" x14ac:dyDescent="0.25">
      <c r="A917" s="157"/>
      <c r="B917" s="157"/>
      <c r="C917" s="157"/>
      <c r="D917" s="189"/>
      <c r="E917" s="157"/>
      <c r="F917" s="157"/>
      <c r="G917" s="157"/>
      <c r="H917" s="157"/>
      <c r="I917" s="157"/>
      <c r="J917" s="157"/>
      <c r="K917" s="157"/>
      <c r="L917" s="157"/>
      <c r="M917" s="157"/>
      <c r="N917" s="157"/>
      <c r="O917" s="157"/>
      <c r="P917" s="157"/>
      <c r="Q917" s="157"/>
      <c r="R917" s="157"/>
      <c r="S917" s="157"/>
      <c r="T917" s="157"/>
      <c r="U917" s="157"/>
      <c r="V917" s="157"/>
      <c r="W917" s="157"/>
      <c r="X917" s="157"/>
      <c r="Y917" s="157"/>
      <c r="Z917" s="157"/>
    </row>
    <row r="918" spans="1:26" ht="12" customHeight="1" x14ac:dyDescent="0.25">
      <c r="A918" s="157"/>
      <c r="B918" s="157"/>
      <c r="C918" s="157"/>
      <c r="D918" s="189"/>
      <c r="E918" s="157"/>
      <c r="F918" s="157"/>
      <c r="G918" s="157"/>
      <c r="H918" s="157"/>
      <c r="I918" s="157"/>
      <c r="J918" s="157"/>
      <c r="K918" s="157"/>
      <c r="L918" s="157"/>
      <c r="M918" s="157"/>
      <c r="N918" s="157"/>
      <c r="O918" s="157"/>
      <c r="P918" s="157"/>
      <c r="Q918" s="157"/>
      <c r="R918" s="157"/>
      <c r="S918" s="157"/>
      <c r="T918" s="157"/>
      <c r="U918" s="157"/>
      <c r="V918" s="157"/>
      <c r="W918" s="157"/>
      <c r="X918" s="157"/>
      <c r="Y918" s="157"/>
      <c r="Z918" s="157"/>
    </row>
    <row r="919" spans="1:26" ht="12" customHeight="1" x14ac:dyDescent="0.25">
      <c r="A919" s="157"/>
      <c r="B919" s="157"/>
      <c r="C919" s="157"/>
      <c r="D919" s="189"/>
      <c r="E919" s="157"/>
      <c r="F919" s="157"/>
      <c r="G919" s="157"/>
      <c r="H919" s="157"/>
      <c r="I919" s="157"/>
      <c r="J919" s="157"/>
      <c r="K919" s="157"/>
      <c r="L919" s="157"/>
      <c r="M919" s="157"/>
      <c r="N919" s="157"/>
      <c r="O919" s="157"/>
      <c r="P919" s="157"/>
      <c r="Q919" s="157"/>
      <c r="R919" s="157"/>
      <c r="S919" s="157"/>
      <c r="T919" s="157"/>
      <c r="U919" s="157"/>
      <c r="V919" s="157"/>
      <c r="W919" s="157"/>
      <c r="X919" s="157"/>
      <c r="Y919" s="157"/>
      <c r="Z919" s="157"/>
    </row>
    <row r="920" spans="1:26" ht="12" customHeight="1" x14ac:dyDescent="0.25">
      <c r="A920" s="157"/>
      <c r="B920" s="157"/>
      <c r="C920" s="157"/>
      <c r="D920" s="189"/>
      <c r="E920" s="157"/>
      <c r="F920" s="157"/>
      <c r="G920" s="157"/>
      <c r="H920" s="157"/>
      <c r="I920" s="157"/>
      <c r="J920" s="157"/>
      <c r="K920" s="157"/>
      <c r="L920" s="157"/>
      <c r="M920" s="157"/>
      <c r="N920" s="157"/>
      <c r="O920" s="157"/>
      <c r="P920" s="157"/>
      <c r="Q920" s="157"/>
      <c r="R920" s="157"/>
      <c r="S920" s="157"/>
      <c r="T920" s="157"/>
      <c r="U920" s="157"/>
      <c r="V920" s="157"/>
      <c r="W920" s="157"/>
      <c r="X920" s="157"/>
      <c r="Y920" s="157"/>
      <c r="Z920" s="157"/>
    </row>
    <row r="921" spans="1:26" ht="12" customHeight="1" x14ac:dyDescent="0.25">
      <c r="A921" s="157"/>
      <c r="B921" s="157"/>
      <c r="C921" s="157"/>
      <c r="D921" s="189"/>
      <c r="E921" s="157"/>
      <c r="F921" s="157"/>
      <c r="G921" s="157"/>
      <c r="H921" s="157"/>
      <c r="I921" s="157"/>
      <c r="J921" s="157"/>
      <c r="K921" s="157"/>
      <c r="L921" s="157"/>
      <c r="M921" s="157"/>
      <c r="N921" s="157"/>
      <c r="O921" s="157"/>
      <c r="P921" s="157"/>
      <c r="Q921" s="157"/>
      <c r="R921" s="157"/>
      <c r="S921" s="157"/>
      <c r="T921" s="157"/>
      <c r="U921" s="157"/>
      <c r="V921" s="157"/>
      <c r="W921" s="157"/>
      <c r="X921" s="157"/>
      <c r="Y921" s="157"/>
      <c r="Z921" s="157"/>
    </row>
    <row r="922" spans="1:26" ht="12" customHeight="1" x14ac:dyDescent="0.25">
      <c r="A922" s="157"/>
      <c r="B922" s="157"/>
      <c r="C922" s="157"/>
      <c r="D922" s="189"/>
      <c r="E922" s="157"/>
      <c r="F922" s="157"/>
      <c r="G922" s="157"/>
      <c r="H922" s="157"/>
      <c r="I922" s="157"/>
      <c r="J922" s="157"/>
      <c r="K922" s="157"/>
      <c r="L922" s="157"/>
      <c r="M922" s="157"/>
      <c r="N922" s="157"/>
      <c r="O922" s="157"/>
      <c r="P922" s="157"/>
      <c r="Q922" s="157"/>
      <c r="R922" s="157"/>
      <c r="S922" s="157"/>
      <c r="T922" s="157"/>
      <c r="U922" s="157"/>
      <c r="V922" s="157"/>
      <c r="W922" s="157"/>
      <c r="X922" s="157"/>
      <c r="Y922" s="157"/>
      <c r="Z922" s="157"/>
    </row>
    <row r="923" spans="1:26" ht="12" customHeight="1" x14ac:dyDescent="0.25">
      <c r="A923" s="157"/>
      <c r="B923" s="157"/>
      <c r="C923" s="157"/>
      <c r="D923" s="189"/>
      <c r="E923" s="157"/>
      <c r="F923" s="157"/>
      <c r="G923" s="157"/>
      <c r="H923" s="157"/>
      <c r="I923" s="157"/>
      <c r="J923" s="157"/>
      <c r="K923" s="157"/>
      <c r="L923" s="157"/>
      <c r="M923" s="157"/>
      <c r="N923" s="157"/>
      <c r="O923" s="157"/>
      <c r="P923" s="157"/>
      <c r="Q923" s="157"/>
      <c r="R923" s="157"/>
      <c r="S923" s="157"/>
      <c r="T923" s="157"/>
      <c r="U923" s="157"/>
      <c r="V923" s="157"/>
      <c r="W923" s="157"/>
      <c r="X923" s="157"/>
      <c r="Y923" s="157"/>
      <c r="Z923" s="157"/>
    </row>
    <row r="924" spans="1:26" ht="12" customHeight="1" x14ac:dyDescent="0.25">
      <c r="A924" s="157"/>
      <c r="B924" s="157"/>
      <c r="C924" s="157"/>
      <c r="D924" s="189"/>
      <c r="E924" s="157"/>
      <c r="F924" s="157"/>
      <c r="G924" s="157"/>
      <c r="H924" s="157"/>
      <c r="I924" s="157"/>
      <c r="J924" s="157"/>
      <c r="K924" s="157"/>
      <c r="L924" s="157"/>
      <c r="M924" s="157"/>
      <c r="N924" s="157"/>
      <c r="O924" s="157"/>
      <c r="P924" s="157"/>
      <c r="Q924" s="157"/>
      <c r="R924" s="157"/>
      <c r="S924" s="157"/>
      <c r="T924" s="157"/>
      <c r="U924" s="157"/>
      <c r="V924" s="157"/>
      <c r="W924" s="157"/>
      <c r="X924" s="157"/>
      <c r="Y924" s="157"/>
      <c r="Z924" s="157"/>
    </row>
    <row r="925" spans="1:26" ht="12" customHeight="1" x14ac:dyDescent="0.25">
      <c r="A925" s="157"/>
      <c r="B925" s="157"/>
      <c r="C925" s="157"/>
      <c r="D925" s="189"/>
      <c r="E925" s="157"/>
      <c r="F925" s="157"/>
      <c r="G925" s="157"/>
      <c r="H925" s="157"/>
      <c r="I925" s="157"/>
      <c r="J925" s="157"/>
      <c r="K925" s="157"/>
      <c r="L925" s="157"/>
      <c r="M925" s="157"/>
      <c r="N925" s="157"/>
      <c r="O925" s="157"/>
      <c r="P925" s="157"/>
      <c r="Q925" s="157"/>
      <c r="R925" s="157"/>
      <c r="S925" s="157"/>
      <c r="T925" s="157"/>
      <c r="U925" s="157"/>
      <c r="V925" s="157"/>
      <c r="W925" s="157"/>
      <c r="X925" s="157"/>
      <c r="Y925" s="157"/>
      <c r="Z925" s="157"/>
    </row>
    <row r="926" spans="1:26" ht="12" customHeight="1" x14ac:dyDescent="0.25">
      <c r="A926" s="157"/>
      <c r="B926" s="157"/>
      <c r="C926" s="157"/>
      <c r="D926" s="189"/>
      <c r="E926" s="157"/>
      <c r="F926" s="157"/>
      <c r="G926" s="157"/>
      <c r="H926" s="157"/>
      <c r="I926" s="157"/>
      <c r="J926" s="157"/>
      <c r="K926" s="157"/>
      <c r="L926" s="157"/>
      <c r="M926" s="157"/>
      <c r="N926" s="157"/>
      <c r="O926" s="157"/>
      <c r="P926" s="157"/>
      <c r="Q926" s="157"/>
      <c r="R926" s="157"/>
      <c r="S926" s="157"/>
      <c r="T926" s="157"/>
      <c r="U926" s="157"/>
      <c r="V926" s="157"/>
      <c r="W926" s="157"/>
      <c r="X926" s="157"/>
      <c r="Y926" s="157"/>
      <c r="Z926" s="157"/>
    </row>
    <row r="927" spans="1:26" ht="12" customHeight="1" x14ac:dyDescent="0.25">
      <c r="A927" s="157"/>
      <c r="B927" s="157"/>
      <c r="C927" s="157"/>
      <c r="D927" s="189"/>
      <c r="E927" s="157"/>
      <c r="F927" s="157"/>
      <c r="G927" s="157"/>
      <c r="H927" s="157"/>
      <c r="I927" s="157"/>
      <c r="J927" s="157"/>
      <c r="K927" s="157"/>
      <c r="L927" s="157"/>
      <c r="M927" s="157"/>
      <c r="N927" s="157"/>
      <c r="O927" s="157"/>
      <c r="P927" s="157"/>
      <c r="Q927" s="157"/>
      <c r="R927" s="157"/>
      <c r="S927" s="157"/>
      <c r="T927" s="157"/>
      <c r="U927" s="157"/>
      <c r="V927" s="157"/>
      <c r="W927" s="157"/>
      <c r="X927" s="157"/>
      <c r="Y927" s="157"/>
      <c r="Z927" s="157"/>
    </row>
    <row r="928" spans="1:26" ht="12" customHeight="1" x14ac:dyDescent="0.25">
      <c r="A928" s="157"/>
      <c r="B928" s="157"/>
      <c r="C928" s="157"/>
      <c r="D928" s="189"/>
      <c r="E928" s="157"/>
      <c r="F928" s="157"/>
      <c r="G928" s="157"/>
      <c r="H928" s="157"/>
      <c r="I928" s="157"/>
      <c r="J928" s="157"/>
      <c r="K928" s="157"/>
      <c r="L928" s="157"/>
      <c r="M928" s="157"/>
      <c r="N928" s="157"/>
      <c r="O928" s="157"/>
      <c r="P928" s="157"/>
      <c r="Q928" s="157"/>
      <c r="R928" s="157"/>
      <c r="S928" s="157"/>
      <c r="T928" s="157"/>
      <c r="U928" s="157"/>
      <c r="V928" s="157"/>
      <c r="W928" s="157"/>
      <c r="X928" s="157"/>
      <c r="Y928" s="157"/>
      <c r="Z928" s="157"/>
    </row>
    <row r="929" spans="1:26" ht="12" customHeight="1" x14ac:dyDescent="0.25">
      <c r="A929" s="157"/>
      <c r="B929" s="157"/>
      <c r="C929" s="157"/>
      <c r="D929" s="189"/>
      <c r="E929" s="157"/>
      <c r="F929" s="157"/>
      <c r="G929" s="157"/>
      <c r="H929" s="157"/>
      <c r="I929" s="157"/>
      <c r="J929" s="157"/>
      <c r="K929" s="157"/>
      <c r="L929" s="157"/>
      <c r="M929" s="157"/>
      <c r="N929" s="157"/>
      <c r="O929" s="157"/>
      <c r="P929" s="157"/>
      <c r="Q929" s="157"/>
      <c r="R929" s="157"/>
      <c r="S929" s="157"/>
      <c r="T929" s="157"/>
      <c r="U929" s="157"/>
      <c r="V929" s="157"/>
      <c r="W929" s="157"/>
      <c r="X929" s="157"/>
      <c r="Y929" s="157"/>
      <c r="Z929" s="157"/>
    </row>
    <row r="930" spans="1:26" ht="12" customHeight="1" x14ac:dyDescent="0.25">
      <c r="A930" s="157"/>
      <c r="B930" s="157"/>
      <c r="C930" s="157"/>
      <c r="D930" s="189"/>
      <c r="E930" s="157"/>
      <c r="F930" s="157"/>
      <c r="G930" s="157"/>
      <c r="H930" s="157"/>
      <c r="I930" s="157"/>
      <c r="J930" s="157"/>
      <c r="K930" s="157"/>
      <c r="L930" s="157"/>
      <c r="M930" s="157"/>
      <c r="N930" s="157"/>
      <c r="O930" s="157"/>
      <c r="P930" s="157"/>
      <c r="Q930" s="157"/>
      <c r="R930" s="157"/>
      <c r="S930" s="157"/>
      <c r="T930" s="157"/>
      <c r="U930" s="157"/>
      <c r="V930" s="157"/>
      <c r="W930" s="157"/>
      <c r="X930" s="157"/>
      <c r="Y930" s="157"/>
      <c r="Z930" s="157"/>
    </row>
    <row r="931" spans="1:26" ht="12" customHeight="1" x14ac:dyDescent="0.25">
      <c r="A931" s="157"/>
      <c r="B931" s="157"/>
      <c r="C931" s="157"/>
      <c r="D931" s="189"/>
      <c r="E931" s="157"/>
      <c r="F931" s="157"/>
      <c r="G931" s="157"/>
      <c r="H931" s="157"/>
      <c r="I931" s="157"/>
      <c r="J931" s="157"/>
      <c r="K931" s="157"/>
      <c r="L931" s="157"/>
      <c r="M931" s="157"/>
      <c r="N931" s="157"/>
      <c r="O931" s="157"/>
      <c r="P931" s="157"/>
      <c r="Q931" s="157"/>
      <c r="R931" s="157"/>
      <c r="S931" s="157"/>
      <c r="T931" s="157"/>
      <c r="U931" s="157"/>
      <c r="V931" s="157"/>
      <c r="W931" s="157"/>
      <c r="X931" s="157"/>
      <c r="Y931" s="157"/>
      <c r="Z931" s="157"/>
    </row>
    <row r="932" spans="1:26" ht="12" customHeight="1" x14ac:dyDescent="0.25">
      <c r="A932" s="157"/>
      <c r="B932" s="157"/>
      <c r="C932" s="157"/>
      <c r="D932" s="189"/>
      <c r="E932" s="157"/>
      <c r="F932" s="157"/>
      <c r="G932" s="157"/>
      <c r="H932" s="157"/>
      <c r="I932" s="157"/>
      <c r="J932" s="157"/>
      <c r="K932" s="157"/>
      <c r="L932" s="157"/>
      <c r="M932" s="157"/>
      <c r="N932" s="157"/>
      <c r="O932" s="157"/>
      <c r="P932" s="157"/>
      <c r="Q932" s="157"/>
      <c r="R932" s="157"/>
      <c r="S932" s="157"/>
      <c r="T932" s="157"/>
      <c r="U932" s="157"/>
      <c r="V932" s="157"/>
      <c r="W932" s="157"/>
      <c r="X932" s="157"/>
      <c r="Y932" s="157"/>
      <c r="Z932" s="157"/>
    </row>
    <row r="933" spans="1:26" ht="12" customHeight="1" x14ac:dyDescent="0.25">
      <c r="A933" s="157"/>
      <c r="B933" s="157"/>
      <c r="C933" s="157"/>
      <c r="D933" s="189"/>
      <c r="E933" s="157"/>
      <c r="F933" s="157"/>
      <c r="G933" s="157"/>
      <c r="H933" s="157"/>
      <c r="I933" s="157"/>
      <c r="J933" s="157"/>
      <c r="K933" s="157"/>
      <c r="L933" s="157"/>
      <c r="M933" s="157"/>
      <c r="N933" s="157"/>
      <c r="O933" s="157"/>
      <c r="P933" s="157"/>
      <c r="Q933" s="157"/>
      <c r="R933" s="157"/>
      <c r="S933" s="157"/>
      <c r="T933" s="157"/>
      <c r="U933" s="157"/>
      <c r="V933" s="157"/>
      <c r="W933" s="157"/>
      <c r="X933" s="157"/>
      <c r="Y933" s="157"/>
      <c r="Z933" s="157"/>
    </row>
    <row r="934" spans="1:26" ht="12" customHeight="1" x14ac:dyDescent="0.25">
      <c r="A934" s="157"/>
      <c r="B934" s="157"/>
      <c r="C934" s="157"/>
      <c r="D934" s="189"/>
      <c r="E934" s="157"/>
      <c r="F934" s="157"/>
      <c r="G934" s="157"/>
      <c r="H934" s="157"/>
      <c r="I934" s="157"/>
      <c r="J934" s="157"/>
      <c r="K934" s="157"/>
      <c r="L934" s="157"/>
      <c r="M934" s="157"/>
      <c r="N934" s="157"/>
      <c r="O934" s="157"/>
      <c r="P934" s="157"/>
      <c r="Q934" s="157"/>
      <c r="R934" s="157"/>
      <c r="S934" s="157"/>
      <c r="T934" s="157"/>
      <c r="U934" s="157"/>
      <c r="V934" s="157"/>
      <c r="W934" s="157"/>
      <c r="X934" s="157"/>
      <c r="Y934" s="157"/>
      <c r="Z934" s="157"/>
    </row>
    <row r="935" spans="1:26" ht="12" customHeight="1" x14ac:dyDescent="0.25">
      <c r="A935" s="157"/>
      <c r="B935" s="157"/>
      <c r="C935" s="157"/>
      <c r="D935" s="189"/>
      <c r="E935" s="157"/>
      <c r="F935" s="157"/>
      <c r="G935" s="157"/>
      <c r="H935" s="157"/>
      <c r="I935" s="157"/>
      <c r="J935" s="157"/>
      <c r="K935" s="157"/>
      <c r="L935" s="157"/>
      <c r="M935" s="157"/>
      <c r="N935" s="157"/>
      <c r="O935" s="157"/>
      <c r="P935" s="157"/>
      <c r="Q935" s="157"/>
      <c r="R935" s="157"/>
      <c r="S935" s="157"/>
      <c r="T935" s="157"/>
      <c r="U935" s="157"/>
      <c r="V935" s="157"/>
      <c r="W935" s="157"/>
      <c r="X935" s="157"/>
      <c r="Y935" s="157"/>
      <c r="Z935" s="157"/>
    </row>
    <row r="936" spans="1:26" ht="12" customHeight="1" x14ac:dyDescent="0.25">
      <c r="A936" s="157"/>
      <c r="B936" s="157"/>
      <c r="C936" s="157"/>
      <c r="D936" s="189"/>
      <c r="E936" s="157"/>
      <c r="F936" s="157"/>
      <c r="G936" s="157"/>
      <c r="H936" s="157"/>
      <c r="I936" s="157"/>
      <c r="J936" s="157"/>
      <c r="K936" s="157"/>
      <c r="L936" s="157"/>
      <c r="M936" s="157"/>
      <c r="N936" s="157"/>
      <c r="O936" s="157"/>
      <c r="P936" s="157"/>
      <c r="Q936" s="157"/>
      <c r="R936" s="157"/>
      <c r="S936" s="157"/>
      <c r="T936" s="157"/>
      <c r="U936" s="157"/>
      <c r="V936" s="157"/>
      <c r="W936" s="157"/>
      <c r="X936" s="157"/>
      <c r="Y936" s="157"/>
      <c r="Z936" s="157"/>
    </row>
    <row r="937" spans="1:26" ht="12" customHeight="1" x14ac:dyDescent="0.25">
      <c r="A937" s="157"/>
      <c r="B937" s="157"/>
      <c r="C937" s="157"/>
      <c r="D937" s="189"/>
      <c r="E937" s="157"/>
      <c r="F937" s="157"/>
      <c r="G937" s="157"/>
      <c r="H937" s="157"/>
      <c r="I937" s="157"/>
      <c r="J937" s="157"/>
      <c r="K937" s="157"/>
      <c r="L937" s="157"/>
      <c r="M937" s="157"/>
      <c r="N937" s="157"/>
      <c r="O937" s="157"/>
      <c r="P937" s="157"/>
      <c r="Q937" s="157"/>
      <c r="R937" s="157"/>
      <c r="S937" s="157"/>
      <c r="T937" s="157"/>
      <c r="U937" s="157"/>
      <c r="V937" s="157"/>
      <c r="W937" s="157"/>
      <c r="X937" s="157"/>
      <c r="Y937" s="157"/>
      <c r="Z937" s="157"/>
    </row>
    <row r="938" spans="1:26" ht="12" customHeight="1" x14ac:dyDescent="0.25">
      <c r="A938" s="157"/>
      <c r="B938" s="157"/>
      <c r="C938" s="157"/>
      <c r="D938" s="189"/>
      <c r="E938" s="157"/>
      <c r="F938" s="157"/>
      <c r="G938" s="157"/>
      <c r="H938" s="157"/>
      <c r="I938" s="157"/>
      <c r="J938" s="157"/>
      <c r="K938" s="157"/>
      <c r="L938" s="157"/>
      <c r="M938" s="157"/>
      <c r="N938" s="157"/>
      <c r="O938" s="157"/>
      <c r="P938" s="157"/>
      <c r="Q938" s="157"/>
      <c r="R938" s="157"/>
      <c r="S938" s="157"/>
      <c r="T938" s="157"/>
      <c r="U938" s="157"/>
      <c r="V938" s="157"/>
      <c r="W938" s="157"/>
      <c r="X938" s="157"/>
      <c r="Y938" s="157"/>
      <c r="Z938" s="157"/>
    </row>
    <row r="939" spans="1:26" ht="12" customHeight="1" x14ac:dyDescent="0.25">
      <c r="A939" s="157"/>
      <c r="B939" s="157"/>
      <c r="C939" s="157"/>
      <c r="D939" s="189"/>
      <c r="E939" s="157"/>
      <c r="F939" s="157"/>
      <c r="G939" s="157"/>
      <c r="H939" s="157"/>
      <c r="I939" s="157"/>
      <c r="J939" s="157"/>
      <c r="K939" s="157"/>
      <c r="L939" s="157"/>
      <c r="M939" s="157"/>
      <c r="N939" s="157"/>
      <c r="O939" s="157"/>
      <c r="P939" s="157"/>
      <c r="Q939" s="157"/>
      <c r="R939" s="157"/>
      <c r="S939" s="157"/>
      <c r="T939" s="157"/>
      <c r="U939" s="157"/>
      <c r="V939" s="157"/>
      <c r="W939" s="157"/>
      <c r="X939" s="157"/>
      <c r="Y939" s="157"/>
      <c r="Z939" s="157"/>
    </row>
    <row r="940" spans="1:26" ht="12" customHeight="1" x14ac:dyDescent="0.25">
      <c r="A940" s="157"/>
      <c r="B940" s="157"/>
      <c r="C940" s="157"/>
      <c r="D940" s="189"/>
      <c r="E940" s="157"/>
      <c r="F940" s="157"/>
      <c r="G940" s="157"/>
      <c r="H940" s="157"/>
      <c r="I940" s="157"/>
      <c r="J940" s="157"/>
      <c r="K940" s="157"/>
      <c r="L940" s="157"/>
      <c r="M940" s="157"/>
      <c r="N940" s="157"/>
      <c r="O940" s="157"/>
      <c r="P940" s="157"/>
      <c r="Q940" s="157"/>
      <c r="R940" s="157"/>
      <c r="S940" s="157"/>
      <c r="T940" s="157"/>
      <c r="U940" s="157"/>
      <c r="V940" s="157"/>
      <c r="W940" s="157"/>
      <c r="X940" s="157"/>
      <c r="Y940" s="157"/>
      <c r="Z940" s="157"/>
    </row>
    <row r="941" spans="1:26" ht="12" customHeight="1" x14ac:dyDescent="0.25">
      <c r="A941" s="157"/>
      <c r="B941" s="157"/>
      <c r="C941" s="157"/>
      <c r="D941" s="189"/>
      <c r="E941" s="157"/>
      <c r="F941" s="157"/>
      <c r="G941" s="157"/>
      <c r="H941" s="157"/>
      <c r="I941" s="157"/>
      <c r="J941" s="157"/>
      <c r="K941" s="157"/>
      <c r="L941" s="157"/>
      <c r="M941" s="157"/>
      <c r="N941" s="157"/>
      <c r="O941" s="157"/>
      <c r="P941" s="157"/>
      <c r="Q941" s="157"/>
      <c r="R941" s="157"/>
      <c r="S941" s="157"/>
      <c r="T941" s="157"/>
      <c r="U941" s="157"/>
      <c r="V941" s="157"/>
      <c r="W941" s="157"/>
      <c r="X941" s="157"/>
      <c r="Y941" s="157"/>
      <c r="Z941" s="157"/>
    </row>
    <row r="942" spans="1:26" ht="12" customHeight="1" x14ac:dyDescent="0.25">
      <c r="A942" s="157"/>
      <c r="B942" s="157"/>
      <c r="C942" s="157"/>
      <c r="D942" s="189"/>
      <c r="E942" s="157"/>
      <c r="F942" s="157"/>
      <c r="G942" s="157"/>
      <c r="H942" s="157"/>
      <c r="I942" s="157"/>
      <c r="J942" s="157"/>
      <c r="K942" s="157"/>
      <c r="L942" s="157"/>
      <c r="M942" s="157"/>
      <c r="N942" s="157"/>
      <c r="O942" s="157"/>
      <c r="P942" s="157"/>
      <c r="Q942" s="157"/>
      <c r="R942" s="157"/>
      <c r="S942" s="157"/>
      <c r="T942" s="157"/>
      <c r="U942" s="157"/>
      <c r="V942" s="157"/>
      <c r="W942" s="157"/>
      <c r="X942" s="157"/>
      <c r="Y942" s="157"/>
      <c r="Z942" s="157"/>
    </row>
    <row r="943" spans="1:26" ht="12" customHeight="1" x14ac:dyDescent="0.25">
      <c r="A943" s="157"/>
      <c r="B943" s="157"/>
      <c r="C943" s="157"/>
      <c r="D943" s="189"/>
      <c r="E943" s="157"/>
      <c r="F943" s="157"/>
      <c r="G943" s="157"/>
      <c r="H943" s="157"/>
      <c r="I943" s="157"/>
      <c r="J943" s="157"/>
      <c r="K943" s="157"/>
      <c r="L943" s="157"/>
      <c r="M943" s="157"/>
      <c r="N943" s="157"/>
      <c r="O943" s="157"/>
      <c r="P943" s="157"/>
      <c r="Q943" s="157"/>
      <c r="R943" s="157"/>
      <c r="S943" s="157"/>
      <c r="T943" s="157"/>
      <c r="U943" s="157"/>
      <c r="V943" s="157"/>
      <c r="W943" s="157"/>
      <c r="X943" s="157"/>
      <c r="Y943" s="157"/>
      <c r="Z943" s="157"/>
    </row>
    <row r="944" spans="1:26" ht="12" customHeight="1" x14ac:dyDescent="0.25">
      <c r="A944" s="157"/>
      <c r="B944" s="157"/>
      <c r="C944" s="157"/>
      <c r="D944" s="189"/>
      <c r="E944" s="157"/>
      <c r="F944" s="157"/>
      <c r="G944" s="157"/>
      <c r="H944" s="157"/>
      <c r="I944" s="157"/>
      <c r="J944" s="157"/>
      <c r="K944" s="157"/>
      <c r="L944" s="157"/>
      <c r="M944" s="157"/>
      <c r="N944" s="157"/>
      <c r="O944" s="157"/>
      <c r="P944" s="157"/>
      <c r="Q944" s="157"/>
      <c r="R944" s="157"/>
      <c r="S944" s="157"/>
      <c r="T944" s="157"/>
      <c r="U944" s="157"/>
      <c r="V944" s="157"/>
      <c r="W944" s="157"/>
      <c r="X944" s="157"/>
      <c r="Y944" s="157"/>
      <c r="Z944" s="157"/>
    </row>
    <row r="945" spans="1:26" ht="12" customHeight="1" x14ac:dyDescent="0.25">
      <c r="A945" s="157"/>
      <c r="B945" s="157"/>
      <c r="C945" s="157"/>
      <c r="D945" s="189"/>
      <c r="E945" s="157"/>
      <c r="F945" s="157"/>
      <c r="G945" s="157"/>
      <c r="H945" s="157"/>
      <c r="I945" s="157"/>
      <c r="J945" s="157"/>
      <c r="K945" s="157"/>
      <c r="L945" s="157"/>
      <c r="M945" s="157"/>
      <c r="N945" s="157"/>
      <c r="O945" s="157"/>
      <c r="P945" s="157"/>
      <c r="Q945" s="157"/>
      <c r="R945" s="157"/>
      <c r="S945" s="157"/>
      <c r="T945" s="157"/>
      <c r="U945" s="157"/>
      <c r="V945" s="157"/>
      <c r="W945" s="157"/>
      <c r="X945" s="157"/>
      <c r="Y945" s="157"/>
      <c r="Z945" s="157"/>
    </row>
    <row r="946" spans="1:26" ht="12" customHeight="1" x14ac:dyDescent="0.25">
      <c r="A946" s="157"/>
      <c r="B946" s="157"/>
      <c r="C946" s="157"/>
      <c r="D946" s="189"/>
      <c r="E946" s="157"/>
      <c r="F946" s="157"/>
      <c r="G946" s="157"/>
      <c r="H946" s="157"/>
      <c r="I946" s="157"/>
      <c r="J946" s="157"/>
      <c r="K946" s="157"/>
      <c r="L946" s="157"/>
      <c r="M946" s="157"/>
      <c r="N946" s="157"/>
      <c r="O946" s="157"/>
      <c r="P946" s="157"/>
      <c r="Q946" s="157"/>
      <c r="R946" s="157"/>
      <c r="S946" s="157"/>
      <c r="T946" s="157"/>
      <c r="U946" s="157"/>
      <c r="V946" s="157"/>
      <c r="W946" s="157"/>
      <c r="X946" s="157"/>
      <c r="Y946" s="157"/>
      <c r="Z946" s="157"/>
    </row>
    <row r="947" spans="1:26" ht="12" customHeight="1" x14ac:dyDescent="0.25">
      <c r="A947" s="157"/>
      <c r="B947" s="157"/>
      <c r="C947" s="157"/>
      <c r="D947" s="189"/>
      <c r="E947" s="157"/>
      <c r="F947" s="157"/>
      <c r="G947" s="157"/>
      <c r="H947" s="157"/>
      <c r="I947" s="157"/>
      <c r="J947" s="157"/>
      <c r="K947" s="157"/>
      <c r="L947" s="157"/>
      <c r="M947" s="157"/>
      <c r="N947" s="157"/>
      <c r="O947" s="157"/>
      <c r="P947" s="157"/>
      <c r="Q947" s="157"/>
      <c r="R947" s="157"/>
      <c r="S947" s="157"/>
      <c r="T947" s="157"/>
      <c r="U947" s="157"/>
      <c r="V947" s="157"/>
      <c r="W947" s="157"/>
      <c r="X947" s="157"/>
      <c r="Y947" s="157"/>
      <c r="Z947" s="157"/>
    </row>
    <row r="948" spans="1:26" ht="12" customHeight="1" x14ac:dyDescent="0.25">
      <c r="A948" s="157"/>
      <c r="B948" s="157"/>
      <c r="C948" s="157"/>
      <c r="D948" s="189"/>
      <c r="E948" s="157"/>
      <c r="F948" s="157"/>
      <c r="G948" s="157"/>
      <c r="H948" s="157"/>
      <c r="I948" s="157"/>
      <c r="J948" s="157"/>
      <c r="K948" s="157"/>
      <c r="L948" s="157"/>
      <c r="M948" s="157"/>
      <c r="N948" s="157"/>
      <c r="O948" s="157"/>
      <c r="P948" s="157"/>
      <c r="Q948" s="157"/>
      <c r="R948" s="157"/>
      <c r="S948" s="157"/>
      <c r="T948" s="157"/>
      <c r="U948" s="157"/>
      <c r="V948" s="157"/>
      <c r="W948" s="157"/>
      <c r="X948" s="157"/>
      <c r="Y948" s="157"/>
      <c r="Z948" s="157"/>
    </row>
    <row r="949" spans="1:26" ht="12" customHeight="1" x14ac:dyDescent="0.25">
      <c r="A949" s="157"/>
      <c r="B949" s="157"/>
      <c r="C949" s="157"/>
      <c r="D949" s="189"/>
      <c r="E949" s="157"/>
      <c r="F949" s="157"/>
      <c r="G949" s="157"/>
      <c r="H949" s="157"/>
      <c r="I949" s="157"/>
      <c r="J949" s="157"/>
      <c r="K949" s="157"/>
      <c r="L949" s="157"/>
      <c r="M949" s="157"/>
      <c r="N949" s="157"/>
      <c r="O949" s="157"/>
      <c r="P949" s="157"/>
      <c r="Q949" s="157"/>
      <c r="R949" s="157"/>
      <c r="S949" s="157"/>
      <c r="T949" s="157"/>
      <c r="U949" s="157"/>
      <c r="V949" s="157"/>
      <c r="W949" s="157"/>
      <c r="X949" s="157"/>
      <c r="Y949" s="157"/>
      <c r="Z949" s="157"/>
    </row>
    <row r="950" spans="1:26" ht="12" customHeight="1" x14ac:dyDescent="0.25">
      <c r="A950" s="157"/>
      <c r="B950" s="157"/>
      <c r="C950" s="157"/>
      <c r="D950" s="189"/>
      <c r="E950" s="157"/>
      <c r="F950" s="157"/>
      <c r="G950" s="157"/>
      <c r="H950" s="157"/>
      <c r="I950" s="157"/>
      <c r="J950" s="157"/>
      <c r="K950" s="157"/>
      <c r="L950" s="157"/>
      <c r="M950" s="157"/>
      <c r="N950" s="157"/>
      <c r="O950" s="157"/>
      <c r="P950" s="157"/>
      <c r="Q950" s="157"/>
      <c r="R950" s="157"/>
      <c r="S950" s="157"/>
      <c r="T950" s="157"/>
      <c r="U950" s="157"/>
      <c r="V950" s="157"/>
      <c r="W950" s="157"/>
      <c r="X950" s="157"/>
      <c r="Y950" s="157"/>
      <c r="Z950" s="157"/>
    </row>
    <row r="951" spans="1:26" ht="12" customHeight="1" x14ac:dyDescent="0.25">
      <c r="A951" s="157"/>
      <c r="B951" s="157"/>
      <c r="C951" s="157"/>
      <c r="D951" s="189"/>
      <c r="E951" s="157"/>
      <c r="F951" s="157"/>
      <c r="G951" s="157"/>
      <c r="H951" s="157"/>
      <c r="I951" s="157"/>
      <c r="J951" s="157"/>
      <c r="K951" s="157"/>
      <c r="L951" s="157"/>
      <c r="M951" s="157"/>
      <c r="N951" s="157"/>
      <c r="O951" s="157"/>
      <c r="P951" s="157"/>
      <c r="Q951" s="157"/>
      <c r="R951" s="157"/>
      <c r="S951" s="157"/>
      <c r="T951" s="157"/>
      <c r="U951" s="157"/>
      <c r="V951" s="157"/>
      <c r="W951" s="157"/>
      <c r="X951" s="157"/>
      <c r="Y951" s="157"/>
      <c r="Z951" s="157"/>
    </row>
    <row r="952" spans="1:26" ht="12" customHeight="1" x14ac:dyDescent="0.25">
      <c r="A952" s="157"/>
      <c r="B952" s="157"/>
      <c r="C952" s="157"/>
      <c r="D952" s="189"/>
      <c r="E952" s="157"/>
      <c r="F952" s="157"/>
      <c r="G952" s="157"/>
      <c r="H952" s="157"/>
      <c r="I952" s="157"/>
      <c r="J952" s="157"/>
      <c r="K952" s="157"/>
      <c r="L952" s="157"/>
      <c r="M952" s="157"/>
      <c r="N952" s="157"/>
      <c r="O952" s="157"/>
      <c r="P952" s="157"/>
      <c r="Q952" s="157"/>
      <c r="R952" s="157"/>
      <c r="S952" s="157"/>
      <c r="T952" s="157"/>
      <c r="U952" s="157"/>
      <c r="V952" s="157"/>
      <c r="W952" s="157"/>
      <c r="X952" s="157"/>
      <c r="Y952" s="157"/>
      <c r="Z952" s="157"/>
    </row>
    <row r="953" spans="1:26" ht="12" customHeight="1" x14ac:dyDescent="0.25">
      <c r="A953" s="157"/>
      <c r="B953" s="157"/>
      <c r="C953" s="157"/>
      <c r="D953" s="189"/>
      <c r="E953" s="157"/>
      <c r="F953" s="157"/>
      <c r="G953" s="157"/>
      <c r="H953" s="157"/>
      <c r="I953" s="157"/>
      <c r="J953" s="157"/>
      <c r="K953" s="157"/>
      <c r="L953" s="157"/>
      <c r="M953" s="157"/>
      <c r="N953" s="157"/>
      <c r="O953" s="157"/>
      <c r="P953" s="157"/>
      <c r="Q953" s="157"/>
      <c r="R953" s="157"/>
      <c r="S953" s="157"/>
      <c r="T953" s="157"/>
      <c r="U953" s="157"/>
      <c r="V953" s="157"/>
      <c r="W953" s="157"/>
      <c r="X953" s="157"/>
      <c r="Y953" s="157"/>
      <c r="Z953" s="157"/>
    </row>
    <row r="954" spans="1:26" ht="12" customHeight="1" x14ac:dyDescent="0.25">
      <c r="A954" s="157"/>
      <c r="B954" s="157"/>
      <c r="C954" s="157"/>
      <c r="D954" s="189"/>
      <c r="E954" s="157"/>
      <c r="F954" s="157"/>
      <c r="G954" s="157"/>
      <c r="H954" s="157"/>
      <c r="I954" s="157"/>
      <c r="J954" s="157"/>
      <c r="K954" s="157"/>
      <c r="L954" s="157"/>
      <c r="M954" s="157"/>
      <c r="N954" s="157"/>
      <c r="O954" s="157"/>
      <c r="P954" s="157"/>
      <c r="Q954" s="157"/>
      <c r="R954" s="157"/>
      <c r="S954" s="157"/>
      <c r="T954" s="157"/>
      <c r="U954" s="157"/>
      <c r="V954" s="157"/>
      <c r="W954" s="157"/>
      <c r="X954" s="157"/>
      <c r="Y954" s="157"/>
      <c r="Z954" s="157"/>
    </row>
    <row r="955" spans="1:26" ht="12" customHeight="1" x14ac:dyDescent="0.25">
      <c r="A955" s="157"/>
      <c r="B955" s="157"/>
      <c r="C955" s="157"/>
      <c r="D955" s="189"/>
      <c r="E955" s="157"/>
      <c r="F955" s="157"/>
      <c r="G955" s="157"/>
      <c r="H955" s="157"/>
      <c r="I955" s="157"/>
      <c r="J955" s="157"/>
      <c r="K955" s="157"/>
      <c r="L955" s="157"/>
      <c r="M955" s="157"/>
      <c r="N955" s="157"/>
      <c r="O955" s="157"/>
      <c r="P955" s="157"/>
      <c r="Q955" s="157"/>
      <c r="R955" s="157"/>
      <c r="S955" s="157"/>
      <c r="T955" s="157"/>
      <c r="U955" s="157"/>
      <c r="V955" s="157"/>
      <c r="W955" s="157"/>
      <c r="X955" s="157"/>
      <c r="Y955" s="157"/>
      <c r="Z955" s="157"/>
    </row>
    <row r="956" spans="1:26" ht="12" customHeight="1" x14ac:dyDescent="0.25">
      <c r="A956" s="157"/>
      <c r="B956" s="157"/>
      <c r="C956" s="157"/>
      <c r="D956" s="189"/>
      <c r="E956" s="157"/>
      <c r="F956" s="157"/>
      <c r="G956" s="157"/>
      <c r="H956" s="157"/>
      <c r="I956" s="157"/>
      <c r="J956" s="157"/>
      <c r="K956" s="157"/>
      <c r="L956" s="157"/>
      <c r="M956" s="157"/>
      <c r="N956" s="157"/>
      <c r="O956" s="157"/>
      <c r="P956" s="157"/>
      <c r="Q956" s="157"/>
      <c r="R956" s="157"/>
      <c r="S956" s="157"/>
      <c r="T956" s="157"/>
      <c r="U956" s="157"/>
      <c r="V956" s="157"/>
      <c r="W956" s="157"/>
      <c r="X956" s="157"/>
      <c r="Y956" s="157"/>
      <c r="Z956" s="157"/>
    </row>
    <row r="957" spans="1:26" ht="12" customHeight="1" x14ac:dyDescent="0.25">
      <c r="A957" s="157"/>
      <c r="B957" s="157"/>
      <c r="C957" s="157"/>
      <c r="D957" s="189"/>
      <c r="E957" s="157"/>
      <c r="F957" s="157"/>
      <c r="G957" s="157"/>
      <c r="H957" s="157"/>
      <c r="I957" s="157"/>
      <c r="J957" s="157"/>
      <c r="K957" s="157"/>
      <c r="L957" s="157"/>
      <c r="M957" s="157"/>
      <c r="N957" s="157"/>
      <c r="O957" s="157"/>
      <c r="P957" s="157"/>
      <c r="Q957" s="157"/>
      <c r="R957" s="157"/>
      <c r="S957" s="157"/>
      <c r="T957" s="157"/>
      <c r="U957" s="157"/>
      <c r="V957" s="157"/>
      <c r="W957" s="157"/>
      <c r="X957" s="157"/>
      <c r="Y957" s="157"/>
      <c r="Z957" s="157"/>
    </row>
    <row r="958" spans="1:26" ht="12" customHeight="1" x14ac:dyDescent="0.25">
      <c r="A958" s="157"/>
      <c r="B958" s="157"/>
      <c r="C958" s="157"/>
      <c r="D958" s="189"/>
      <c r="E958" s="157"/>
      <c r="F958" s="157"/>
      <c r="G958" s="157"/>
      <c r="H958" s="157"/>
      <c r="I958" s="157"/>
      <c r="J958" s="157"/>
      <c r="K958" s="157"/>
      <c r="L958" s="157"/>
      <c r="M958" s="157"/>
      <c r="N958" s="157"/>
      <c r="O958" s="157"/>
      <c r="P958" s="157"/>
      <c r="Q958" s="157"/>
      <c r="R958" s="157"/>
      <c r="S958" s="157"/>
      <c r="T958" s="157"/>
      <c r="U958" s="157"/>
      <c r="V958" s="157"/>
      <c r="W958" s="157"/>
      <c r="X958" s="157"/>
      <c r="Y958" s="157"/>
      <c r="Z958" s="157"/>
    </row>
    <row r="959" spans="1:26" ht="12" customHeight="1" x14ac:dyDescent="0.25">
      <c r="A959" s="157"/>
      <c r="B959" s="157"/>
      <c r="C959" s="157"/>
      <c r="D959" s="189"/>
      <c r="E959" s="157"/>
      <c r="F959" s="157"/>
      <c r="G959" s="157"/>
      <c r="H959" s="157"/>
      <c r="I959" s="157"/>
      <c r="J959" s="157"/>
      <c r="K959" s="157"/>
      <c r="L959" s="157"/>
      <c r="M959" s="157"/>
      <c r="N959" s="157"/>
      <c r="O959" s="157"/>
      <c r="P959" s="157"/>
      <c r="Q959" s="157"/>
      <c r="R959" s="157"/>
      <c r="S959" s="157"/>
      <c r="T959" s="157"/>
      <c r="U959" s="157"/>
      <c r="V959" s="157"/>
      <c r="W959" s="157"/>
      <c r="X959" s="157"/>
      <c r="Y959" s="157"/>
      <c r="Z959" s="157"/>
    </row>
    <row r="960" spans="1:26" ht="12" customHeight="1" x14ac:dyDescent="0.25">
      <c r="A960" s="157"/>
      <c r="B960" s="157"/>
      <c r="C960" s="157"/>
      <c r="D960" s="189"/>
      <c r="E960" s="157"/>
      <c r="F960" s="157"/>
      <c r="G960" s="157"/>
      <c r="H960" s="157"/>
      <c r="I960" s="157"/>
      <c r="J960" s="157"/>
      <c r="K960" s="157"/>
      <c r="L960" s="157"/>
      <c r="M960" s="157"/>
      <c r="N960" s="157"/>
      <c r="O960" s="157"/>
      <c r="P960" s="157"/>
      <c r="Q960" s="157"/>
      <c r="R960" s="157"/>
      <c r="S960" s="157"/>
      <c r="T960" s="157"/>
      <c r="U960" s="157"/>
      <c r="V960" s="157"/>
      <c r="W960" s="157"/>
      <c r="X960" s="157"/>
      <c r="Y960" s="157"/>
      <c r="Z960" s="157"/>
    </row>
    <row r="961" spans="1:26" ht="12" customHeight="1" x14ac:dyDescent="0.25">
      <c r="A961" s="157"/>
      <c r="B961" s="157"/>
      <c r="C961" s="157"/>
      <c r="D961" s="189"/>
      <c r="E961" s="157"/>
      <c r="F961" s="157"/>
      <c r="G961" s="157"/>
      <c r="H961" s="157"/>
      <c r="I961" s="157"/>
      <c r="J961" s="157"/>
      <c r="K961" s="157"/>
      <c r="L961" s="157"/>
      <c r="M961" s="157"/>
      <c r="N961" s="157"/>
      <c r="O961" s="157"/>
      <c r="P961" s="157"/>
      <c r="Q961" s="157"/>
      <c r="R961" s="157"/>
      <c r="S961" s="157"/>
      <c r="T961" s="157"/>
      <c r="U961" s="157"/>
      <c r="V961" s="157"/>
      <c r="W961" s="157"/>
      <c r="X961" s="157"/>
      <c r="Y961" s="157"/>
      <c r="Z961" s="157"/>
    </row>
    <row r="962" spans="1:26" ht="12" customHeight="1" x14ac:dyDescent="0.25">
      <c r="A962" s="157"/>
      <c r="B962" s="157"/>
      <c r="C962" s="157"/>
      <c r="D962" s="189"/>
      <c r="E962" s="157"/>
      <c r="F962" s="157"/>
      <c r="G962" s="157"/>
      <c r="H962" s="157"/>
      <c r="I962" s="157"/>
      <c r="J962" s="157"/>
      <c r="K962" s="157"/>
      <c r="L962" s="157"/>
      <c r="M962" s="157"/>
      <c r="N962" s="157"/>
      <c r="O962" s="157"/>
      <c r="P962" s="157"/>
      <c r="Q962" s="157"/>
      <c r="R962" s="157"/>
      <c r="S962" s="157"/>
      <c r="T962" s="157"/>
      <c r="U962" s="157"/>
      <c r="V962" s="157"/>
      <c r="W962" s="157"/>
      <c r="X962" s="157"/>
      <c r="Y962" s="157"/>
      <c r="Z962" s="157"/>
    </row>
    <row r="963" spans="1:26" ht="12" customHeight="1" x14ac:dyDescent="0.25">
      <c r="A963" s="157"/>
      <c r="B963" s="157"/>
      <c r="C963" s="157"/>
      <c r="D963" s="189"/>
      <c r="E963" s="157"/>
      <c r="F963" s="157"/>
      <c r="G963" s="157"/>
      <c r="H963" s="157"/>
      <c r="I963" s="157"/>
      <c r="J963" s="157"/>
      <c r="K963" s="157"/>
      <c r="L963" s="157"/>
      <c r="M963" s="157"/>
      <c r="N963" s="157"/>
      <c r="O963" s="157"/>
      <c r="P963" s="157"/>
      <c r="Q963" s="157"/>
      <c r="R963" s="157"/>
      <c r="S963" s="157"/>
      <c r="T963" s="157"/>
      <c r="U963" s="157"/>
      <c r="V963" s="157"/>
      <c r="W963" s="157"/>
      <c r="X963" s="157"/>
      <c r="Y963" s="157"/>
      <c r="Z963" s="157"/>
    </row>
    <row r="964" spans="1:26" ht="12" customHeight="1" x14ac:dyDescent="0.25">
      <c r="A964" s="157"/>
      <c r="B964" s="157"/>
      <c r="C964" s="157"/>
      <c r="D964" s="189"/>
      <c r="E964" s="157"/>
      <c r="F964" s="157"/>
      <c r="G964" s="157"/>
      <c r="H964" s="157"/>
      <c r="I964" s="157"/>
      <c r="J964" s="157"/>
      <c r="K964" s="157"/>
      <c r="L964" s="157"/>
      <c r="M964" s="157"/>
      <c r="N964" s="157"/>
      <c r="O964" s="157"/>
      <c r="P964" s="157"/>
      <c r="Q964" s="157"/>
      <c r="R964" s="157"/>
      <c r="S964" s="157"/>
      <c r="T964" s="157"/>
      <c r="U964" s="157"/>
      <c r="V964" s="157"/>
      <c r="W964" s="157"/>
      <c r="X964" s="157"/>
      <c r="Y964" s="157"/>
      <c r="Z964" s="157"/>
    </row>
    <row r="965" spans="1:26" ht="12" customHeight="1" x14ac:dyDescent="0.25">
      <c r="A965" s="157"/>
      <c r="B965" s="157"/>
      <c r="C965" s="157"/>
      <c r="D965" s="189"/>
      <c r="E965" s="157"/>
      <c r="F965" s="157"/>
      <c r="G965" s="157"/>
      <c r="H965" s="157"/>
      <c r="I965" s="157"/>
      <c r="J965" s="157"/>
      <c r="K965" s="157"/>
      <c r="L965" s="157"/>
      <c r="M965" s="157"/>
      <c r="N965" s="157"/>
      <c r="O965" s="157"/>
      <c r="P965" s="157"/>
      <c r="Q965" s="157"/>
      <c r="R965" s="157"/>
      <c r="S965" s="157"/>
      <c r="T965" s="157"/>
      <c r="U965" s="157"/>
      <c r="V965" s="157"/>
      <c r="W965" s="157"/>
      <c r="X965" s="157"/>
      <c r="Y965" s="157"/>
      <c r="Z965" s="157"/>
    </row>
    <row r="966" spans="1:26" ht="12" customHeight="1" x14ac:dyDescent="0.25">
      <c r="A966" s="157"/>
      <c r="B966" s="157"/>
      <c r="C966" s="157"/>
      <c r="D966" s="189"/>
      <c r="E966" s="157"/>
      <c r="F966" s="157"/>
      <c r="G966" s="157"/>
      <c r="H966" s="157"/>
      <c r="I966" s="157"/>
      <c r="J966" s="157"/>
      <c r="K966" s="157"/>
      <c r="L966" s="157"/>
      <c r="M966" s="157"/>
      <c r="N966" s="157"/>
      <c r="O966" s="157"/>
      <c r="P966" s="157"/>
      <c r="Q966" s="157"/>
      <c r="R966" s="157"/>
      <c r="S966" s="157"/>
      <c r="T966" s="157"/>
      <c r="U966" s="157"/>
      <c r="V966" s="157"/>
      <c r="W966" s="157"/>
      <c r="X966" s="157"/>
      <c r="Y966" s="157"/>
      <c r="Z966" s="157"/>
    </row>
    <row r="967" spans="1:26" ht="12" customHeight="1" x14ac:dyDescent="0.25">
      <c r="A967" s="157"/>
      <c r="B967" s="157"/>
      <c r="C967" s="157"/>
      <c r="D967" s="189"/>
      <c r="E967" s="157"/>
      <c r="F967" s="157"/>
      <c r="G967" s="157"/>
      <c r="H967" s="157"/>
      <c r="I967" s="157"/>
      <c r="J967" s="157"/>
      <c r="K967" s="157"/>
      <c r="L967" s="157"/>
      <c r="M967" s="157"/>
      <c r="N967" s="157"/>
      <c r="O967" s="157"/>
      <c r="P967" s="157"/>
      <c r="Q967" s="157"/>
      <c r="R967" s="157"/>
      <c r="S967" s="157"/>
      <c r="T967" s="157"/>
      <c r="U967" s="157"/>
      <c r="V967" s="157"/>
      <c r="W967" s="157"/>
      <c r="X967" s="157"/>
      <c r="Y967" s="157"/>
      <c r="Z967" s="157"/>
    </row>
    <row r="968" spans="1:26" ht="12" customHeight="1" x14ac:dyDescent="0.25">
      <c r="A968" s="157"/>
      <c r="B968" s="157"/>
      <c r="C968" s="157"/>
      <c r="D968" s="189"/>
      <c r="E968" s="157"/>
      <c r="F968" s="157"/>
      <c r="G968" s="157"/>
      <c r="H968" s="157"/>
      <c r="I968" s="157"/>
      <c r="J968" s="157"/>
      <c r="K968" s="157"/>
      <c r="L968" s="157"/>
      <c r="M968" s="157"/>
      <c r="N968" s="157"/>
      <c r="O968" s="157"/>
      <c r="P968" s="157"/>
      <c r="Q968" s="157"/>
      <c r="R968" s="157"/>
      <c r="S968" s="157"/>
      <c r="T968" s="157"/>
      <c r="U968" s="157"/>
      <c r="V968" s="157"/>
      <c r="W968" s="157"/>
      <c r="X968" s="157"/>
      <c r="Y968" s="157"/>
      <c r="Z968" s="157"/>
    </row>
    <row r="969" spans="1:26" ht="12" customHeight="1" x14ac:dyDescent="0.25">
      <c r="A969" s="157"/>
      <c r="B969" s="157"/>
      <c r="C969" s="157"/>
      <c r="D969" s="189"/>
      <c r="E969" s="157"/>
      <c r="F969" s="157"/>
      <c r="G969" s="157"/>
      <c r="H969" s="157"/>
      <c r="I969" s="157"/>
      <c r="J969" s="157"/>
      <c r="K969" s="157"/>
      <c r="L969" s="157"/>
      <c r="M969" s="157"/>
      <c r="N969" s="157"/>
      <c r="O969" s="157"/>
      <c r="P969" s="157"/>
      <c r="Q969" s="157"/>
      <c r="R969" s="157"/>
      <c r="S969" s="157"/>
      <c r="T969" s="157"/>
      <c r="U969" s="157"/>
      <c r="V969" s="157"/>
      <c r="W969" s="157"/>
      <c r="X969" s="157"/>
      <c r="Y969" s="157"/>
      <c r="Z969" s="157"/>
    </row>
    <row r="970" spans="1:26" ht="12" customHeight="1" x14ac:dyDescent="0.25">
      <c r="A970" s="157"/>
      <c r="B970" s="157"/>
      <c r="C970" s="157"/>
      <c r="D970" s="189"/>
      <c r="E970" s="157"/>
      <c r="F970" s="157"/>
      <c r="G970" s="157"/>
      <c r="H970" s="157"/>
      <c r="I970" s="157"/>
      <c r="J970" s="157"/>
      <c r="K970" s="157"/>
      <c r="L970" s="157"/>
      <c r="M970" s="157"/>
      <c r="N970" s="157"/>
      <c r="O970" s="157"/>
      <c r="P970" s="157"/>
      <c r="Q970" s="157"/>
      <c r="R970" s="157"/>
      <c r="S970" s="157"/>
      <c r="T970" s="157"/>
      <c r="U970" s="157"/>
      <c r="V970" s="157"/>
      <c r="W970" s="157"/>
      <c r="X970" s="157"/>
      <c r="Y970" s="157"/>
      <c r="Z970" s="157"/>
    </row>
    <row r="971" spans="1:26" ht="12" customHeight="1" x14ac:dyDescent="0.25">
      <c r="A971" s="157"/>
      <c r="B971" s="157"/>
      <c r="C971" s="157"/>
      <c r="D971" s="189"/>
      <c r="E971" s="157"/>
      <c r="F971" s="157"/>
      <c r="G971" s="157"/>
      <c r="H971" s="157"/>
      <c r="I971" s="157"/>
      <c r="J971" s="157"/>
      <c r="K971" s="157"/>
      <c r="L971" s="157"/>
      <c r="M971" s="157"/>
      <c r="N971" s="157"/>
      <c r="O971" s="157"/>
      <c r="P971" s="157"/>
      <c r="Q971" s="157"/>
      <c r="R971" s="157"/>
      <c r="S971" s="157"/>
      <c r="T971" s="157"/>
      <c r="U971" s="157"/>
      <c r="V971" s="157"/>
      <c r="W971" s="157"/>
      <c r="X971" s="157"/>
      <c r="Y971" s="157"/>
      <c r="Z971" s="157"/>
    </row>
    <row r="972" spans="1:26" ht="12" customHeight="1" x14ac:dyDescent="0.25">
      <c r="A972" s="157"/>
      <c r="B972" s="157"/>
      <c r="C972" s="157"/>
      <c r="D972" s="189"/>
      <c r="E972" s="157"/>
      <c r="F972" s="157"/>
      <c r="G972" s="157"/>
      <c r="H972" s="157"/>
      <c r="I972" s="157"/>
      <c r="J972" s="157"/>
      <c r="K972" s="157"/>
      <c r="L972" s="157"/>
      <c r="M972" s="157"/>
      <c r="N972" s="157"/>
      <c r="O972" s="157"/>
      <c r="P972" s="157"/>
      <c r="Q972" s="157"/>
      <c r="R972" s="157"/>
      <c r="S972" s="157"/>
      <c r="T972" s="157"/>
      <c r="U972" s="157"/>
      <c r="V972" s="157"/>
      <c r="W972" s="157"/>
      <c r="X972" s="157"/>
      <c r="Y972" s="157"/>
      <c r="Z972" s="157"/>
    </row>
    <row r="973" spans="1:26" ht="12" customHeight="1" x14ac:dyDescent="0.25">
      <c r="A973" s="157"/>
      <c r="B973" s="157"/>
      <c r="C973" s="157"/>
      <c r="D973" s="189"/>
      <c r="E973" s="157"/>
      <c r="F973" s="157"/>
      <c r="G973" s="157"/>
      <c r="H973" s="157"/>
      <c r="I973" s="157"/>
      <c r="J973" s="157"/>
      <c r="K973" s="157"/>
      <c r="L973" s="157"/>
      <c r="M973" s="157"/>
      <c r="N973" s="157"/>
      <c r="O973" s="157"/>
      <c r="P973" s="157"/>
      <c r="Q973" s="157"/>
      <c r="R973" s="157"/>
      <c r="S973" s="157"/>
      <c r="T973" s="157"/>
      <c r="U973" s="157"/>
      <c r="V973" s="157"/>
      <c r="W973" s="157"/>
      <c r="X973" s="157"/>
      <c r="Y973" s="157"/>
      <c r="Z973" s="157"/>
    </row>
    <row r="974" spans="1:26" ht="12" customHeight="1" x14ac:dyDescent="0.25">
      <c r="A974" s="157"/>
      <c r="B974" s="157"/>
      <c r="C974" s="157"/>
      <c r="D974" s="189"/>
      <c r="E974" s="157"/>
      <c r="F974" s="157"/>
      <c r="G974" s="157"/>
      <c r="H974" s="157"/>
      <c r="I974" s="157"/>
      <c r="J974" s="157"/>
      <c r="K974" s="157"/>
      <c r="L974" s="157"/>
      <c r="M974" s="157"/>
      <c r="N974" s="157"/>
      <c r="O974" s="157"/>
      <c r="P974" s="157"/>
      <c r="Q974" s="157"/>
      <c r="R974" s="157"/>
      <c r="S974" s="157"/>
      <c r="T974" s="157"/>
      <c r="U974" s="157"/>
      <c r="V974" s="157"/>
      <c r="W974" s="157"/>
      <c r="X974" s="157"/>
      <c r="Y974" s="157"/>
      <c r="Z974" s="157"/>
    </row>
    <row r="975" spans="1:26" ht="12" customHeight="1" x14ac:dyDescent="0.25">
      <c r="A975" s="157"/>
      <c r="B975" s="157"/>
      <c r="C975" s="157"/>
      <c r="D975" s="189"/>
      <c r="E975" s="157"/>
      <c r="F975" s="157"/>
      <c r="G975" s="157"/>
      <c r="H975" s="157"/>
      <c r="I975" s="157"/>
      <c r="J975" s="157"/>
      <c r="K975" s="157"/>
      <c r="L975" s="157"/>
      <c r="M975" s="157"/>
      <c r="N975" s="157"/>
      <c r="O975" s="157"/>
      <c r="P975" s="157"/>
      <c r="Q975" s="157"/>
      <c r="R975" s="157"/>
      <c r="S975" s="157"/>
      <c r="T975" s="157"/>
      <c r="U975" s="157"/>
      <c r="V975" s="157"/>
      <c r="W975" s="157"/>
      <c r="X975" s="157"/>
      <c r="Y975" s="157"/>
      <c r="Z975" s="157"/>
    </row>
    <row r="976" spans="1:26" ht="12" customHeight="1" x14ac:dyDescent="0.25">
      <c r="A976" s="157"/>
      <c r="B976" s="157"/>
      <c r="C976" s="157"/>
      <c r="D976" s="189"/>
      <c r="E976" s="157"/>
      <c r="F976" s="157"/>
      <c r="G976" s="157"/>
      <c r="H976" s="157"/>
      <c r="I976" s="157"/>
      <c r="J976" s="157"/>
      <c r="K976" s="157"/>
      <c r="L976" s="157"/>
      <c r="M976" s="157"/>
      <c r="N976" s="157"/>
      <c r="O976" s="157"/>
      <c r="P976" s="157"/>
      <c r="Q976" s="157"/>
      <c r="R976" s="157"/>
      <c r="S976" s="157"/>
      <c r="T976" s="157"/>
      <c r="U976" s="157"/>
      <c r="V976" s="157"/>
      <c r="W976" s="157"/>
      <c r="X976" s="157"/>
      <c r="Y976" s="157"/>
      <c r="Z976" s="157"/>
    </row>
    <row r="977" spans="1:26" ht="12" customHeight="1" x14ac:dyDescent="0.25">
      <c r="A977" s="157"/>
      <c r="B977" s="157"/>
      <c r="C977" s="157"/>
      <c r="D977" s="189"/>
      <c r="E977" s="157"/>
      <c r="F977" s="157"/>
      <c r="G977" s="157"/>
      <c r="H977" s="157"/>
      <c r="I977" s="157"/>
      <c r="J977" s="157"/>
      <c r="K977" s="157"/>
      <c r="L977" s="157"/>
      <c r="M977" s="157"/>
      <c r="N977" s="157"/>
      <c r="O977" s="157"/>
      <c r="P977" s="157"/>
      <c r="Q977" s="157"/>
      <c r="R977" s="157"/>
      <c r="S977" s="157"/>
      <c r="T977" s="157"/>
      <c r="U977" s="157"/>
      <c r="V977" s="157"/>
      <c r="W977" s="157"/>
      <c r="X977" s="157"/>
      <c r="Y977" s="157"/>
      <c r="Z977" s="157"/>
    </row>
    <row r="978" spans="1:26" ht="12" customHeight="1" x14ac:dyDescent="0.25">
      <c r="A978" s="157"/>
      <c r="B978" s="157"/>
      <c r="C978" s="157"/>
      <c r="D978" s="189"/>
      <c r="E978" s="157"/>
      <c r="F978" s="157"/>
      <c r="G978" s="157"/>
      <c r="H978" s="157"/>
      <c r="I978" s="157"/>
      <c r="J978" s="157"/>
      <c r="K978" s="157"/>
      <c r="L978" s="157"/>
      <c r="M978" s="157"/>
      <c r="N978" s="157"/>
      <c r="O978" s="157"/>
      <c r="P978" s="157"/>
      <c r="Q978" s="157"/>
      <c r="R978" s="157"/>
      <c r="S978" s="157"/>
      <c r="T978" s="157"/>
      <c r="U978" s="157"/>
      <c r="V978" s="157"/>
      <c r="W978" s="157"/>
      <c r="X978" s="157"/>
      <c r="Y978" s="157"/>
      <c r="Z978" s="157"/>
    </row>
    <row r="979" spans="1:26" ht="12" customHeight="1" x14ac:dyDescent="0.25">
      <c r="A979" s="157"/>
      <c r="B979" s="157"/>
      <c r="C979" s="157"/>
      <c r="D979" s="189"/>
      <c r="E979" s="157"/>
      <c r="F979" s="157"/>
      <c r="G979" s="157"/>
      <c r="H979" s="157"/>
      <c r="I979" s="157"/>
      <c r="J979" s="157"/>
      <c r="K979" s="157"/>
      <c r="L979" s="157"/>
      <c r="M979" s="157"/>
      <c r="N979" s="157"/>
      <c r="O979" s="157"/>
      <c r="P979" s="157"/>
      <c r="Q979" s="157"/>
      <c r="R979" s="157"/>
      <c r="S979" s="157"/>
      <c r="T979" s="157"/>
      <c r="U979" s="157"/>
      <c r="V979" s="157"/>
      <c r="W979" s="157"/>
      <c r="X979" s="157"/>
      <c r="Y979" s="157"/>
      <c r="Z979" s="157"/>
    </row>
    <row r="980" spans="1:26" ht="12" customHeight="1" x14ac:dyDescent="0.25">
      <c r="A980" s="157"/>
      <c r="B980" s="157"/>
      <c r="C980" s="157"/>
      <c r="D980" s="189"/>
      <c r="E980" s="157"/>
      <c r="F980" s="157"/>
      <c r="G980" s="157"/>
      <c r="H980" s="157"/>
      <c r="I980" s="157"/>
      <c r="J980" s="157"/>
      <c r="K980" s="157"/>
      <c r="L980" s="157"/>
      <c r="M980" s="157"/>
      <c r="N980" s="157"/>
      <c r="O980" s="157"/>
      <c r="P980" s="157"/>
      <c r="Q980" s="157"/>
      <c r="R980" s="157"/>
      <c r="S980" s="157"/>
      <c r="T980" s="157"/>
      <c r="U980" s="157"/>
      <c r="V980" s="157"/>
      <c r="W980" s="157"/>
      <c r="X980" s="157"/>
      <c r="Y980" s="157"/>
      <c r="Z980" s="157"/>
    </row>
    <row r="981" spans="1:26" ht="12" customHeight="1" x14ac:dyDescent="0.25">
      <c r="A981" s="157"/>
      <c r="B981" s="157"/>
      <c r="C981" s="157"/>
      <c r="D981" s="189"/>
      <c r="E981" s="157"/>
      <c r="F981" s="157"/>
      <c r="G981" s="157"/>
      <c r="H981" s="157"/>
      <c r="I981" s="157"/>
      <c r="J981" s="157"/>
      <c r="K981" s="157"/>
      <c r="L981" s="157"/>
      <c r="M981" s="157"/>
      <c r="N981" s="157"/>
      <c r="O981" s="157"/>
      <c r="P981" s="157"/>
      <c r="Q981" s="157"/>
      <c r="R981" s="157"/>
      <c r="S981" s="157"/>
      <c r="T981" s="157"/>
      <c r="U981" s="157"/>
      <c r="V981" s="157"/>
      <c r="W981" s="157"/>
      <c r="X981" s="157"/>
      <c r="Y981" s="157"/>
      <c r="Z981" s="157"/>
    </row>
    <row r="982" spans="1:26" ht="12" customHeight="1" x14ac:dyDescent="0.25">
      <c r="A982" s="157"/>
      <c r="B982" s="157"/>
      <c r="C982" s="157"/>
      <c r="D982" s="189"/>
      <c r="E982" s="157"/>
      <c r="F982" s="157"/>
      <c r="G982" s="157"/>
      <c r="H982" s="157"/>
      <c r="I982" s="157"/>
      <c r="J982" s="157"/>
      <c r="K982" s="157"/>
      <c r="L982" s="157"/>
      <c r="M982" s="157"/>
      <c r="N982" s="157"/>
      <c r="O982" s="157"/>
      <c r="P982" s="157"/>
      <c r="Q982" s="157"/>
      <c r="R982" s="157"/>
      <c r="S982" s="157"/>
      <c r="T982" s="157"/>
      <c r="U982" s="157"/>
      <c r="V982" s="157"/>
      <c r="W982" s="157"/>
      <c r="X982" s="157"/>
      <c r="Y982" s="157"/>
      <c r="Z982" s="157"/>
    </row>
    <row r="983" spans="1:26" ht="12" customHeight="1" x14ac:dyDescent="0.25">
      <c r="A983" s="157"/>
      <c r="B983" s="157"/>
      <c r="C983" s="157"/>
      <c r="D983" s="189"/>
      <c r="E983" s="157"/>
      <c r="F983" s="157"/>
      <c r="G983" s="157"/>
      <c r="H983" s="157"/>
      <c r="I983" s="157"/>
      <c r="J983" s="157"/>
      <c r="K983" s="157"/>
      <c r="L983" s="157"/>
      <c r="M983" s="157"/>
      <c r="N983" s="157"/>
      <c r="O983" s="157"/>
      <c r="P983" s="157"/>
      <c r="Q983" s="157"/>
      <c r="R983" s="157"/>
      <c r="S983" s="157"/>
      <c r="T983" s="157"/>
      <c r="U983" s="157"/>
      <c r="V983" s="157"/>
      <c r="W983" s="157"/>
      <c r="X983" s="157"/>
      <c r="Y983" s="157"/>
      <c r="Z983" s="157"/>
    </row>
    <row r="984" spans="1:26" ht="12" customHeight="1" x14ac:dyDescent="0.25">
      <c r="A984" s="157"/>
      <c r="B984" s="157"/>
      <c r="C984" s="157"/>
      <c r="D984" s="189"/>
      <c r="E984" s="157"/>
      <c r="F984" s="157"/>
      <c r="G984" s="157"/>
      <c r="H984" s="157"/>
      <c r="I984" s="157"/>
      <c r="J984" s="157"/>
      <c r="K984" s="157"/>
      <c r="L984" s="157"/>
      <c r="M984" s="157"/>
      <c r="N984" s="157"/>
      <c r="O984" s="157"/>
      <c r="P984" s="157"/>
      <c r="Q984" s="157"/>
      <c r="R984" s="157"/>
      <c r="S984" s="157"/>
      <c r="T984" s="157"/>
      <c r="U984" s="157"/>
      <c r="V984" s="157"/>
      <c r="W984" s="157"/>
      <c r="X984" s="157"/>
      <c r="Y984" s="157"/>
      <c r="Z984" s="157"/>
    </row>
    <row r="985" spans="1:26" ht="12" customHeight="1" x14ac:dyDescent="0.25">
      <c r="A985" s="157"/>
      <c r="B985" s="157"/>
      <c r="C985" s="157"/>
      <c r="D985" s="189"/>
      <c r="E985" s="157"/>
      <c r="F985" s="157"/>
      <c r="G985" s="157"/>
      <c r="H985" s="157"/>
      <c r="I985" s="157"/>
      <c r="J985" s="157"/>
      <c r="K985" s="157"/>
      <c r="L985" s="157"/>
      <c r="M985" s="157"/>
      <c r="N985" s="157"/>
      <c r="O985" s="157"/>
      <c r="P985" s="157"/>
      <c r="Q985" s="157"/>
      <c r="R985" s="157"/>
      <c r="S985" s="157"/>
      <c r="T985" s="157"/>
      <c r="U985" s="157"/>
      <c r="V985" s="157"/>
      <c r="W985" s="157"/>
      <c r="X985" s="157"/>
      <c r="Y985" s="157"/>
      <c r="Z985" s="157"/>
    </row>
    <row r="986" spans="1:26" ht="12" customHeight="1" x14ac:dyDescent="0.25">
      <c r="A986" s="157"/>
      <c r="B986" s="157"/>
      <c r="C986" s="157"/>
      <c r="D986" s="189"/>
      <c r="E986" s="157"/>
      <c r="F986" s="157"/>
      <c r="G986" s="157"/>
      <c r="H986" s="157"/>
      <c r="I986" s="157"/>
      <c r="J986" s="157"/>
      <c r="K986" s="157"/>
      <c r="L986" s="157"/>
      <c r="M986" s="157"/>
      <c r="N986" s="157"/>
      <c r="O986" s="157"/>
      <c r="P986" s="157"/>
      <c r="Q986" s="157"/>
      <c r="R986" s="157"/>
      <c r="S986" s="157"/>
      <c r="T986" s="157"/>
      <c r="U986" s="157"/>
      <c r="V986" s="157"/>
      <c r="W986" s="157"/>
      <c r="X986" s="157"/>
      <c r="Y986" s="157"/>
      <c r="Z986" s="157"/>
    </row>
    <row r="987" spans="1:26" ht="12" customHeight="1" x14ac:dyDescent="0.25">
      <c r="A987" s="157"/>
      <c r="B987" s="157"/>
      <c r="C987" s="157"/>
      <c r="D987" s="189"/>
      <c r="E987" s="157"/>
      <c r="F987" s="157"/>
      <c r="G987" s="157"/>
      <c r="H987" s="157"/>
      <c r="I987" s="157"/>
      <c r="J987" s="157"/>
      <c r="K987" s="157"/>
      <c r="L987" s="157"/>
      <c r="M987" s="157"/>
      <c r="N987" s="157"/>
      <c r="O987" s="157"/>
      <c r="P987" s="157"/>
      <c r="Q987" s="157"/>
      <c r="R987" s="157"/>
      <c r="S987" s="157"/>
      <c r="T987" s="157"/>
      <c r="U987" s="157"/>
      <c r="V987" s="157"/>
      <c r="W987" s="157"/>
      <c r="X987" s="157"/>
      <c r="Y987" s="157"/>
      <c r="Z987" s="157"/>
    </row>
    <row r="988" spans="1:26" ht="12" customHeight="1" x14ac:dyDescent="0.25">
      <c r="A988" s="157"/>
      <c r="B988" s="157"/>
      <c r="C988" s="157"/>
      <c r="D988" s="189"/>
      <c r="E988" s="157"/>
      <c r="F988" s="157"/>
      <c r="G988" s="157"/>
      <c r="H988" s="157"/>
      <c r="I988" s="157"/>
      <c r="J988" s="157"/>
      <c r="K988" s="157"/>
      <c r="L988" s="157"/>
      <c r="M988" s="157"/>
      <c r="N988" s="157"/>
      <c r="O988" s="157"/>
      <c r="P988" s="157"/>
      <c r="Q988" s="157"/>
      <c r="R988" s="157"/>
      <c r="S988" s="157"/>
      <c r="T988" s="157"/>
      <c r="U988" s="157"/>
      <c r="V988" s="157"/>
      <c r="W988" s="157"/>
      <c r="X988" s="157"/>
      <c r="Y988" s="157"/>
      <c r="Z988" s="157"/>
    </row>
    <row r="989" spans="1:26" ht="12" customHeight="1" x14ac:dyDescent="0.25">
      <c r="A989" s="157"/>
      <c r="B989" s="157"/>
      <c r="C989" s="157"/>
      <c r="D989" s="189"/>
      <c r="E989" s="157"/>
      <c r="F989" s="157"/>
      <c r="G989" s="157"/>
      <c r="H989" s="157"/>
      <c r="I989" s="157"/>
      <c r="J989" s="157"/>
      <c r="K989" s="157"/>
      <c r="L989" s="157"/>
      <c r="M989" s="157"/>
      <c r="N989" s="157"/>
      <c r="O989" s="157"/>
      <c r="P989" s="157"/>
      <c r="Q989" s="157"/>
      <c r="R989" s="157"/>
      <c r="S989" s="157"/>
      <c r="T989" s="157"/>
      <c r="U989" s="157"/>
      <c r="V989" s="157"/>
      <c r="W989" s="157"/>
      <c r="X989" s="157"/>
      <c r="Y989" s="157"/>
      <c r="Z989" s="157"/>
    </row>
    <row r="990" spans="1:26" ht="12" customHeight="1" x14ac:dyDescent="0.25">
      <c r="A990" s="157"/>
      <c r="B990" s="157"/>
      <c r="C990" s="157"/>
      <c r="D990" s="189"/>
      <c r="E990" s="157"/>
      <c r="F990" s="157"/>
      <c r="G990" s="157"/>
      <c r="H990" s="157"/>
      <c r="I990" s="157"/>
      <c r="J990" s="157"/>
      <c r="K990" s="157"/>
      <c r="L990" s="157"/>
      <c r="M990" s="157"/>
      <c r="N990" s="157"/>
      <c r="O990" s="157"/>
      <c r="P990" s="157"/>
      <c r="Q990" s="157"/>
      <c r="R990" s="157"/>
      <c r="S990" s="157"/>
      <c r="T990" s="157"/>
      <c r="U990" s="157"/>
      <c r="V990" s="157"/>
      <c r="W990" s="157"/>
      <c r="X990" s="157"/>
      <c r="Y990" s="157"/>
      <c r="Z990" s="157"/>
    </row>
    <row r="991" spans="1:26" ht="12" customHeight="1" x14ac:dyDescent="0.25">
      <c r="A991" s="157"/>
      <c r="B991" s="157"/>
      <c r="C991" s="157"/>
      <c r="D991" s="189"/>
      <c r="E991" s="157"/>
      <c r="F991" s="157"/>
      <c r="G991" s="157"/>
      <c r="H991" s="157"/>
      <c r="I991" s="157"/>
      <c r="J991" s="157"/>
      <c r="K991" s="157"/>
      <c r="L991" s="157"/>
      <c r="M991" s="157"/>
      <c r="N991" s="157"/>
      <c r="O991" s="157"/>
      <c r="P991" s="157"/>
      <c r="Q991" s="157"/>
      <c r="R991" s="157"/>
      <c r="S991" s="157"/>
      <c r="T991" s="157"/>
      <c r="U991" s="157"/>
      <c r="V991" s="157"/>
      <c r="W991" s="157"/>
      <c r="X991" s="157"/>
      <c r="Y991" s="157"/>
      <c r="Z991" s="157"/>
    </row>
    <row r="992" spans="1:26" ht="12" customHeight="1" x14ac:dyDescent="0.25">
      <c r="A992" s="157"/>
      <c r="B992" s="157"/>
      <c r="C992" s="157"/>
      <c r="D992" s="189"/>
      <c r="E992" s="157"/>
      <c r="F992" s="157"/>
      <c r="G992" s="157"/>
      <c r="H992" s="157"/>
      <c r="I992" s="157"/>
      <c r="J992" s="157"/>
      <c r="K992" s="157"/>
      <c r="L992" s="157"/>
      <c r="M992" s="157"/>
      <c r="N992" s="157"/>
      <c r="O992" s="157"/>
      <c r="P992" s="157"/>
      <c r="Q992" s="157"/>
      <c r="R992" s="157"/>
      <c r="S992" s="157"/>
      <c r="T992" s="157"/>
      <c r="U992" s="157"/>
      <c r="V992" s="157"/>
      <c r="W992" s="157"/>
      <c r="X992" s="157"/>
      <c r="Y992" s="157"/>
      <c r="Z992" s="157"/>
    </row>
    <row r="993" spans="1:26" ht="12" customHeight="1" x14ac:dyDescent="0.25">
      <c r="A993" s="157"/>
      <c r="B993" s="157"/>
      <c r="C993" s="157"/>
      <c r="D993" s="189"/>
      <c r="E993" s="157"/>
      <c r="F993" s="157"/>
      <c r="G993" s="157"/>
      <c r="H993" s="157"/>
      <c r="I993" s="157"/>
      <c r="J993" s="157"/>
      <c r="K993" s="157"/>
      <c r="L993" s="157"/>
      <c r="M993" s="157"/>
      <c r="N993" s="157"/>
      <c r="O993" s="157"/>
      <c r="P993" s="157"/>
      <c r="Q993" s="157"/>
      <c r="R993" s="157"/>
      <c r="S993" s="157"/>
      <c r="T993" s="157"/>
      <c r="U993" s="157"/>
      <c r="V993" s="157"/>
      <c r="W993" s="157"/>
      <c r="X993" s="157"/>
      <c r="Y993" s="157"/>
      <c r="Z993" s="157"/>
    </row>
    <row r="994" spans="1:26" ht="12" customHeight="1" x14ac:dyDescent="0.25">
      <c r="A994" s="157"/>
      <c r="B994" s="157"/>
      <c r="C994" s="157"/>
      <c r="D994" s="189"/>
      <c r="E994" s="157"/>
      <c r="F994" s="157"/>
      <c r="G994" s="157"/>
      <c r="H994" s="157"/>
      <c r="I994" s="157"/>
      <c r="J994" s="157"/>
      <c r="K994" s="157"/>
      <c r="L994" s="157"/>
      <c r="M994" s="157"/>
      <c r="N994" s="157"/>
      <c r="O994" s="157"/>
      <c r="P994" s="157"/>
      <c r="Q994" s="157"/>
      <c r="R994" s="157"/>
      <c r="S994" s="157"/>
      <c r="T994" s="157"/>
      <c r="U994" s="157"/>
      <c r="V994" s="157"/>
      <c r="W994" s="157"/>
      <c r="X994" s="157"/>
      <c r="Y994" s="157"/>
      <c r="Z994" s="157"/>
    </row>
    <row r="995" spans="1:26" ht="12" customHeight="1" x14ac:dyDescent="0.25">
      <c r="A995" s="157"/>
      <c r="B995" s="157"/>
      <c r="C995" s="157"/>
      <c r="D995" s="189"/>
      <c r="E995" s="157"/>
      <c r="F995" s="157"/>
      <c r="G995" s="157"/>
      <c r="H995" s="157"/>
      <c r="I995" s="157"/>
      <c r="J995" s="157"/>
      <c r="K995" s="157"/>
      <c r="L995" s="157"/>
      <c r="M995" s="157"/>
      <c r="N995" s="157"/>
      <c r="O995" s="157"/>
      <c r="P995" s="157"/>
      <c r="Q995" s="157"/>
      <c r="R995" s="157"/>
      <c r="S995" s="157"/>
      <c r="T995" s="157"/>
      <c r="U995" s="157"/>
      <c r="V995" s="157"/>
      <c r="W995" s="157"/>
      <c r="X995" s="157"/>
      <c r="Y995" s="157"/>
      <c r="Z995" s="157"/>
    </row>
    <row r="996" spans="1:26" ht="12" customHeight="1" x14ac:dyDescent="0.25">
      <c r="A996" s="157"/>
      <c r="B996" s="157"/>
      <c r="C996" s="157"/>
      <c r="D996" s="189"/>
      <c r="E996" s="157"/>
      <c r="F996" s="157"/>
      <c r="G996" s="157"/>
      <c r="H996" s="157"/>
      <c r="I996" s="157"/>
      <c r="J996" s="157"/>
      <c r="K996" s="157"/>
      <c r="L996" s="157"/>
      <c r="M996" s="157"/>
      <c r="N996" s="157"/>
      <c r="O996" s="157"/>
      <c r="P996" s="157"/>
      <c r="Q996" s="157"/>
      <c r="R996" s="157"/>
      <c r="S996" s="157"/>
      <c r="T996" s="157"/>
      <c r="U996" s="157"/>
      <c r="V996" s="157"/>
      <c r="W996" s="157"/>
      <c r="X996" s="157"/>
      <c r="Y996" s="157"/>
      <c r="Z996" s="157"/>
    </row>
    <row r="997" spans="1:26" ht="12" customHeight="1" x14ac:dyDescent="0.25">
      <c r="A997" s="157"/>
      <c r="B997" s="157"/>
      <c r="C997" s="157"/>
      <c r="D997" s="189"/>
      <c r="E997" s="157"/>
      <c r="F997" s="157"/>
      <c r="G997" s="157"/>
      <c r="H997" s="157"/>
      <c r="I997" s="157"/>
      <c r="J997" s="157"/>
      <c r="K997" s="157"/>
      <c r="L997" s="157"/>
      <c r="M997" s="157"/>
      <c r="N997" s="157"/>
      <c r="O997" s="157"/>
      <c r="P997" s="157"/>
      <c r="Q997" s="157"/>
      <c r="R997" s="157"/>
      <c r="S997" s="157"/>
      <c r="T997" s="157"/>
      <c r="U997" s="157"/>
      <c r="V997" s="157"/>
      <c r="W997" s="157"/>
      <c r="X997" s="157"/>
      <c r="Y997" s="157"/>
      <c r="Z997" s="157"/>
    </row>
    <row r="998" spans="1:26" ht="12" customHeight="1" x14ac:dyDescent="0.25">
      <c r="A998" s="157"/>
      <c r="B998" s="157"/>
      <c r="C998" s="157"/>
      <c r="D998" s="189"/>
      <c r="E998" s="157"/>
      <c r="F998" s="157"/>
      <c r="G998" s="157"/>
      <c r="H998" s="157"/>
      <c r="I998" s="157"/>
      <c r="J998" s="157"/>
      <c r="K998" s="157"/>
      <c r="L998" s="157"/>
      <c r="M998" s="157"/>
      <c r="N998" s="157"/>
      <c r="O998" s="157"/>
      <c r="P998" s="157"/>
      <c r="Q998" s="157"/>
      <c r="R998" s="157"/>
      <c r="S998" s="157"/>
      <c r="T998" s="157"/>
      <c r="U998" s="157"/>
      <c r="V998" s="157"/>
      <c r="W998" s="157"/>
      <c r="X998" s="157"/>
      <c r="Y998" s="157"/>
      <c r="Z998" s="157"/>
    </row>
    <row r="999" spans="1:26" ht="12" customHeight="1" x14ac:dyDescent="0.25">
      <c r="A999" s="157"/>
      <c r="B999" s="157"/>
      <c r="C999" s="157"/>
      <c r="D999" s="189"/>
      <c r="E999" s="157"/>
      <c r="F999" s="157"/>
      <c r="G999" s="157"/>
      <c r="H999" s="157"/>
      <c r="I999" s="157"/>
      <c r="J999" s="157"/>
      <c r="K999" s="157"/>
      <c r="L999" s="157"/>
      <c r="M999" s="157"/>
      <c r="N999" s="157"/>
      <c r="O999" s="157"/>
      <c r="P999" s="157"/>
      <c r="Q999" s="157"/>
      <c r="R999" s="157"/>
      <c r="S999" s="157"/>
      <c r="T999" s="157"/>
      <c r="U999" s="157"/>
      <c r="V999" s="157"/>
      <c r="W999" s="157"/>
      <c r="X999" s="157"/>
      <c r="Y999" s="157"/>
      <c r="Z999" s="157"/>
    </row>
    <row r="1000" spans="1:26" ht="12" customHeight="1" x14ac:dyDescent="0.25">
      <c r="A1000" s="157"/>
      <c r="B1000" s="157"/>
      <c r="C1000" s="157"/>
      <c r="D1000" s="189"/>
      <c r="E1000" s="157"/>
      <c r="F1000" s="157"/>
      <c r="G1000" s="157"/>
      <c r="H1000" s="157"/>
      <c r="I1000" s="157"/>
      <c r="J1000" s="157"/>
      <c r="K1000" s="157"/>
      <c r="L1000" s="157"/>
      <c r="M1000" s="157"/>
      <c r="N1000" s="157"/>
      <c r="O1000" s="157"/>
      <c r="P1000" s="157"/>
      <c r="Q1000" s="157"/>
      <c r="R1000" s="157"/>
      <c r="S1000" s="157"/>
      <c r="T1000" s="157"/>
      <c r="U1000" s="157"/>
      <c r="V1000" s="157"/>
      <c r="W1000" s="157"/>
      <c r="X1000" s="157"/>
      <c r="Y1000" s="157"/>
      <c r="Z1000" s="157"/>
    </row>
  </sheetData>
  <mergeCells count="1">
    <mergeCell ref="D1:F1"/>
  </mergeCells>
  <pageMargins left="1.19" right="0.25" top="0.59" bottom="0.23" header="0" footer="0"/>
  <pageSetup paperSize="9" fitToHeight="0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6B17C-6AEE-48E2-AC4C-5D0C95F20174}">
  <sheetPr>
    <pageSetUpPr fitToPage="1"/>
  </sheetPr>
  <dimension ref="A1:Z1000"/>
  <sheetViews>
    <sheetView showGridLines="0" workbookViewId="0">
      <selection activeCell="K43" sqref="K43"/>
    </sheetView>
  </sheetViews>
  <sheetFormatPr baseColWidth="10" defaultColWidth="14.42578125" defaultRowHeight="15" customHeight="1" x14ac:dyDescent="0.25"/>
  <cols>
    <col min="1" max="1" width="1.5703125" customWidth="1"/>
    <col min="2" max="2" width="11.5703125" hidden="1" customWidth="1"/>
    <col min="3" max="3" width="11.5703125" customWidth="1"/>
    <col min="4" max="4" width="5.42578125" customWidth="1"/>
    <col min="5" max="5" width="10.7109375" customWidth="1"/>
    <col min="6" max="6" width="14.7109375" customWidth="1"/>
    <col min="7" max="7" width="11" customWidth="1"/>
    <col min="8" max="8" width="12.42578125" customWidth="1"/>
    <col min="9" max="9" width="13.28515625" customWidth="1"/>
    <col min="10" max="26" width="11.5703125" customWidth="1"/>
  </cols>
  <sheetData>
    <row r="1" spans="1:26" ht="12" customHeight="1" x14ac:dyDescent="0.25">
      <c r="A1" s="157"/>
      <c r="B1" s="157"/>
      <c r="C1" s="157"/>
      <c r="D1" s="340" t="s">
        <v>206</v>
      </c>
      <c r="E1" s="341"/>
      <c r="F1" s="341"/>
      <c r="G1" s="157"/>
      <c r="H1" s="157"/>
      <c r="I1" s="157"/>
      <c r="J1" s="157"/>
      <c r="K1" s="157"/>
      <c r="L1" s="157"/>
      <c r="M1" s="157"/>
      <c r="N1" s="157"/>
      <c r="O1" s="157"/>
      <c r="P1" s="157"/>
      <c r="Q1" s="157"/>
      <c r="R1" s="157"/>
      <c r="S1" s="157"/>
      <c r="T1" s="157"/>
      <c r="U1" s="157"/>
      <c r="V1" s="157"/>
      <c r="W1" s="157"/>
      <c r="X1" s="157"/>
      <c r="Y1" s="157"/>
      <c r="Z1" s="157"/>
    </row>
    <row r="2" spans="1:26" ht="12" customHeight="1" x14ac:dyDescent="0.25">
      <c r="A2" s="157"/>
      <c r="B2" s="157"/>
      <c r="C2" s="157"/>
      <c r="D2" s="158" t="s">
        <v>207</v>
      </c>
      <c r="E2" s="159"/>
      <c r="F2" s="160">
        <v>255676.64</v>
      </c>
      <c r="G2" s="157"/>
      <c r="H2" s="190"/>
      <c r="I2" s="157"/>
      <c r="J2" s="157"/>
      <c r="K2" s="157"/>
      <c r="L2" s="157"/>
      <c r="M2" s="157"/>
      <c r="N2" s="157"/>
      <c r="O2" s="157"/>
      <c r="P2" s="157"/>
      <c r="Q2" s="157"/>
      <c r="R2" s="157"/>
      <c r="S2" s="157"/>
      <c r="T2" s="157"/>
      <c r="U2" s="157"/>
      <c r="V2" s="157"/>
      <c r="W2" s="157"/>
      <c r="X2" s="157"/>
      <c r="Y2" s="157"/>
      <c r="Z2" s="157"/>
    </row>
    <row r="3" spans="1:26" ht="12" customHeight="1" x14ac:dyDescent="0.25">
      <c r="A3" s="157"/>
      <c r="B3" s="157"/>
      <c r="C3" s="157"/>
      <c r="D3" s="161" t="s">
        <v>208</v>
      </c>
      <c r="E3" s="162"/>
      <c r="F3" s="163">
        <v>0.9</v>
      </c>
      <c r="G3" s="157"/>
      <c r="H3" s="190"/>
      <c r="I3" s="157"/>
      <c r="J3" s="157"/>
      <c r="K3" s="157"/>
      <c r="L3" s="157"/>
      <c r="M3" s="157"/>
      <c r="N3" s="157"/>
      <c r="O3" s="157"/>
      <c r="P3" s="157"/>
      <c r="Q3" s="157"/>
      <c r="R3" s="157"/>
      <c r="S3" s="157"/>
      <c r="T3" s="157"/>
      <c r="U3" s="157"/>
      <c r="V3" s="157"/>
      <c r="W3" s="157"/>
      <c r="X3" s="157"/>
      <c r="Y3" s="157"/>
      <c r="Z3" s="157"/>
    </row>
    <row r="4" spans="1:26" ht="12" customHeight="1" x14ac:dyDescent="0.25">
      <c r="A4" s="157"/>
      <c r="B4" s="157"/>
      <c r="C4" s="157"/>
      <c r="D4" s="161" t="s">
        <v>209</v>
      </c>
      <c r="E4" s="162"/>
      <c r="F4" s="164">
        <v>6</v>
      </c>
      <c r="G4" s="157"/>
      <c r="H4" s="157"/>
      <c r="I4" s="157"/>
      <c r="J4" s="157"/>
      <c r="K4" s="157"/>
      <c r="L4" s="157"/>
      <c r="M4" s="157"/>
      <c r="N4" s="157"/>
      <c r="O4" s="157"/>
      <c r="P4" s="157"/>
      <c r="Q4" s="157"/>
      <c r="R4" s="157"/>
      <c r="S4" s="157"/>
      <c r="T4" s="157"/>
      <c r="U4" s="157"/>
      <c r="V4" s="157"/>
      <c r="W4" s="157"/>
      <c r="X4" s="157"/>
      <c r="Y4" s="157"/>
      <c r="Z4" s="157"/>
    </row>
    <row r="5" spans="1:26" ht="12" customHeight="1" x14ac:dyDescent="0.25">
      <c r="A5" s="157"/>
      <c r="B5" s="157"/>
      <c r="C5" s="157"/>
      <c r="D5" s="165" t="s">
        <v>210</v>
      </c>
      <c r="E5" s="166"/>
      <c r="F5" s="167">
        <v>45200</v>
      </c>
      <c r="G5" s="157"/>
      <c r="H5" s="157"/>
      <c r="I5" s="157"/>
      <c r="J5" s="157"/>
      <c r="K5" s="157"/>
      <c r="L5" s="157"/>
      <c r="M5" s="157"/>
      <c r="N5" s="157"/>
      <c r="O5" s="157"/>
      <c r="P5" s="157"/>
      <c r="Q5" s="157"/>
      <c r="R5" s="157"/>
      <c r="S5" s="157"/>
      <c r="T5" s="157"/>
      <c r="U5" s="157"/>
      <c r="V5" s="157"/>
      <c r="W5" s="157"/>
      <c r="X5" s="157"/>
      <c r="Y5" s="157"/>
      <c r="Z5" s="157"/>
    </row>
    <row r="6" spans="1:26" ht="12" customHeight="1" x14ac:dyDescent="0.25">
      <c r="A6" s="157"/>
      <c r="B6" s="157"/>
      <c r="C6" s="157"/>
      <c r="D6" s="168" t="s">
        <v>211</v>
      </c>
      <c r="E6" s="169"/>
      <c r="F6" s="170">
        <f>+PMT($F$3/12,$F$4,$I$10)</f>
        <v>54470.601953513273</v>
      </c>
      <c r="G6" s="157"/>
      <c r="H6" s="157"/>
      <c r="I6" s="157"/>
      <c r="J6" s="157"/>
      <c r="K6" s="157"/>
      <c r="L6" s="157"/>
      <c r="M6" s="157"/>
      <c r="N6" s="157"/>
      <c r="O6" s="157"/>
      <c r="P6" s="157"/>
      <c r="Q6" s="157"/>
      <c r="R6" s="157"/>
      <c r="S6" s="157"/>
      <c r="T6" s="157"/>
      <c r="U6" s="157"/>
      <c r="V6" s="157"/>
      <c r="W6" s="157"/>
      <c r="X6" s="157"/>
      <c r="Y6" s="157"/>
      <c r="Z6" s="157"/>
    </row>
    <row r="7" spans="1:26" ht="12" customHeight="1" x14ac:dyDescent="0.25">
      <c r="A7" s="157"/>
      <c r="B7" s="157"/>
      <c r="C7" s="157"/>
      <c r="D7" s="171"/>
      <c r="E7" s="157"/>
      <c r="F7" s="172"/>
      <c r="G7" s="157"/>
      <c r="H7" s="157"/>
      <c r="I7" s="157"/>
      <c r="J7" s="157"/>
      <c r="K7" s="157"/>
      <c r="L7" s="157"/>
      <c r="M7" s="157"/>
      <c r="N7" s="157"/>
      <c r="O7" s="157"/>
      <c r="P7" s="157"/>
      <c r="Q7" s="157"/>
      <c r="R7" s="157"/>
      <c r="S7" s="157"/>
    </row>
    <row r="8" spans="1:26" ht="12" customHeight="1" x14ac:dyDescent="0.25">
      <c r="A8" s="157"/>
      <c r="B8" s="157"/>
      <c r="C8" s="157"/>
      <c r="D8" s="173"/>
      <c r="E8" s="174"/>
      <c r="F8" s="174"/>
      <c r="G8" s="174"/>
      <c r="H8" s="174"/>
      <c r="I8" s="174"/>
      <c r="J8" s="157"/>
      <c r="K8" s="157"/>
      <c r="L8" s="157"/>
    </row>
    <row r="9" spans="1:26" ht="12" customHeight="1" x14ac:dyDescent="0.25">
      <c r="A9" s="157"/>
      <c r="B9" s="157"/>
      <c r="C9" s="157"/>
      <c r="D9" s="175" t="s">
        <v>104</v>
      </c>
      <c r="E9" s="176" t="s">
        <v>111</v>
      </c>
      <c r="F9" s="176" t="s">
        <v>112</v>
      </c>
      <c r="G9" s="176" t="s">
        <v>113</v>
      </c>
      <c r="H9" s="176" t="s">
        <v>104</v>
      </c>
      <c r="I9" s="177" t="s">
        <v>105</v>
      </c>
      <c r="J9" s="157"/>
      <c r="K9" s="157"/>
      <c r="L9" s="157"/>
    </row>
    <row r="10" spans="1:26" ht="12" customHeight="1" x14ac:dyDescent="0.25">
      <c r="A10" s="157"/>
      <c r="B10" s="157"/>
      <c r="C10" s="157"/>
      <c r="D10" s="178"/>
      <c r="E10" s="179"/>
      <c r="F10" s="180"/>
      <c r="G10" s="180"/>
      <c r="H10" s="180"/>
      <c r="I10" s="181">
        <f>-F2</f>
        <v>-255676.64</v>
      </c>
      <c r="J10" s="157"/>
      <c r="K10" s="157"/>
      <c r="L10" s="157"/>
    </row>
    <row r="11" spans="1:26" ht="12" customHeight="1" x14ac:dyDescent="0.25">
      <c r="A11" s="157"/>
      <c r="B11" s="157"/>
      <c r="C11" s="157"/>
      <c r="D11" s="182">
        <v>1</v>
      </c>
      <c r="E11" s="183">
        <f>+F5</f>
        <v>45200</v>
      </c>
      <c r="F11" s="180">
        <f t="shared" ref="F11:F71" si="0">IF(D11="","",H11-G11)</f>
        <v>35294.853953513273</v>
      </c>
      <c r="G11" s="180">
        <f t="shared" ref="G11:G71" si="1">IF(D11="","",-I10*$F$3/12)</f>
        <v>19175.748000000003</v>
      </c>
      <c r="H11" s="180">
        <f t="shared" ref="H11:H71" si="2">IF(D11="","",$F$6)</f>
        <v>54470.601953513273</v>
      </c>
      <c r="I11" s="184">
        <f t="shared" ref="I11:I71" si="3">IF(D11="","",I10+F11)</f>
        <v>-220381.78604648676</v>
      </c>
      <c r="J11" s="157"/>
      <c r="K11" s="157"/>
      <c r="L11" s="157"/>
    </row>
    <row r="12" spans="1:26" ht="12" customHeight="1" x14ac:dyDescent="0.25">
      <c r="A12" s="157"/>
      <c r="B12" s="157"/>
      <c r="C12" s="157"/>
      <c r="D12" s="182">
        <f t="shared" ref="D12:D71" si="4">+IF(D11&lt;$F$4,D11+1,"")</f>
        <v>2</v>
      </c>
      <c r="E12" s="183">
        <f t="shared" ref="E12:E71" si="5">+IF(D12="","",+DATE(YEAR(E11),MONTH(E11)+1,DAY(E11)))</f>
        <v>45231</v>
      </c>
      <c r="F12" s="180">
        <f t="shared" si="0"/>
        <v>37941.968000026769</v>
      </c>
      <c r="G12" s="180">
        <f t="shared" si="1"/>
        <v>16528.633953486507</v>
      </c>
      <c r="H12" s="180">
        <f t="shared" si="2"/>
        <v>54470.601953513273</v>
      </c>
      <c r="I12" s="184">
        <f t="shared" si="3"/>
        <v>-182439.81804645999</v>
      </c>
    </row>
    <row r="13" spans="1:26" ht="12" customHeight="1" x14ac:dyDescent="0.25">
      <c r="A13" s="157"/>
      <c r="B13" s="157"/>
      <c r="C13" s="157"/>
      <c r="D13" s="182">
        <f t="shared" si="4"/>
        <v>3</v>
      </c>
      <c r="E13" s="183">
        <f t="shared" si="5"/>
        <v>45261</v>
      </c>
      <c r="F13" s="180">
        <f t="shared" si="0"/>
        <v>40787.615600028774</v>
      </c>
      <c r="G13" s="180">
        <f t="shared" si="1"/>
        <v>13682.986353484499</v>
      </c>
      <c r="H13" s="180">
        <f t="shared" si="2"/>
        <v>54470.601953513273</v>
      </c>
      <c r="I13" s="184">
        <f t="shared" si="3"/>
        <v>-141652.20244643121</v>
      </c>
    </row>
    <row r="14" spans="1:26" ht="12" customHeight="1" x14ac:dyDescent="0.25">
      <c r="A14" s="157"/>
      <c r="B14" s="157"/>
      <c r="C14" s="157"/>
      <c r="D14" s="182">
        <f t="shared" si="4"/>
        <v>4</v>
      </c>
      <c r="E14" s="183">
        <f t="shared" si="5"/>
        <v>45292</v>
      </c>
      <c r="F14" s="180">
        <f t="shared" si="0"/>
        <v>43846.68677003093</v>
      </c>
      <c r="G14" s="180">
        <f t="shared" si="1"/>
        <v>10623.915183482341</v>
      </c>
      <c r="H14" s="180">
        <f t="shared" si="2"/>
        <v>54470.601953513273</v>
      </c>
      <c r="I14" s="184">
        <f t="shared" si="3"/>
        <v>-97805.515676400275</v>
      </c>
    </row>
    <row r="15" spans="1:26" ht="12" customHeight="1" x14ac:dyDescent="0.25">
      <c r="A15" s="157"/>
      <c r="B15" s="157"/>
      <c r="C15" s="157"/>
      <c r="D15" s="182">
        <f t="shared" si="4"/>
        <v>5</v>
      </c>
      <c r="E15" s="183">
        <f t="shared" si="5"/>
        <v>45323</v>
      </c>
      <c r="F15" s="180">
        <f t="shared" si="0"/>
        <v>47135.188277783251</v>
      </c>
      <c r="G15" s="180">
        <f t="shared" si="1"/>
        <v>7335.4136757300212</v>
      </c>
      <c r="H15" s="180">
        <f t="shared" si="2"/>
        <v>54470.601953513273</v>
      </c>
      <c r="I15" s="184">
        <f t="shared" si="3"/>
        <v>-50670.327398617024</v>
      </c>
    </row>
    <row r="16" spans="1:26" ht="12" customHeight="1" x14ac:dyDescent="0.25">
      <c r="A16" s="157"/>
      <c r="B16" s="157"/>
      <c r="C16" s="157"/>
      <c r="D16" s="182">
        <f t="shared" si="4"/>
        <v>6</v>
      </c>
      <c r="E16" s="183">
        <f t="shared" si="5"/>
        <v>45352</v>
      </c>
      <c r="F16" s="180">
        <f t="shared" si="0"/>
        <v>50670.327398616995</v>
      </c>
      <c r="G16" s="180">
        <f t="shared" si="1"/>
        <v>3800.2745548962771</v>
      </c>
      <c r="H16" s="180">
        <f t="shared" si="2"/>
        <v>54470.601953513273</v>
      </c>
      <c r="I16" s="184">
        <f t="shared" si="3"/>
        <v>-2.9103830456733704E-11</v>
      </c>
    </row>
    <row r="17" spans="1:26" ht="12" customHeight="1" x14ac:dyDescent="0.25">
      <c r="A17" s="157"/>
      <c r="B17" s="157"/>
      <c r="C17" s="157"/>
      <c r="D17" s="182" t="str">
        <f t="shared" si="4"/>
        <v/>
      </c>
      <c r="E17" s="183" t="str">
        <f t="shared" si="5"/>
        <v/>
      </c>
      <c r="F17" s="180" t="str">
        <f t="shared" si="0"/>
        <v/>
      </c>
      <c r="G17" s="180" t="str">
        <f t="shared" si="1"/>
        <v/>
      </c>
      <c r="H17" s="180" t="str">
        <f t="shared" si="2"/>
        <v/>
      </c>
      <c r="I17" s="184" t="str">
        <f t="shared" si="3"/>
        <v/>
      </c>
    </row>
    <row r="18" spans="1:26" ht="12" customHeight="1" x14ac:dyDescent="0.25">
      <c r="A18" s="157"/>
      <c r="B18" s="157"/>
      <c r="C18" s="157"/>
      <c r="D18" s="182" t="str">
        <f t="shared" si="4"/>
        <v/>
      </c>
      <c r="E18" s="183" t="str">
        <f t="shared" si="5"/>
        <v/>
      </c>
      <c r="F18" s="180" t="str">
        <f t="shared" si="0"/>
        <v/>
      </c>
      <c r="G18" s="180" t="str">
        <f t="shared" si="1"/>
        <v/>
      </c>
      <c r="H18" s="180" t="str">
        <f t="shared" si="2"/>
        <v/>
      </c>
      <c r="I18" s="184" t="str">
        <f t="shared" si="3"/>
        <v/>
      </c>
    </row>
    <row r="19" spans="1:26" ht="12" customHeight="1" x14ac:dyDescent="0.25">
      <c r="A19" s="157"/>
      <c r="B19" s="157"/>
      <c r="C19" s="157"/>
      <c r="D19" s="182" t="str">
        <f t="shared" si="4"/>
        <v/>
      </c>
      <c r="E19" s="183" t="str">
        <f t="shared" si="5"/>
        <v/>
      </c>
      <c r="F19" s="180" t="str">
        <f t="shared" si="0"/>
        <v/>
      </c>
      <c r="G19" s="180" t="str">
        <f t="shared" si="1"/>
        <v/>
      </c>
      <c r="H19" s="180" t="str">
        <f t="shared" si="2"/>
        <v/>
      </c>
      <c r="I19" s="184" t="str">
        <f t="shared" si="3"/>
        <v/>
      </c>
    </row>
    <row r="20" spans="1:26" ht="12" customHeight="1" x14ac:dyDescent="0.25">
      <c r="A20" s="157"/>
      <c r="B20" s="157"/>
      <c r="C20" s="157"/>
      <c r="D20" s="182" t="str">
        <f t="shared" si="4"/>
        <v/>
      </c>
      <c r="E20" s="183" t="str">
        <f t="shared" si="5"/>
        <v/>
      </c>
      <c r="F20" s="180" t="str">
        <f t="shared" si="0"/>
        <v/>
      </c>
      <c r="G20" s="180" t="str">
        <f t="shared" si="1"/>
        <v/>
      </c>
      <c r="H20" s="180" t="str">
        <f t="shared" si="2"/>
        <v/>
      </c>
      <c r="I20" s="184" t="str">
        <f t="shared" si="3"/>
        <v/>
      </c>
    </row>
    <row r="21" spans="1:26" ht="12" customHeight="1" x14ac:dyDescent="0.25">
      <c r="A21" s="157"/>
      <c r="B21" s="157"/>
      <c r="C21" s="157"/>
      <c r="D21" s="182" t="str">
        <f t="shared" si="4"/>
        <v/>
      </c>
      <c r="E21" s="183" t="str">
        <f t="shared" si="5"/>
        <v/>
      </c>
      <c r="F21" s="180" t="str">
        <f t="shared" si="0"/>
        <v/>
      </c>
      <c r="G21" s="180" t="str">
        <f t="shared" si="1"/>
        <v/>
      </c>
      <c r="H21" s="180" t="str">
        <f t="shared" si="2"/>
        <v/>
      </c>
      <c r="I21" s="184" t="str">
        <f t="shared" si="3"/>
        <v/>
      </c>
    </row>
    <row r="22" spans="1:26" ht="12" customHeight="1" x14ac:dyDescent="0.25">
      <c r="A22" s="157"/>
      <c r="B22" s="157"/>
      <c r="C22" s="157"/>
      <c r="D22" s="182" t="str">
        <f t="shared" si="4"/>
        <v/>
      </c>
      <c r="E22" s="183" t="str">
        <f t="shared" si="5"/>
        <v/>
      </c>
      <c r="F22" s="180" t="str">
        <f t="shared" si="0"/>
        <v/>
      </c>
      <c r="G22" s="180" t="str">
        <f t="shared" si="1"/>
        <v/>
      </c>
      <c r="H22" s="180" t="str">
        <f t="shared" si="2"/>
        <v/>
      </c>
      <c r="I22" s="184" t="str">
        <f t="shared" si="3"/>
        <v/>
      </c>
    </row>
    <row r="23" spans="1:26" ht="12" customHeight="1" x14ac:dyDescent="0.25">
      <c r="A23" s="157"/>
      <c r="B23" s="157"/>
      <c r="C23" s="157"/>
      <c r="D23" s="182" t="str">
        <f t="shared" si="4"/>
        <v/>
      </c>
      <c r="E23" s="183" t="str">
        <f t="shared" si="5"/>
        <v/>
      </c>
      <c r="F23" s="180" t="str">
        <f t="shared" si="0"/>
        <v/>
      </c>
      <c r="G23" s="180" t="str">
        <f t="shared" si="1"/>
        <v/>
      </c>
      <c r="H23" s="180" t="str">
        <f t="shared" si="2"/>
        <v/>
      </c>
      <c r="I23" s="184" t="str">
        <f t="shared" si="3"/>
        <v/>
      </c>
    </row>
    <row r="24" spans="1:26" ht="12" customHeight="1" x14ac:dyDescent="0.25">
      <c r="A24" s="157"/>
      <c r="B24" s="157"/>
      <c r="C24" s="157"/>
      <c r="D24" s="182" t="str">
        <f t="shared" si="4"/>
        <v/>
      </c>
      <c r="E24" s="183" t="str">
        <f t="shared" si="5"/>
        <v/>
      </c>
      <c r="F24" s="180" t="str">
        <f t="shared" si="0"/>
        <v/>
      </c>
      <c r="G24" s="180" t="str">
        <f t="shared" si="1"/>
        <v/>
      </c>
      <c r="H24" s="180" t="str">
        <f t="shared" si="2"/>
        <v/>
      </c>
      <c r="I24" s="184" t="str">
        <f t="shared" si="3"/>
        <v/>
      </c>
    </row>
    <row r="25" spans="1:26" ht="12" customHeight="1" x14ac:dyDescent="0.25">
      <c r="A25" s="157"/>
      <c r="B25" s="157"/>
      <c r="C25" s="157"/>
      <c r="D25" s="182" t="str">
        <f t="shared" si="4"/>
        <v/>
      </c>
      <c r="E25" s="183" t="str">
        <f t="shared" si="5"/>
        <v/>
      </c>
      <c r="F25" s="180" t="str">
        <f t="shared" si="0"/>
        <v/>
      </c>
      <c r="G25" s="180" t="str">
        <f t="shared" si="1"/>
        <v/>
      </c>
      <c r="H25" s="180" t="str">
        <f t="shared" si="2"/>
        <v/>
      </c>
      <c r="I25" s="184" t="str">
        <f t="shared" si="3"/>
        <v/>
      </c>
    </row>
    <row r="26" spans="1:26" ht="12" customHeight="1" x14ac:dyDescent="0.25">
      <c r="A26" s="157"/>
      <c r="B26" s="157"/>
      <c r="C26" s="157"/>
      <c r="D26" s="182" t="str">
        <f t="shared" si="4"/>
        <v/>
      </c>
      <c r="E26" s="183" t="str">
        <f t="shared" si="5"/>
        <v/>
      </c>
      <c r="F26" s="180" t="str">
        <f t="shared" si="0"/>
        <v/>
      </c>
      <c r="G26" s="180" t="str">
        <f t="shared" si="1"/>
        <v/>
      </c>
      <c r="H26" s="180" t="str">
        <f t="shared" si="2"/>
        <v/>
      </c>
      <c r="I26" s="184" t="str">
        <f t="shared" si="3"/>
        <v/>
      </c>
    </row>
    <row r="27" spans="1:26" ht="12" customHeight="1" x14ac:dyDescent="0.25">
      <c r="A27" s="157"/>
      <c r="B27" s="157"/>
      <c r="C27" s="157"/>
      <c r="D27" s="182" t="str">
        <f t="shared" si="4"/>
        <v/>
      </c>
      <c r="E27" s="183" t="str">
        <f t="shared" si="5"/>
        <v/>
      </c>
      <c r="F27" s="180" t="str">
        <f t="shared" si="0"/>
        <v/>
      </c>
      <c r="G27" s="180" t="str">
        <f t="shared" si="1"/>
        <v/>
      </c>
      <c r="H27" s="180" t="str">
        <f t="shared" si="2"/>
        <v/>
      </c>
      <c r="I27" s="184" t="str">
        <f t="shared" si="3"/>
        <v/>
      </c>
      <c r="J27" s="157"/>
      <c r="K27" s="157"/>
      <c r="L27" s="157"/>
    </row>
    <row r="28" spans="1:26" ht="12" customHeight="1" x14ac:dyDescent="0.25">
      <c r="A28" s="157"/>
      <c r="B28" s="157"/>
      <c r="C28" s="157"/>
      <c r="D28" s="182" t="str">
        <f t="shared" si="4"/>
        <v/>
      </c>
      <c r="E28" s="183" t="str">
        <f t="shared" si="5"/>
        <v/>
      </c>
      <c r="F28" s="180" t="str">
        <f t="shared" si="0"/>
        <v/>
      </c>
      <c r="G28" s="180" t="str">
        <f t="shared" si="1"/>
        <v/>
      </c>
      <c r="H28" s="180" t="str">
        <f t="shared" si="2"/>
        <v/>
      </c>
      <c r="I28" s="184" t="str">
        <f t="shared" si="3"/>
        <v/>
      </c>
      <c r="J28" s="157"/>
      <c r="K28" s="157"/>
      <c r="L28" s="157"/>
    </row>
    <row r="29" spans="1:26" ht="12" customHeight="1" x14ac:dyDescent="0.25">
      <c r="A29" s="157"/>
      <c r="B29" s="157"/>
      <c r="C29" s="157"/>
      <c r="D29" s="182" t="str">
        <f t="shared" si="4"/>
        <v/>
      </c>
      <c r="E29" s="183" t="str">
        <f t="shared" si="5"/>
        <v/>
      </c>
      <c r="F29" s="180" t="str">
        <f t="shared" si="0"/>
        <v/>
      </c>
      <c r="G29" s="180" t="str">
        <f t="shared" si="1"/>
        <v/>
      </c>
      <c r="H29" s="180" t="str">
        <f t="shared" si="2"/>
        <v/>
      </c>
      <c r="I29" s="184" t="str">
        <f t="shared" si="3"/>
        <v/>
      </c>
      <c r="J29" s="157"/>
      <c r="K29" s="157"/>
      <c r="L29" s="157"/>
    </row>
    <row r="30" spans="1:26" ht="12" customHeight="1" x14ac:dyDescent="0.25">
      <c r="A30" s="157"/>
      <c r="B30" s="157"/>
      <c r="C30" s="157"/>
      <c r="D30" s="182" t="str">
        <f t="shared" si="4"/>
        <v/>
      </c>
      <c r="E30" s="183" t="str">
        <f t="shared" si="5"/>
        <v/>
      </c>
      <c r="F30" s="180" t="str">
        <f t="shared" si="0"/>
        <v/>
      </c>
      <c r="G30" s="180" t="str">
        <f t="shared" si="1"/>
        <v/>
      </c>
      <c r="H30" s="180" t="str">
        <f t="shared" si="2"/>
        <v/>
      </c>
      <c r="I30" s="184" t="str">
        <f t="shared" si="3"/>
        <v/>
      </c>
      <c r="J30" s="157"/>
      <c r="K30" s="157"/>
      <c r="L30" s="157"/>
    </row>
    <row r="31" spans="1:26" ht="12" customHeight="1" x14ac:dyDescent="0.25">
      <c r="A31" s="157"/>
      <c r="B31" s="157"/>
      <c r="C31" s="157"/>
      <c r="D31" s="182" t="str">
        <f t="shared" si="4"/>
        <v/>
      </c>
      <c r="E31" s="183" t="str">
        <f t="shared" si="5"/>
        <v/>
      </c>
      <c r="F31" s="180" t="str">
        <f t="shared" si="0"/>
        <v/>
      </c>
      <c r="G31" s="180" t="str">
        <f t="shared" si="1"/>
        <v/>
      </c>
      <c r="H31" s="180" t="str">
        <f t="shared" si="2"/>
        <v/>
      </c>
      <c r="I31" s="184" t="str">
        <f t="shared" si="3"/>
        <v/>
      </c>
      <c r="J31" s="157"/>
      <c r="K31" s="157"/>
      <c r="L31" s="157"/>
      <c r="M31" s="157"/>
      <c r="N31" s="157"/>
      <c r="O31" s="157"/>
      <c r="P31" s="157"/>
      <c r="Q31" s="157"/>
      <c r="R31" s="157"/>
      <c r="S31" s="157"/>
      <c r="T31" s="157"/>
      <c r="U31" s="157"/>
      <c r="V31" s="157"/>
      <c r="W31" s="157"/>
      <c r="X31" s="157"/>
      <c r="Y31" s="157"/>
      <c r="Z31" s="157"/>
    </row>
    <row r="32" spans="1:26" ht="12" customHeight="1" x14ac:dyDescent="0.25">
      <c r="A32" s="157"/>
      <c r="B32" s="157"/>
      <c r="C32" s="157"/>
      <c r="D32" s="182" t="str">
        <f t="shared" si="4"/>
        <v/>
      </c>
      <c r="E32" s="183" t="str">
        <f t="shared" si="5"/>
        <v/>
      </c>
      <c r="F32" s="180" t="str">
        <f t="shared" si="0"/>
        <v/>
      </c>
      <c r="G32" s="180" t="str">
        <f t="shared" si="1"/>
        <v/>
      </c>
      <c r="H32" s="180" t="str">
        <f t="shared" si="2"/>
        <v/>
      </c>
      <c r="I32" s="184" t="str">
        <f t="shared" si="3"/>
        <v/>
      </c>
      <c r="J32" s="157"/>
      <c r="K32" s="157"/>
      <c r="L32" s="157"/>
      <c r="M32" s="157"/>
      <c r="N32" s="157"/>
      <c r="O32" s="157"/>
      <c r="P32" s="157"/>
      <c r="Q32" s="157"/>
      <c r="R32" s="157"/>
      <c r="S32" s="157"/>
      <c r="T32" s="157"/>
      <c r="U32" s="157"/>
      <c r="V32" s="157"/>
      <c r="W32" s="157"/>
      <c r="X32" s="157"/>
      <c r="Y32" s="157"/>
      <c r="Z32" s="157"/>
    </row>
    <row r="33" spans="1:26" ht="12" customHeight="1" x14ac:dyDescent="0.25">
      <c r="A33" s="157"/>
      <c r="B33" s="157"/>
      <c r="C33" s="157"/>
      <c r="D33" s="182" t="str">
        <f t="shared" si="4"/>
        <v/>
      </c>
      <c r="E33" s="183" t="str">
        <f t="shared" si="5"/>
        <v/>
      </c>
      <c r="F33" s="180" t="str">
        <f t="shared" si="0"/>
        <v/>
      </c>
      <c r="G33" s="180" t="str">
        <f t="shared" si="1"/>
        <v/>
      </c>
      <c r="H33" s="180" t="str">
        <f t="shared" si="2"/>
        <v/>
      </c>
      <c r="I33" s="184" t="str">
        <f t="shared" si="3"/>
        <v/>
      </c>
      <c r="J33" s="157"/>
      <c r="K33" s="157"/>
      <c r="L33" s="157"/>
      <c r="M33" s="157"/>
      <c r="N33" s="157"/>
      <c r="O33" s="157"/>
      <c r="P33" s="157"/>
      <c r="Q33" s="157"/>
      <c r="R33" s="157"/>
      <c r="S33" s="157"/>
      <c r="T33" s="157"/>
      <c r="U33" s="157"/>
      <c r="V33" s="157"/>
      <c r="W33" s="157"/>
      <c r="X33" s="157"/>
      <c r="Y33" s="157"/>
      <c r="Z33" s="157"/>
    </row>
    <row r="34" spans="1:26" ht="12" customHeight="1" x14ac:dyDescent="0.25">
      <c r="A34" s="157"/>
      <c r="B34" s="157"/>
      <c r="C34" s="157"/>
      <c r="D34" s="182" t="str">
        <f t="shared" si="4"/>
        <v/>
      </c>
      <c r="E34" s="183" t="str">
        <f t="shared" si="5"/>
        <v/>
      </c>
      <c r="F34" s="180" t="str">
        <f t="shared" si="0"/>
        <v/>
      </c>
      <c r="G34" s="180" t="str">
        <f t="shared" si="1"/>
        <v/>
      </c>
      <c r="H34" s="180" t="str">
        <f t="shared" si="2"/>
        <v/>
      </c>
      <c r="I34" s="184" t="str">
        <f t="shared" si="3"/>
        <v/>
      </c>
      <c r="J34" s="157"/>
      <c r="K34" s="157"/>
      <c r="L34" s="157"/>
      <c r="M34" s="157"/>
      <c r="N34" s="157"/>
      <c r="O34" s="157"/>
      <c r="P34" s="157"/>
      <c r="Q34" s="157"/>
      <c r="R34" s="157"/>
      <c r="S34" s="157"/>
      <c r="T34" s="157"/>
      <c r="U34" s="157"/>
      <c r="V34" s="157"/>
      <c r="W34" s="157"/>
      <c r="X34" s="157"/>
      <c r="Y34" s="157"/>
      <c r="Z34" s="157"/>
    </row>
    <row r="35" spans="1:26" ht="12" customHeight="1" x14ac:dyDescent="0.25">
      <c r="A35" s="157"/>
      <c r="B35" s="157"/>
      <c r="C35" s="157"/>
      <c r="D35" s="182" t="str">
        <f t="shared" si="4"/>
        <v/>
      </c>
      <c r="E35" s="183" t="str">
        <f t="shared" si="5"/>
        <v/>
      </c>
      <c r="F35" s="180" t="str">
        <f t="shared" si="0"/>
        <v/>
      </c>
      <c r="G35" s="180" t="str">
        <f t="shared" si="1"/>
        <v/>
      </c>
      <c r="H35" s="180" t="str">
        <f t="shared" si="2"/>
        <v/>
      </c>
      <c r="I35" s="184" t="str">
        <f t="shared" si="3"/>
        <v/>
      </c>
      <c r="J35" s="157"/>
      <c r="K35" s="157"/>
      <c r="L35" s="157"/>
      <c r="M35" s="157"/>
      <c r="N35" s="157"/>
      <c r="O35" s="157"/>
      <c r="P35" s="157"/>
      <c r="Q35" s="157"/>
      <c r="R35" s="157"/>
      <c r="S35" s="157"/>
      <c r="T35" s="157"/>
      <c r="U35" s="157"/>
      <c r="V35" s="157"/>
      <c r="W35" s="157"/>
      <c r="X35" s="157"/>
      <c r="Y35" s="157"/>
      <c r="Z35" s="157"/>
    </row>
    <row r="36" spans="1:26" ht="12" customHeight="1" x14ac:dyDescent="0.25">
      <c r="A36" s="157"/>
      <c r="B36" s="157"/>
      <c r="C36" s="157"/>
      <c r="D36" s="182" t="str">
        <f t="shared" si="4"/>
        <v/>
      </c>
      <c r="E36" s="183" t="str">
        <f t="shared" si="5"/>
        <v/>
      </c>
      <c r="F36" s="180" t="str">
        <f t="shared" si="0"/>
        <v/>
      </c>
      <c r="G36" s="180" t="str">
        <f t="shared" si="1"/>
        <v/>
      </c>
      <c r="H36" s="180" t="str">
        <f t="shared" si="2"/>
        <v/>
      </c>
      <c r="I36" s="184" t="str">
        <f t="shared" si="3"/>
        <v/>
      </c>
      <c r="J36" s="157"/>
      <c r="K36" s="157"/>
      <c r="L36" s="157"/>
      <c r="M36" s="157"/>
      <c r="N36" s="157"/>
      <c r="O36" s="157"/>
      <c r="P36" s="157"/>
      <c r="Q36" s="157"/>
      <c r="R36" s="157"/>
      <c r="S36" s="157"/>
      <c r="T36" s="157"/>
      <c r="U36" s="157"/>
      <c r="V36" s="157"/>
      <c r="W36" s="157"/>
      <c r="X36" s="157"/>
      <c r="Y36" s="157"/>
      <c r="Z36" s="157"/>
    </row>
    <row r="37" spans="1:26" ht="12" customHeight="1" x14ac:dyDescent="0.25">
      <c r="A37" s="157"/>
      <c r="B37" s="157"/>
      <c r="C37" s="157"/>
      <c r="D37" s="182" t="str">
        <f t="shared" si="4"/>
        <v/>
      </c>
      <c r="E37" s="183" t="str">
        <f t="shared" si="5"/>
        <v/>
      </c>
      <c r="F37" s="180" t="str">
        <f t="shared" si="0"/>
        <v/>
      </c>
      <c r="G37" s="180" t="str">
        <f t="shared" si="1"/>
        <v/>
      </c>
      <c r="H37" s="180" t="str">
        <f t="shared" si="2"/>
        <v/>
      </c>
      <c r="I37" s="184" t="str">
        <f t="shared" si="3"/>
        <v/>
      </c>
      <c r="J37" s="157"/>
      <c r="K37" s="157"/>
      <c r="L37" s="157"/>
      <c r="M37" s="157"/>
      <c r="N37" s="157"/>
      <c r="O37" s="157"/>
      <c r="P37" s="157"/>
      <c r="Q37" s="157"/>
      <c r="R37" s="157"/>
      <c r="S37" s="157"/>
      <c r="T37" s="157"/>
      <c r="U37" s="157"/>
      <c r="V37" s="157"/>
      <c r="W37" s="157"/>
      <c r="X37" s="157"/>
      <c r="Y37" s="157"/>
      <c r="Z37" s="157"/>
    </row>
    <row r="38" spans="1:26" ht="12" customHeight="1" x14ac:dyDescent="0.25">
      <c r="A38" s="157"/>
      <c r="B38" s="157"/>
      <c r="C38" s="157"/>
      <c r="D38" s="182" t="str">
        <f t="shared" si="4"/>
        <v/>
      </c>
      <c r="E38" s="183" t="str">
        <f t="shared" si="5"/>
        <v/>
      </c>
      <c r="F38" s="180" t="str">
        <f t="shared" si="0"/>
        <v/>
      </c>
      <c r="G38" s="180" t="str">
        <f t="shared" si="1"/>
        <v/>
      </c>
      <c r="H38" s="180" t="str">
        <f t="shared" si="2"/>
        <v/>
      </c>
      <c r="I38" s="184" t="str">
        <f t="shared" si="3"/>
        <v/>
      </c>
      <c r="J38" s="157"/>
      <c r="K38" s="157"/>
      <c r="L38" s="157"/>
      <c r="M38" s="157"/>
      <c r="N38" s="157"/>
      <c r="O38" s="157"/>
      <c r="P38" s="157"/>
      <c r="Q38" s="157"/>
      <c r="R38" s="157"/>
      <c r="S38" s="157"/>
      <c r="T38" s="157"/>
      <c r="U38" s="157"/>
      <c r="V38" s="157"/>
      <c r="W38" s="157"/>
      <c r="X38" s="157"/>
      <c r="Y38" s="157"/>
      <c r="Z38" s="157"/>
    </row>
    <row r="39" spans="1:26" ht="12" customHeight="1" x14ac:dyDescent="0.25">
      <c r="A39" s="157"/>
      <c r="B39" s="157"/>
      <c r="C39" s="157"/>
      <c r="D39" s="182" t="str">
        <f t="shared" si="4"/>
        <v/>
      </c>
      <c r="E39" s="183" t="str">
        <f t="shared" si="5"/>
        <v/>
      </c>
      <c r="F39" s="180" t="str">
        <f t="shared" si="0"/>
        <v/>
      </c>
      <c r="G39" s="180" t="str">
        <f t="shared" si="1"/>
        <v/>
      </c>
      <c r="H39" s="180" t="str">
        <f t="shared" si="2"/>
        <v/>
      </c>
      <c r="I39" s="184" t="str">
        <f t="shared" si="3"/>
        <v/>
      </c>
      <c r="J39" s="157"/>
      <c r="K39" s="157"/>
      <c r="L39" s="157"/>
      <c r="M39" s="157"/>
      <c r="N39" s="157"/>
      <c r="O39" s="157"/>
      <c r="P39" s="157"/>
      <c r="Q39" s="157"/>
      <c r="R39" s="157"/>
      <c r="S39" s="157"/>
      <c r="T39" s="157"/>
      <c r="U39" s="157"/>
      <c r="V39" s="157"/>
      <c r="W39" s="157"/>
      <c r="X39" s="157"/>
      <c r="Y39" s="157"/>
      <c r="Z39" s="157"/>
    </row>
    <row r="40" spans="1:26" ht="12" customHeight="1" x14ac:dyDescent="0.25">
      <c r="A40" s="157"/>
      <c r="B40" s="157"/>
      <c r="C40" s="157"/>
      <c r="D40" s="182" t="str">
        <f t="shared" si="4"/>
        <v/>
      </c>
      <c r="E40" s="183" t="str">
        <f t="shared" si="5"/>
        <v/>
      </c>
      <c r="F40" s="180" t="str">
        <f t="shared" si="0"/>
        <v/>
      </c>
      <c r="G40" s="180" t="str">
        <f t="shared" si="1"/>
        <v/>
      </c>
      <c r="H40" s="180" t="str">
        <f t="shared" si="2"/>
        <v/>
      </c>
      <c r="I40" s="184" t="str">
        <f t="shared" si="3"/>
        <v/>
      </c>
      <c r="J40" s="157"/>
      <c r="K40" s="157"/>
      <c r="L40" s="157"/>
      <c r="M40" s="157"/>
      <c r="N40" s="157"/>
      <c r="O40" s="157"/>
      <c r="P40" s="157"/>
      <c r="Q40" s="157"/>
      <c r="R40" s="157"/>
      <c r="S40" s="157"/>
      <c r="T40" s="157"/>
      <c r="U40" s="157"/>
      <c r="V40" s="157"/>
      <c r="W40" s="157"/>
      <c r="X40" s="157"/>
      <c r="Y40" s="157"/>
      <c r="Z40" s="157"/>
    </row>
    <row r="41" spans="1:26" ht="12" customHeight="1" x14ac:dyDescent="0.25">
      <c r="A41" s="157"/>
      <c r="B41" s="157"/>
      <c r="C41" s="157"/>
      <c r="D41" s="182" t="str">
        <f t="shared" si="4"/>
        <v/>
      </c>
      <c r="E41" s="183" t="str">
        <f t="shared" si="5"/>
        <v/>
      </c>
      <c r="F41" s="180" t="str">
        <f t="shared" si="0"/>
        <v/>
      </c>
      <c r="G41" s="180" t="str">
        <f t="shared" si="1"/>
        <v/>
      </c>
      <c r="H41" s="180" t="str">
        <f t="shared" si="2"/>
        <v/>
      </c>
      <c r="I41" s="184" t="str">
        <f t="shared" si="3"/>
        <v/>
      </c>
      <c r="J41" s="157"/>
      <c r="K41" s="157"/>
      <c r="L41" s="157"/>
      <c r="M41" s="157"/>
      <c r="N41" s="157"/>
      <c r="O41" s="157"/>
      <c r="P41" s="157"/>
      <c r="Q41" s="157"/>
      <c r="R41" s="157"/>
      <c r="S41" s="157"/>
      <c r="T41" s="157"/>
      <c r="U41" s="157"/>
      <c r="V41" s="157"/>
      <c r="W41" s="157"/>
      <c r="X41" s="157"/>
      <c r="Y41" s="157"/>
      <c r="Z41" s="157"/>
    </row>
    <row r="42" spans="1:26" ht="12" customHeight="1" x14ac:dyDescent="0.25">
      <c r="A42" s="157"/>
      <c r="B42" s="157"/>
      <c r="C42" s="157"/>
      <c r="D42" s="182" t="str">
        <f t="shared" si="4"/>
        <v/>
      </c>
      <c r="E42" s="183" t="str">
        <f t="shared" si="5"/>
        <v/>
      </c>
      <c r="F42" s="180" t="str">
        <f t="shared" si="0"/>
        <v/>
      </c>
      <c r="G42" s="180" t="str">
        <f t="shared" si="1"/>
        <v/>
      </c>
      <c r="H42" s="180" t="str">
        <f t="shared" si="2"/>
        <v/>
      </c>
      <c r="I42" s="184" t="str">
        <f t="shared" si="3"/>
        <v/>
      </c>
      <c r="J42" s="157"/>
      <c r="K42" s="157"/>
      <c r="L42" s="157"/>
      <c r="M42" s="157"/>
      <c r="N42" s="157"/>
      <c r="O42" s="157"/>
      <c r="P42" s="157"/>
      <c r="Q42" s="157"/>
      <c r="R42" s="157"/>
      <c r="S42" s="157"/>
      <c r="T42" s="157"/>
      <c r="U42" s="157"/>
      <c r="V42" s="157"/>
      <c r="W42" s="157"/>
      <c r="X42" s="157"/>
      <c r="Y42" s="157"/>
      <c r="Z42" s="157"/>
    </row>
    <row r="43" spans="1:26" ht="12" customHeight="1" x14ac:dyDescent="0.25">
      <c r="A43" s="157"/>
      <c r="B43" s="157"/>
      <c r="C43" s="157"/>
      <c r="D43" s="182" t="str">
        <f t="shared" si="4"/>
        <v/>
      </c>
      <c r="E43" s="183" t="str">
        <f t="shared" si="5"/>
        <v/>
      </c>
      <c r="F43" s="180" t="str">
        <f t="shared" si="0"/>
        <v/>
      </c>
      <c r="G43" s="180" t="str">
        <f t="shared" si="1"/>
        <v/>
      </c>
      <c r="H43" s="180" t="str">
        <f t="shared" si="2"/>
        <v/>
      </c>
      <c r="I43" s="184" t="str">
        <f t="shared" si="3"/>
        <v/>
      </c>
      <c r="J43" s="157"/>
      <c r="K43" s="157"/>
      <c r="L43" s="157"/>
      <c r="M43" s="157"/>
      <c r="N43" s="157"/>
      <c r="O43" s="157"/>
      <c r="P43" s="157"/>
      <c r="Q43" s="157"/>
      <c r="R43" s="157"/>
      <c r="S43" s="157"/>
      <c r="T43" s="157"/>
      <c r="U43" s="157"/>
      <c r="V43" s="157"/>
      <c r="W43" s="157"/>
      <c r="X43" s="157"/>
      <c r="Y43" s="157"/>
      <c r="Z43" s="157"/>
    </row>
    <row r="44" spans="1:26" ht="12" customHeight="1" x14ac:dyDescent="0.25">
      <c r="A44" s="157"/>
      <c r="B44" s="157"/>
      <c r="C44" s="157"/>
      <c r="D44" s="182" t="str">
        <f t="shared" si="4"/>
        <v/>
      </c>
      <c r="E44" s="183" t="str">
        <f t="shared" si="5"/>
        <v/>
      </c>
      <c r="F44" s="180" t="str">
        <f t="shared" si="0"/>
        <v/>
      </c>
      <c r="G44" s="180" t="str">
        <f t="shared" si="1"/>
        <v/>
      </c>
      <c r="H44" s="180" t="str">
        <f t="shared" si="2"/>
        <v/>
      </c>
      <c r="I44" s="184" t="str">
        <f t="shared" si="3"/>
        <v/>
      </c>
      <c r="J44" s="157"/>
      <c r="K44" s="157"/>
      <c r="L44" s="157"/>
      <c r="M44" s="157"/>
      <c r="N44" s="157"/>
      <c r="O44" s="157"/>
      <c r="P44" s="157"/>
      <c r="Q44" s="157"/>
      <c r="R44" s="157"/>
      <c r="S44" s="157"/>
      <c r="T44" s="157"/>
      <c r="U44" s="157"/>
      <c r="V44" s="157"/>
      <c r="W44" s="157"/>
      <c r="X44" s="157"/>
      <c r="Y44" s="157"/>
      <c r="Z44" s="157"/>
    </row>
    <row r="45" spans="1:26" ht="12" customHeight="1" x14ac:dyDescent="0.25">
      <c r="A45" s="157"/>
      <c r="B45" s="157"/>
      <c r="C45" s="157"/>
      <c r="D45" s="182" t="str">
        <f t="shared" si="4"/>
        <v/>
      </c>
      <c r="E45" s="183" t="str">
        <f t="shared" si="5"/>
        <v/>
      </c>
      <c r="F45" s="180" t="str">
        <f t="shared" si="0"/>
        <v/>
      </c>
      <c r="G45" s="180" t="str">
        <f t="shared" si="1"/>
        <v/>
      </c>
      <c r="H45" s="180" t="str">
        <f t="shared" si="2"/>
        <v/>
      </c>
      <c r="I45" s="184" t="str">
        <f t="shared" si="3"/>
        <v/>
      </c>
      <c r="J45" s="157"/>
      <c r="K45" s="157"/>
      <c r="L45" s="157"/>
      <c r="M45" s="157"/>
      <c r="N45" s="157"/>
      <c r="O45" s="157"/>
      <c r="P45" s="157"/>
      <c r="Q45" s="157"/>
      <c r="R45" s="157"/>
      <c r="S45" s="157"/>
      <c r="T45" s="157"/>
      <c r="U45" s="157"/>
      <c r="V45" s="157"/>
      <c r="W45" s="157"/>
      <c r="X45" s="157"/>
      <c r="Y45" s="157"/>
      <c r="Z45" s="157"/>
    </row>
    <row r="46" spans="1:26" ht="12" customHeight="1" x14ac:dyDescent="0.25">
      <c r="A46" s="157"/>
      <c r="B46" s="157"/>
      <c r="C46" s="157"/>
      <c r="D46" s="182" t="str">
        <f t="shared" si="4"/>
        <v/>
      </c>
      <c r="E46" s="183" t="str">
        <f t="shared" si="5"/>
        <v/>
      </c>
      <c r="F46" s="180" t="str">
        <f t="shared" si="0"/>
        <v/>
      </c>
      <c r="G46" s="180" t="str">
        <f t="shared" si="1"/>
        <v/>
      </c>
      <c r="H46" s="180" t="str">
        <f t="shared" si="2"/>
        <v/>
      </c>
      <c r="I46" s="184" t="str">
        <f t="shared" si="3"/>
        <v/>
      </c>
      <c r="J46" s="157"/>
      <c r="K46" s="157"/>
      <c r="L46" s="157"/>
      <c r="M46" s="157"/>
      <c r="N46" s="157"/>
      <c r="O46" s="157"/>
      <c r="P46" s="157"/>
      <c r="Q46" s="157"/>
      <c r="R46" s="157"/>
      <c r="S46" s="157"/>
      <c r="T46" s="157"/>
      <c r="U46" s="157"/>
      <c r="V46" s="157"/>
      <c r="W46" s="157"/>
      <c r="X46" s="157"/>
      <c r="Y46" s="157"/>
      <c r="Z46" s="157"/>
    </row>
    <row r="47" spans="1:26" ht="12" customHeight="1" x14ac:dyDescent="0.25">
      <c r="A47" s="157"/>
      <c r="B47" s="157"/>
      <c r="C47" s="157"/>
      <c r="D47" s="182" t="str">
        <f t="shared" si="4"/>
        <v/>
      </c>
      <c r="E47" s="183" t="str">
        <f t="shared" si="5"/>
        <v/>
      </c>
      <c r="F47" s="180" t="str">
        <f t="shared" si="0"/>
        <v/>
      </c>
      <c r="G47" s="180" t="str">
        <f t="shared" si="1"/>
        <v/>
      </c>
      <c r="H47" s="180" t="str">
        <f t="shared" si="2"/>
        <v/>
      </c>
      <c r="I47" s="184" t="str">
        <f t="shared" si="3"/>
        <v/>
      </c>
      <c r="J47" s="157"/>
      <c r="K47" s="157"/>
      <c r="L47" s="157"/>
      <c r="M47" s="157"/>
      <c r="N47" s="157"/>
      <c r="O47" s="157"/>
      <c r="P47" s="157"/>
      <c r="Q47" s="157"/>
      <c r="R47" s="157"/>
      <c r="S47" s="157"/>
      <c r="T47" s="157"/>
      <c r="U47" s="157"/>
      <c r="V47" s="157"/>
      <c r="W47" s="157"/>
      <c r="X47" s="157"/>
      <c r="Y47" s="157"/>
      <c r="Z47" s="157"/>
    </row>
    <row r="48" spans="1:26" ht="12" customHeight="1" x14ac:dyDescent="0.25">
      <c r="A48" s="157"/>
      <c r="B48" s="157"/>
      <c r="C48" s="157"/>
      <c r="D48" s="182" t="str">
        <f t="shared" si="4"/>
        <v/>
      </c>
      <c r="E48" s="183" t="str">
        <f t="shared" si="5"/>
        <v/>
      </c>
      <c r="F48" s="180" t="str">
        <f t="shared" si="0"/>
        <v/>
      </c>
      <c r="G48" s="180" t="str">
        <f t="shared" si="1"/>
        <v/>
      </c>
      <c r="H48" s="180" t="str">
        <f t="shared" si="2"/>
        <v/>
      </c>
      <c r="I48" s="184" t="str">
        <f t="shared" si="3"/>
        <v/>
      </c>
      <c r="J48" s="157"/>
      <c r="K48" s="157"/>
      <c r="L48" s="157"/>
      <c r="M48" s="157"/>
      <c r="N48" s="157"/>
      <c r="O48" s="157"/>
      <c r="P48" s="157"/>
      <c r="Q48" s="157"/>
      <c r="R48" s="157"/>
      <c r="S48" s="157"/>
      <c r="T48" s="157"/>
      <c r="U48" s="157"/>
      <c r="V48" s="157"/>
      <c r="W48" s="157"/>
      <c r="X48" s="157"/>
      <c r="Y48" s="157"/>
      <c r="Z48" s="157"/>
    </row>
    <row r="49" spans="1:26" ht="12" customHeight="1" x14ac:dyDescent="0.25">
      <c r="A49" s="157"/>
      <c r="B49" s="157"/>
      <c r="C49" s="157"/>
      <c r="D49" s="182" t="str">
        <f t="shared" si="4"/>
        <v/>
      </c>
      <c r="E49" s="183" t="str">
        <f t="shared" si="5"/>
        <v/>
      </c>
      <c r="F49" s="180" t="str">
        <f t="shared" si="0"/>
        <v/>
      </c>
      <c r="G49" s="180" t="str">
        <f t="shared" si="1"/>
        <v/>
      </c>
      <c r="H49" s="180" t="str">
        <f t="shared" si="2"/>
        <v/>
      </c>
      <c r="I49" s="184" t="str">
        <f t="shared" si="3"/>
        <v/>
      </c>
      <c r="J49" s="157"/>
      <c r="K49" s="157"/>
      <c r="L49" s="157"/>
      <c r="M49" s="157"/>
      <c r="N49" s="157"/>
      <c r="O49" s="157"/>
      <c r="P49" s="157"/>
      <c r="Q49" s="157"/>
      <c r="R49" s="157"/>
      <c r="S49" s="157"/>
      <c r="T49" s="157"/>
      <c r="U49" s="157"/>
      <c r="V49" s="157"/>
      <c r="W49" s="157"/>
      <c r="X49" s="157"/>
      <c r="Y49" s="157"/>
      <c r="Z49" s="157"/>
    </row>
    <row r="50" spans="1:26" ht="12" customHeight="1" x14ac:dyDescent="0.25">
      <c r="A50" s="157"/>
      <c r="B50" s="157"/>
      <c r="C50" s="157"/>
      <c r="D50" s="182" t="str">
        <f t="shared" si="4"/>
        <v/>
      </c>
      <c r="E50" s="183" t="str">
        <f t="shared" si="5"/>
        <v/>
      </c>
      <c r="F50" s="180" t="str">
        <f t="shared" si="0"/>
        <v/>
      </c>
      <c r="G50" s="180" t="str">
        <f t="shared" si="1"/>
        <v/>
      </c>
      <c r="H50" s="180" t="str">
        <f t="shared" si="2"/>
        <v/>
      </c>
      <c r="I50" s="184" t="str">
        <f t="shared" si="3"/>
        <v/>
      </c>
      <c r="J50" s="157"/>
      <c r="K50" s="157"/>
      <c r="L50" s="157"/>
      <c r="M50" s="157"/>
      <c r="N50" s="157"/>
      <c r="O50" s="157"/>
      <c r="P50" s="157"/>
      <c r="Q50" s="157"/>
      <c r="R50" s="157"/>
      <c r="S50" s="157"/>
      <c r="T50" s="157"/>
      <c r="U50" s="157"/>
      <c r="V50" s="157"/>
      <c r="W50" s="157"/>
      <c r="X50" s="157"/>
      <c r="Y50" s="157"/>
      <c r="Z50" s="157"/>
    </row>
    <row r="51" spans="1:26" ht="12" customHeight="1" x14ac:dyDescent="0.25">
      <c r="A51" s="157"/>
      <c r="B51" s="157"/>
      <c r="C51" s="157"/>
      <c r="D51" s="182" t="str">
        <f t="shared" si="4"/>
        <v/>
      </c>
      <c r="E51" s="183" t="str">
        <f t="shared" si="5"/>
        <v/>
      </c>
      <c r="F51" s="180" t="str">
        <f t="shared" si="0"/>
        <v/>
      </c>
      <c r="G51" s="180" t="str">
        <f t="shared" si="1"/>
        <v/>
      </c>
      <c r="H51" s="180" t="str">
        <f t="shared" si="2"/>
        <v/>
      </c>
      <c r="I51" s="184" t="str">
        <f t="shared" si="3"/>
        <v/>
      </c>
      <c r="J51" s="157"/>
      <c r="K51" s="157"/>
      <c r="L51" s="157"/>
      <c r="M51" s="157"/>
      <c r="N51" s="157"/>
      <c r="O51" s="157"/>
      <c r="P51" s="157"/>
      <c r="Q51" s="157"/>
      <c r="R51" s="157"/>
      <c r="S51" s="157"/>
      <c r="T51" s="157"/>
      <c r="U51" s="157"/>
      <c r="V51" s="157"/>
      <c r="W51" s="157"/>
      <c r="X51" s="157"/>
      <c r="Y51" s="157"/>
      <c r="Z51" s="157"/>
    </row>
    <row r="52" spans="1:26" ht="12" customHeight="1" x14ac:dyDescent="0.25">
      <c r="A52" s="157"/>
      <c r="B52" s="157"/>
      <c r="C52" s="157"/>
      <c r="D52" s="182" t="str">
        <f t="shared" si="4"/>
        <v/>
      </c>
      <c r="E52" s="183" t="str">
        <f t="shared" si="5"/>
        <v/>
      </c>
      <c r="F52" s="180" t="str">
        <f t="shared" si="0"/>
        <v/>
      </c>
      <c r="G52" s="180" t="str">
        <f t="shared" si="1"/>
        <v/>
      </c>
      <c r="H52" s="180" t="str">
        <f t="shared" si="2"/>
        <v/>
      </c>
      <c r="I52" s="184" t="str">
        <f t="shared" si="3"/>
        <v/>
      </c>
      <c r="J52" s="157"/>
      <c r="K52" s="157"/>
      <c r="L52" s="157"/>
      <c r="M52" s="157"/>
      <c r="N52" s="157"/>
      <c r="O52" s="157"/>
      <c r="P52" s="157"/>
      <c r="Q52" s="157"/>
      <c r="R52" s="157"/>
      <c r="S52" s="157"/>
      <c r="T52" s="157"/>
      <c r="U52" s="157"/>
      <c r="V52" s="157"/>
      <c r="W52" s="157"/>
      <c r="X52" s="157"/>
      <c r="Y52" s="157"/>
      <c r="Z52" s="157"/>
    </row>
    <row r="53" spans="1:26" ht="12" customHeight="1" x14ac:dyDescent="0.25">
      <c r="A53" s="157"/>
      <c r="B53" s="157"/>
      <c r="C53" s="157"/>
      <c r="D53" s="182" t="str">
        <f t="shared" si="4"/>
        <v/>
      </c>
      <c r="E53" s="183" t="str">
        <f t="shared" si="5"/>
        <v/>
      </c>
      <c r="F53" s="180" t="str">
        <f t="shared" si="0"/>
        <v/>
      </c>
      <c r="G53" s="180" t="str">
        <f t="shared" si="1"/>
        <v/>
      </c>
      <c r="H53" s="180" t="str">
        <f t="shared" si="2"/>
        <v/>
      </c>
      <c r="I53" s="184" t="str">
        <f t="shared" si="3"/>
        <v/>
      </c>
      <c r="J53" s="157"/>
      <c r="K53" s="157"/>
      <c r="L53" s="157"/>
      <c r="M53" s="157"/>
      <c r="N53" s="157"/>
      <c r="O53" s="157"/>
      <c r="P53" s="157"/>
      <c r="Q53" s="157"/>
      <c r="R53" s="157"/>
      <c r="S53" s="157"/>
      <c r="T53" s="157"/>
      <c r="U53" s="157"/>
      <c r="V53" s="157"/>
      <c r="W53" s="157"/>
      <c r="X53" s="157"/>
      <c r="Y53" s="157"/>
      <c r="Z53" s="157"/>
    </row>
    <row r="54" spans="1:26" ht="12" customHeight="1" x14ac:dyDescent="0.25">
      <c r="A54" s="157"/>
      <c r="B54" s="157"/>
      <c r="C54" s="157"/>
      <c r="D54" s="182" t="str">
        <f t="shared" si="4"/>
        <v/>
      </c>
      <c r="E54" s="183" t="str">
        <f t="shared" si="5"/>
        <v/>
      </c>
      <c r="F54" s="180" t="str">
        <f t="shared" si="0"/>
        <v/>
      </c>
      <c r="G54" s="180" t="str">
        <f t="shared" si="1"/>
        <v/>
      </c>
      <c r="H54" s="180" t="str">
        <f t="shared" si="2"/>
        <v/>
      </c>
      <c r="I54" s="184" t="str">
        <f t="shared" si="3"/>
        <v/>
      </c>
      <c r="J54" s="157"/>
      <c r="K54" s="157"/>
      <c r="L54" s="157"/>
      <c r="M54" s="157"/>
      <c r="N54" s="157"/>
      <c r="O54" s="157"/>
      <c r="P54" s="157"/>
      <c r="Q54" s="157"/>
      <c r="R54" s="157"/>
      <c r="S54" s="157"/>
      <c r="T54" s="157"/>
      <c r="U54" s="157"/>
      <c r="V54" s="157"/>
      <c r="W54" s="157"/>
      <c r="X54" s="157"/>
      <c r="Y54" s="157"/>
      <c r="Z54" s="157"/>
    </row>
    <row r="55" spans="1:26" ht="12" customHeight="1" x14ac:dyDescent="0.25">
      <c r="A55" s="157"/>
      <c r="B55" s="157"/>
      <c r="C55" s="157"/>
      <c r="D55" s="182" t="str">
        <f t="shared" si="4"/>
        <v/>
      </c>
      <c r="E55" s="183" t="str">
        <f t="shared" si="5"/>
        <v/>
      </c>
      <c r="F55" s="180" t="str">
        <f t="shared" si="0"/>
        <v/>
      </c>
      <c r="G55" s="180" t="str">
        <f t="shared" si="1"/>
        <v/>
      </c>
      <c r="H55" s="180" t="str">
        <f t="shared" si="2"/>
        <v/>
      </c>
      <c r="I55" s="184" t="str">
        <f t="shared" si="3"/>
        <v/>
      </c>
      <c r="J55" s="157"/>
      <c r="K55" s="157"/>
      <c r="L55" s="157"/>
      <c r="M55" s="157"/>
      <c r="N55" s="157"/>
      <c r="O55" s="157"/>
      <c r="P55" s="157"/>
      <c r="Q55" s="157"/>
      <c r="R55" s="157"/>
      <c r="S55" s="157"/>
      <c r="T55" s="157"/>
      <c r="U55" s="157"/>
      <c r="V55" s="157"/>
      <c r="W55" s="157"/>
      <c r="X55" s="157"/>
      <c r="Y55" s="157"/>
      <c r="Z55" s="157"/>
    </row>
    <row r="56" spans="1:26" ht="12" customHeight="1" x14ac:dyDescent="0.25">
      <c r="A56" s="157"/>
      <c r="B56" s="157"/>
      <c r="C56" s="157"/>
      <c r="D56" s="182" t="str">
        <f t="shared" si="4"/>
        <v/>
      </c>
      <c r="E56" s="183" t="str">
        <f t="shared" si="5"/>
        <v/>
      </c>
      <c r="F56" s="180" t="str">
        <f t="shared" si="0"/>
        <v/>
      </c>
      <c r="G56" s="180" t="str">
        <f t="shared" si="1"/>
        <v/>
      </c>
      <c r="H56" s="180" t="str">
        <f t="shared" si="2"/>
        <v/>
      </c>
      <c r="I56" s="184" t="str">
        <f t="shared" si="3"/>
        <v/>
      </c>
      <c r="J56" s="157"/>
      <c r="K56" s="157"/>
      <c r="L56" s="157"/>
      <c r="M56" s="157"/>
      <c r="N56" s="157"/>
      <c r="O56" s="157"/>
      <c r="P56" s="157"/>
      <c r="Q56" s="157"/>
      <c r="R56" s="157"/>
      <c r="S56" s="157"/>
      <c r="T56" s="157"/>
      <c r="U56" s="157"/>
      <c r="V56" s="157"/>
      <c r="W56" s="157"/>
      <c r="X56" s="157"/>
      <c r="Y56" s="157"/>
      <c r="Z56" s="157"/>
    </row>
    <row r="57" spans="1:26" ht="12" customHeight="1" x14ac:dyDescent="0.25">
      <c r="A57" s="157"/>
      <c r="B57" s="157"/>
      <c r="C57" s="157"/>
      <c r="D57" s="182" t="str">
        <f t="shared" si="4"/>
        <v/>
      </c>
      <c r="E57" s="183" t="str">
        <f t="shared" si="5"/>
        <v/>
      </c>
      <c r="F57" s="180" t="str">
        <f t="shared" si="0"/>
        <v/>
      </c>
      <c r="G57" s="180" t="str">
        <f t="shared" si="1"/>
        <v/>
      </c>
      <c r="H57" s="180" t="str">
        <f t="shared" si="2"/>
        <v/>
      </c>
      <c r="I57" s="184" t="str">
        <f t="shared" si="3"/>
        <v/>
      </c>
      <c r="J57" s="157"/>
      <c r="K57" s="157"/>
      <c r="L57" s="157"/>
      <c r="M57" s="157"/>
      <c r="N57" s="157"/>
      <c r="O57" s="157"/>
      <c r="P57" s="157"/>
      <c r="Q57" s="157"/>
      <c r="R57" s="157"/>
      <c r="S57" s="157"/>
      <c r="T57" s="157"/>
      <c r="U57" s="157"/>
      <c r="V57" s="157"/>
      <c r="W57" s="157"/>
      <c r="X57" s="157"/>
      <c r="Y57" s="157"/>
      <c r="Z57" s="157"/>
    </row>
    <row r="58" spans="1:26" ht="12" customHeight="1" x14ac:dyDescent="0.25">
      <c r="A58" s="157"/>
      <c r="B58" s="157"/>
      <c r="C58" s="157"/>
      <c r="D58" s="182" t="str">
        <f t="shared" si="4"/>
        <v/>
      </c>
      <c r="E58" s="183" t="str">
        <f t="shared" si="5"/>
        <v/>
      </c>
      <c r="F58" s="180" t="str">
        <f t="shared" si="0"/>
        <v/>
      </c>
      <c r="G58" s="180" t="str">
        <f t="shared" si="1"/>
        <v/>
      </c>
      <c r="H58" s="180" t="str">
        <f t="shared" si="2"/>
        <v/>
      </c>
      <c r="I58" s="184" t="str">
        <f t="shared" si="3"/>
        <v/>
      </c>
      <c r="J58" s="157"/>
      <c r="K58" s="157"/>
      <c r="L58" s="157"/>
      <c r="M58" s="157"/>
      <c r="N58" s="157"/>
      <c r="O58" s="157"/>
      <c r="P58" s="157"/>
      <c r="Q58" s="157"/>
      <c r="R58" s="157"/>
      <c r="S58" s="157"/>
      <c r="T58" s="157"/>
      <c r="U58" s="157"/>
      <c r="V58" s="157"/>
      <c r="W58" s="157"/>
      <c r="X58" s="157"/>
      <c r="Y58" s="157"/>
      <c r="Z58" s="157"/>
    </row>
    <row r="59" spans="1:26" ht="12" customHeight="1" x14ac:dyDescent="0.25">
      <c r="A59" s="157"/>
      <c r="B59" s="157"/>
      <c r="C59" s="157"/>
      <c r="D59" s="182" t="str">
        <f t="shared" si="4"/>
        <v/>
      </c>
      <c r="E59" s="183" t="str">
        <f t="shared" si="5"/>
        <v/>
      </c>
      <c r="F59" s="180" t="str">
        <f t="shared" si="0"/>
        <v/>
      </c>
      <c r="G59" s="180" t="str">
        <f t="shared" si="1"/>
        <v/>
      </c>
      <c r="H59" s="180" t="str">
        <f t="shared" si="2"/>
        <v/>
      </c>
      <c r="I59" s="184" t="str">
        <f t="shared" si="3"/>
        <v/>
      </c>
      <c r="J59" s="157"/>
      <c r="K59" s="157"/>
      <c r="L59" s="157"/>
      <c r="M59" s="157"/>
      <c r="N59" s="157"/>
      <c r="O59" s="157"/>
      <c r="P59" s="157"/>
      <c r="Q59" s="157"/>
      <c r="R59" s="157"/>
      <c r="S59" s="157"/>
      <c r="T59" s="157"/>
      <c r="U59" s="157"/>
      <c r="V59" s="157"/>
      <c r="W59" s="157"/>
      <c r="X59" s="157"/>
      <c r="Y59" s="157"/>
      <c r="Z59" s="157"/>
    </row>
    <row r="60" spans="1:26" ht="12" customHeight="1" x14ac:dyDescent="0.25">
      <c r="A60" s="157"/>
      <c r="B60" s="157"/>
      <c r="C60" s="157"/>
      <c r="D60" s="182" t="str">
        <f t="shared" si="4"/>
        <v/>
      </c>
      <c r="E60" s="183" t="str">
        <f t="shared" si="5"/>
        <v/>
      </c>
      <c r="F60" s="180" t="str">
        <f t="shared" si="0"/>
        <v/>
      </c>
      <c r="G60" s="180" t="str">
        <f t="shared" si="1"/>
        <v/>
      </c>
      <c r="H60" s="180" t="str">
        <f t="shared" si="2"/>
        <v/>
      </c>
      <c r="I60" s="184" t="str">
        <f t="shared" si="3"/>
        <v/>
      </c>
      <c r="J60" s="157"/>
      <c r="K60" s="157"/>
      <c r="L60" s="157"/>
      <c r="M60" s="157"/>
      <c r="N60" s="157"/>
      <c r="O60" s="157"/>
      <c r="P60" s="157"/>
      <c r="Q60" s="157"/>
      <c r="R60" s="157"/>
      <c r="S60" s="157"/>
      <c r="T60" s="157"/>
      <c r="U60" s="157"/>
      <c r="V60" s="157"/>
      <c r="W60" s="157"/>
      <c r="X60" s="157"/>
      <c r="Y60" s="157"/>
      <c r="Z60" s="157"/>
    </row>
    <row r="61" spans="1:26" ht="12" customHeight="1" x14ac:dyDescent="0.25">
      <c r="A61" s="157"/>
      <c r="B61" s="157"/>
      <c r="C61" s="157"/>
      <c r="D61" s="182" t="str">
        <f t="shared" si="4"/>
        <v/>
      </c>
      <c r="E61" s="183" t="str">
        <f t="shared" si="5"/>
        <v/>
      </c>
      <c r="F61" s="180" t="str">
        <f t="shared" si="0"/>
        <v/>
      </c>
      <c r="G61" s="180" t="str">
        <f t="shared" si="1"/>
        <v/>
      </c>
      <c r="H61" s="180" t="str">
        <f t="shared" si="2"/>
        <v/>
      </c>
      <c r="I61" s="184" t="str">
        <f t="shared" si="3"/>
        <v/>
      </c>
      <c r="J61" s="157"/>
      <c r="K61" s="157"/>
      <c r="L61" s="157"/>
      <c r="M61" s="157"/>
      <c r="N61" s="157"/>
      <c r="O61" s="157"/>
      <c r="P61" s="157"/>
      <c r="Q61" s="157"/>
      <c r="R61" s="157"/>
      <c r="S61" s="157"/>
      <c r="T61" s="157"/>
      <c r="U61" s="157"/>
      <c r="V61" s="157"/>
      <c r="W61" s="157"/>
      <c r="X61" s="157"/>
      <c r="Y61" s="157"/>
      <c r="Z61" s="157"/>
    </row>
    <row r="62" spans="1:26" ht="12" customHeight="1" x14ac:dyDescent="0.25">
      <c r="A62" s="157"/>
      <c r="B62" s="157"/>
      <c r="C62" s="157"/>
      <c r="D62" s="182" t="str">
        <f t="shared" si="4"/>
        <v/>
      </c>
      <c r="E62" s="183" t="str">
        <f t="shared" si="5"/>
        <v/>
      </c>
      <c r="F62" s="180" t="str">
        <f t="shared" si="0"/>
        <v/>
      </c>
      <c r="G62" s="180" t="str">
        <f t="shared" si="1"/>
        <v/>
      </c>
      <c r="H62" s="180" t="str">
        <f t="shared" si="2"/>
        <v/>
      </c>
      <c r="I62" s="184" t="str">
        <f t="shared" si="3"/>
        <v/>
      </c>
      <c r="J62" s="157"/>
      <c r="K62" s="157"/>
      <c r="L62" s="157"/>
      <c r="M62" s="157"/>
      <c r="N62" s="157"/>
      <c r="O62" s="157"/>
      <c r="P62" s="157"/>
      <c r="Q62" s="157"/>
      <c r="R62" s="157"/>
      <c r="S62" s="157"/>
      <c r="T62" s="157"/>
      <c r="U62" s="157"/>
      <c r="V62" s="157"/>
      <c r="W62" s="157"/>
      <c r="X62" s="157"/>
      <c r="Y62" s="157"/>
      <c r="Z62" s="157"/>
    </row>
    <row r="63" spans="1:26" ht="12" customHeight="1" x14ac:dyDescent="0.25">
      <c r="A63" s="157"/>
      <c r="B63" s="157"/>
      <c r="C63" s="157"/>
      <c r="D63" s="182" t="str">
        <f t="shared" si="4"/>
        <v/>
      </c>
      <c r="E63" s="183" t="str">
        <f t="shared" si="5"/>
        <v/>
      </c>
      <c r="F63" s="180" t="str">
        <f t="shared" si="0"/>
        <v/>
      </c>
      <c r="G63" s="180" t="str">
        <f t="shared" si="1"/>
        <v/>
      </c>
      <c r="H63" s="180" t="str">
        <f t="shared" si="2"/>
        <v/>
      </c>
      <c r="I63" s="184" t="str">
        <f t="shared" si="3"/>
        <v/>
      </c>
      <c r="J63" s="157"/>
      <c r="K63" s="157"/>
      <c r="L63" s="157"/>
      <c r="M63" s="157"/>
      <c r="N63" s="157"/>
      <c r="O63" s="157"/>
      <c r="P63" s="157"/>
      <c r="Q63" s="157"/>
      <c r="R63" s="157"/>
      <c r="S63" s="157"/>
      <c r="T63" s="157"/>
      <c r="U63" s="157"/>
      <c r="V63" s="157"/>
      <c r="W63" s="157"/>
      <c r="X63" s="157"/>
      <c r="Y63" s="157"/>
      <c r="Z63" s="157"/>
    </row>
    <row r="64" spans="1:26" ht="12" customHeight="1" x14ac:dyDescent="0.25">
      <c r="A64" s="157"/>
      <c r="B64" s="157"/>
      <c r="C64" s="157"/>
      <c r="D64" s="182" t="str">
        <f t="shared" si="4"/>
        <v/>
      </c>
      <c r="E64" s="183" t="str">
        <f t="shared" si="5"/>
        <v/>
      </c>
      <c r="F64" s="180" t="str">
        <f t="shared" si="0"/>
        <v/>
      </c>
      <c r="G64" s="180" t="str">
        <f t="shared" si="1"/>
        <v/>
      </c>
      <c r="H64" s="180" t="str">
        <f t="shared" si="2"/>
        <v/>
      </c>
      <c r="I64" s="184" t="str">
        <f t="shared" si="3"/>
        <v/>
      </c>
      <c r="J64" s="157"/>
      <c r="K64" s="157"/>
      <c r="L64" s="157"/>
      <c r="M64" s="157"/>
      <c r="N64" s="157"/>
      <c r="O64" s="157"/>
      <c r="P64" s="157"/>
      <c r="Q64" s="157"/>
      <c r="R64" s="157"/>
      <c r="S64" s="157"/>
      <c r="T64" s="157"/>
      <c r="U64" s="157"/>
      <c r="V64" s="157"/>
      <c r="W64" s="157"/>
      <c r="X64" s="157"/>
      <c r="Y64" s="157"/>
      <c r="Z64" s="157"/>
    </row>
    <row r="65" spans="1:26" ht="12" customHeight="1" x14ac:dyDescent="0.25">
      <c r="A65" s="157"/>
      <c r="B65" s="157"/>
      <c r="C65" s="157"/>
      <c r="D65" s="182" t="str">
        <f t="shared" si="4"/>
        <v/>
      </c>
      <c r="E65" s="183" t="str">
        <f t="shared" si="5"/>
        <v/>
      </c>
      <c r="F65" s="180" t="str">
        <f t="shared" si="0"/>
        <v/>
      </c>
      <c r="G65" s="180" t="str">
        <f t="shared" si="1"/>
        <v/>
      </c>
      <c r="H65" s="180" t="str">
        <f t="shared" si="2"/>
        <v/>
      </c>
      <c r="I65" s="184" t="str">
        <f t="shared" si="3"/>
        <v/>
      </c>
      <c r="J65" s="157"/>
      <c r="K65" s="157"/>
      <c r="L65" s="157"/>
      <c r="M65" s="157"/>
      <c r="N65" s="157"/>
      <c r="O65" s="157"/>
      <c r="P65" s="157"/>
      <c r="Q65" s="157"/>
      <c r="R65" s="157"/>
      <c r="S65" s="157"/>
      <c r="T65" s="157"/>
      <c r="U65" s="157"/>
      <c r="V65" s="157"/>
      <c r="W65" s="157"/>
      <c r="X65" s="157"/>
      <c r="Y65" s="157"/>
      <c r="Z65" s="157"/>
    </row>
    <row r="66" spans="1:26" ht="12" customHeight="1" x14ac:dyDescent="0.25">
      <c r="A66" s="157"/>
      <c r="B66" s="157"/>
      <c r="C66" s="157"/>
      <c r="D66" s="182" t="str">
        <f t="shared" si="4"/>
        <v/>
      </c>
      <c r="E66" s="183" t="str">
        <f t="shared" si="5"/>
        <v/>
      </c>
      <c r="F66" s="180" t="str">
        <f t="shared" si="0"/>
        <v/>
      </c>
      <c r="G66" s="180" t="str">
        <f t="shared" si="1"/>
        <v/>
      </c>
      <c r="H66" s="180" t="str">
        <f t="shared" si="2"/>
        <v/>
      </c>
      <c r="I66" s="184" t="str">
        <f t="shared" si="3"/>
        <v/>
      </c>
      <c r="J66" s="157"/>
      <c r="K66" s="157"/>
      <c r="L66" s="157"/>
      <c r="M66" s="157"/>
      <c r="N66" s="157"/>
      <c r="O66" s="157"/>
      <c r="P66" s="157"/>
      <c r="Q66" s="157"/>
      <c r="R66" s="157"/>
      <c r="S66" s="157"/>
      <c r="T66" s="157"/>
      <c r="U66" s="157"/>
      <c r="V66" s="157"/>
      <c r="W66" s="157"/>
      <c r="X66" s="157"/>
      <c r="Y66" s="157"/>
      <c r="Z66" s="157"/>
    </row>
    <row r="67" spans="1:26" ht="12" customHeight="1" x14ac:dyDescent="0.25">
      <c r="A67" s="157"/>
      <c r="B67" s="157"/>
      <c r="C67" s="157"/>
      <c r="D67" s="182" t="str">
        <f t="shared" si="4"/>
        <v/>
      </c>
      <c r="E67" s="183" t="str">
        <f t="shared" si="5"/>
        <v/>
      </c>
      <c r="F67" s="180" t="str">
        <f t="shared" si="0"/>
        <v/>
      </c>
      <c r="G67" s="180" t="str">
        <f t="shared" si="1"/>
        <v/>
      </c>
      <c r="H67" s="180" t="str">
        <f t="shared" si="2"/>
        <v/>
      </c>
      <c r="I67" s="184" t="str">
        <f t="shared" si="3"/>
        <v/>
      </c>
      <c r="J67" s="157"/>
      <c r="K67" s="157"/>
      <c r="L67" s="157"/>
      <c r="M67" s="157"/>
      <c r="N67" s="157"/>
      <c r="O67" s="157"/>
      <c r="P67" s="157"/>
      <c r="Q67" s="157"/>
      <c r="R67" s="157"/>
      <c r="S67" s="157"/>
      <c r="T67" s="157"/>
      <c r="U67" s="157"/>
      <c r="V67" s="157"/>
      <c r="W67" s="157"/>
      <c r="X67" s="157"/>
      <c r="Y67" s="157"/>
      <c r="Z67" s="157"/>
    </row>
    <row r="68" spans="1:26" ht="12" customHeight="1" x14ac:dyDescent="0.25">
      <c r="A68" s="157"/>
      <c r="B68" s="157"/>
      <c r="C68" s="157"/>
      <c r="D68" s="182" t="str">
        <f t="shared" si="4"/>
        <v/>
      </c>
      <c r="E68" s="183" t="str">
        <f t="shared" si="5"/>
        <v/>
      </c>
      <c r="F68" s="180" t="str">
        <f t="shared" si="0"/>
        <v/>
      </c>
      <c r="G68" s="180" t="str">
        <f t="shared" si="1"/>
        <v/>
      </c>
      <c r="H68" s="180" t="str">
        <f t="shared" si="2"/>
        <v/>
      </c>
      <c r="I68" s="184" t="str">
        <f t="shared" si="3"/>
        <v/>
      </c>
      <c r="J68" s="157"/>
      <c r="K68" s="157"/>
      <c r="L68" s="157"/>
      <c r="M68" s="157"/>
      <c r="N68" s="157"/>
      <c r="O68" s="157"/>
      <c r="P68" s="157"/>
      <c r="Q68" s="157"/>
      <c r="R68" s="157"/>
      <c r="S68" s="157"/>
      <c r="T68" s="157"/>
      <c r="U68" s="157"/>
      <c r="V68" s="157"/>
      <c r="W68" s="157"/>
      <c r="X68" s="157"/>
      <c r="Y68" s="157"/>
      <c r="Z68" s="157"/>
    </row>
    <row r="69" spans="1:26" ht="12" customHeight="1" x14ac:dyDescent="0.25">
      <c r="A69" s="157"/>
      <c r="B69" s="157"/>
      <c r="C69" s="157"/>
      <c r="D69" s="182" t="str">
        <f t="shared" si="4"/>
        <v/>
      </c>
      <c r="E69" s="183" t="str">
        <f t="shared" si="5"/>
        <v/>
      </c>
      <c r="F69" s="180" t="str">
        <f t="shared" si="0"/>
        <v/>
      </c>
      <c r="G69" s="180" t="str">
        <f t="shared" si="1"/>
        <v/>
      </c>
      <c r="H69" s="180" t="str">
        <f t="shared" si="2"/>
        <v/>
      </c>
      <c r="I69" s="184" t="str">
        <f t="shared" si="3"/>
        <v/>
      </c>
      <c r="J69" s="157"/>
      <c r="K69" s="157"/>
      <c r="L69" s="157"/>
      <c r="M69" s="157"/>
      <c r="N69" s="157"/>
      <c r="O69" s="157"/>
      <c r="P69" s="157"/>
      <c r="Q69" s="157"/>
      <c r="R69" s="157"/>
      <c r="S69" s="157"/>
      <c r="T69" s="157"/>
      <c r="U69" s="157"/>
      <c r="V69" s="157"/>
      <c r="W69" s="157"/>
      <c r="X69" s="157"/>
      <c r="Y69" s="157"/>
      <c r="Z69" s="157"/>
    </row>
    <row r="70" spans="1:26" ht="12" customHeight="1" x14ac:dyDescent="0.25">
      <c r="A70" s="157"/>
      <c r="B70" s="157"/>
      <c r="C70" s="157"/>
      <c r="D70" s="182" t="str">
        <f t="shared" si="4"/>
        <v/>
      </c>
      <c r="E70" s="183" t="str">
        <f t="shared" si="5"/>
        <v/>
      </c>
      <c r="F70" s="180" t="str">
        <f t="shared" si="0"/>
        <v/>
      </c>
      <c r="G70" s="180" t="str">
        <f t="shared" si="1"/>
        <v/>
      </c>
      <c r="H70" s="180" t="str">
        <f t="shared" si="2"/>
        <v/>
      </c>
      <c r="I70" s="184" t="str">
        <f t="shared" si="3"/>
        <v/>
      </c>
      <c r="J70" s="157"/>
      <c r="K70" s="157"/>
      <c r="L70" s="157"/>
      <c r="M70" s="157"/>
      <c r="N70" s="157"/>
      <c r="O70" s="157"/>
      <c r="P70" s="157"/>
      <c r="Q70" s="157"/>
      <c r="R70" s="157"/>
      <c r="S70" s="157"/>
      <c r="T70" s="157"/>
      <c r="U70" s="157"/>
      <c r="V70" s="157"/>
      <c r="W70" s="157"/>
      <c r="X70" s="157"/>
      <c r="Y70" s="157"/>
      <c r="Z70" s="157"/>
    </row>
    <row r="71" spans="1:26" ht="12" customHeight="1" x14ac:dyDescent="0.25">
      <c r="A71" s="157"/>
      <c r="B71" s="157"/>
      <c r="C71" s="157"/>
      <c r="D71" s="185" t="str">
        <f t="shared" si="4"/>
        <v/>
      </c>
      <c r="E71" s="186" t="str">
        <f t="shared" si="5"/>
        <v/>
      </c>
      <c r="F71" s="187" t="str">
        <f t="shared" si="0"/>
        <v/>
      </c>
      <c r="G71" s="187" t="str">
        <f t="shared" si="1"/>
        <v/>
      </c>
      <c r="H71" s="187" t="str">
        <f t="shared" si="2"/>
        <v/>
      </c>
      <c r="I71" s="188" t="str">
        <f t="shared" si="3"/>
        <v/>
      </c>
      <c r="J71" s="157"/>
      <c r="K71" s="157"/>
      <c r="L71" s="157"/>
      <c r="M71" s="157"/>
      <c r="N71" s="157"/>
      <c r="O71" s="157"/>
      <c r="P71" s="157"/>
      <c r="Q71" s="157"/>
      <c r="R71" s="157"/>
      <c r="S71" s="157"/>
      <c r="T71" s="157"/>
      <c r="U71" s="157"/>
      <c r="V71" s="157"/>
      <c r="W71" s="157"/>
      <c r="X71" s="157"/>
      <c r="Y71" s="157"/>
      <c r="Z71" s="157"/>
    </row>
    <row r="72" spans="1:26" ht="12" customHeight="1" x14ac:dyDescent="0.25">
      <c r="A72" s="157"/>
      <c r="B72" s="157"/>
      <c r="C72" s="157"/>
      <c r="D72" s="189"/>
      <c r="E72" s="157"/>
      <c r="F72" s="157"/>
      <c r="G72" s="157"/>
      <c r="H72" s="157"/>
      <c r="I72" s="157"/>
      <c r="J72" s="157"/>
      <c r="K72" s="157"/>
      <c r="L72" s="157"/>
      <c r="M72" s="157"/>
      <c r="N72" s="157"/>
      <c r="O72" s="157"/>
      <c r="P72" s="157"/>
      <c r="Q72" s="157"/>
      <c r="R72" s="157"/>
      <c r="S72" s="157"/>
      <c r="T72" s="157"/>
      <c r="U72" s="157"/>
      <c r="V72" s="157"/>
      <c r="W72" s="157"/>
      <c r="X72" s="157"/>
      <c r="Y72" s="157"/>
      <c r="Z72" s="157"/>
    </row>
    <row r="73" spans="1:26" ht="12" customHeight="1" x14ac:dyDescent="0.25">
      <c r="A73" s="157"/>
      <c r="B73" s="157"/>
      <c r="C73" s="157"/>
      <c r="D73" s="189"/>
      <c r="E73" s="157"/>
      <c r="F73" s="157"/>
      <c r="G73" s="157"/>
      <c r="H73" s="157"/>
      <c r="I73" s="157"/>
      <c r="J73" s="157"/>
      <c r="K73" s="157"/>
      <c r="L73" s="157"/>
      <c r="M73" s="157"/>
      <c r="N73" s="157"/>
      <c r="O73" s="157"/>
      <c r="P73" s="157"/>
      <c r="Q73" s="157"/>
      <c r="R73" s="157"/>
      <c r="S73" s="157"/>
      <c r="T73" s="157"/>
      <c r="U73" s="157"/>
      <c r="V73" s="157"/>
      <c r="W73" s="157"/>
      <c r="X73" s="157"/>
      <c r="Y73" s="157"/>
      <c r="Z73" s="157"/>
    </row>
    <row r="74" spans="1:26" ht="12" customHeight="1" x14ac:dyDescent="0.25">
      <c r="A74" s="157"/>
      <c r="B74" s="157"/>
      <c r="C74" s="157"/>
      <c r="D74" s="189"/>
      <c r="E74" s="157"/>
      <c r="F74" s="157"/>
      <c r="G74" s="157"/>
      <c r="H74" s="157"/>
      <c r="I74" s="157"/>
      <c r="J74" s="157"/>
      <c r="K74" s="157"/>
      <c r="L74" s="157"/>
      <c r="M74" s="157"/>
      <c r="N74" s="157"/>
      <c r="O74" s="157"/>
      <c r="P74" s="157"/>
      <c r="Q74" s="157"/>
      <c r="R74" s="157"/>
      <c r="S74" s="157"/>
      <c r="T74" s="157"/>
      <c r="U74" s="157"/>
      <c r="V74" s="157"/>
      <c r="W74" s="157"/>
      <c r="X74" s="157"/>
      <c r="Y74" s="157"/>
      <c r="Z74" s="157"/>
    </row>
    <row r="75" spans="1:26" ht="12" customHeight="1" x14ac:dyDescent="0.25">
      <c r="A75" s="157"/>
      <c r="B75" s="157"/>
      <c r="C75" s="157"/>
      <c r="D75" s="189"/>
      <c r="E75" s="157"/>
      <c r="F75" s="157"/>
      <c r="G75" s="157"/>
      <c r="H75" s="157"/>
      <c r="I75" s="157"/>
      <c r="J75" s="157"/>
      <c r="K75" s="157"/>
      <c r="L75" s="157"/>
      <c r="M75" s="157"/>
      <c r="N75" s="157"/>
      <c r="O75" s="157"/>
      <c r="P75" s="157"/>
      <c r="Q75" s="157"/>
      <c r="R75" s="157"/>
      <c r="S75" s="157"/>
      <c r="T75" s="157"/>
      <c r="U75" s="157"/>
      <c r="V75" s="157"/>
      <c r="W75" s="157"/>
      <c r="X75" s="157"/>
      <c r="Y75" s="157"/>
      <c r="Z75" s="157"/>
    </row>
    <row r="76" spans="1:26" ht="12" customHeight="1" x14ac:dyDescent="0.25">
      <c r="A76" s="157"/>
      <c r="B76" s="157"/>
      <c r="C76" s="157"/>
      <c r="D76" s="189"/>
      <c r="E76" s="157"/>
      <c r="F76" s="157"/>
      <c r="G76" s="157"/>
      <c r="H76" s="157"/>
      <c r="I76" s="157"/>
      <c r="J76" s="157"/>
      <c r="K76" s="157"/>
      <c r="L76" s="157"/>
      <c r="M76" s="157"/>
      <c r="N76" s="157"/>
      <c r="O76" s="157"/>
      <c r="P76" s="157"/>
      <c r="Q76" s="157"/>
      <c r="R76" s="157"/>
      <c r="S76" s="157"/>
      <c r="T76" s="157"/>
      <c r="U76" s="157"/>
      <c r="V76" s="157"/>
      <c r="W76" s="157"/>
      <c r="X76" s="157"/>
      <c r="Y76" s="157"/>
      <c r="Z76" s="157"/>
    </row>
    <row r="77" spans="1:26" ht="12" customHeight="1" x14ac:dyDescent="0.25">
      <c r="A77" s="157"/>
      <c r="B77" s="157"/>
      <c r="C77" s="157"/>
      <c r="D77" s="189"/>
      <c r="E77" s="157"/>
      <c r="F77" s="157"/>
      <c r="G77" s="157"/>
      <c r="H77" s="157"/>
      <c r="I77" s="157"/>
      <c r="J77" s="157"/>
      <c r="K77" s="157"/>
      <c r="L77" s="157"/>
      <c r="M77" s="157"/>
      <c r="N77" s="157"/>
      <c r="O77" s="157"/>
      <c r="P77" s="157"/>
      <c r="Q77" s="157"/>
      <c r="R77" s="157"/>
      <c r="S77" s="157"/>
      <c r="T77" s="157"/>
      <c r="U77" s="157"/>
      <c r="V77" s="157"/>
      <c r="W77" s="157"/>
      <c r="X77" s="157"/>
      <c r="Y77" s="157"/>
      <c r="Z77" s="157"/>
    </row>
    <row r="78" spans="1:26" ht="12" customHeight="1" x14ac:dyDescent="0.25">
      <c r="A78" s="157"/>
      <c r="B78" s="157"/>
      <c r="C78" s="157"/>
      <c r="D78" s="189"/>
      <c r="E78" s="157"/>
      <c r="F78" s="157"/>
      <c r="G78" s="157"/>
      <c r="H78" s="157"/>
      <c r="I78" s="157"/>
      <c r="J78" s="157"/>
      <c r="K78" s="157"/>
      <c r="L78" s="157"/>
      <c r="M78" s="157"/>
      <c r="N78" s="157"/>
      <c r="O78" s="157"/>
      <c r="P78" s="157"/>
      <c r="Q78" s="157"/>
      <c r="R78" s="157"/>
      <c r="S78" s="157"/>
      <c r="T78" s="157"/>
      <c r="U78" s="157"/>
      <c r="V78" s="157"/>
      <c r="W78" s="157"/>
      <c r="X78" s="157"/>
      <c r="Y78" s="157"/>
      <c r="Z78" s="157"/>
    </row>
    <row r="79" spans="1:26" ht="12" customHeight="1" x14ac:dyDescent="0.25">
      <c r="A79" s="157"/>
      <c r="B79" s="157"/>
      <c r="C79" s="157"/>
      <c r="D79" s="189"/>
      <c r="E79" s="157"/>
      <c r="F79" s="157"/>
      <c r="G79" s="157"/>
      <c r="H79" s="157"/>
      <c r="I79" s="157"/>
      <c r="J79" s="157"/>
      <c r="K79" s="157"/>
      <c r="L79" s="157"/>
      <c r="M79" s="157"/>
      <c r="N79" s="157"/>
      <c r="O79" s="157"/>
      <c r="P79" s="157"/>
      <c r="Q79" s="157"/>
      <c r="R79" s="157"/>
      <c r="S79" s="157"/>
      <c r="T79" s="157"/>
      <c r="U79" s="157"/>
      <c r="V79" s="157"/>
      <c r="W79" s="157"/>
      <c r="X79" s="157"/>
      <c r="Y79" s="157"/>
      <c r="Z79" s="157"/>
    </row>
    <row r="80" spans="1:26" ht="12" customHeight="1" x14ac:dyDescent="0.25">
      <c r="A80" s="157"/>
      <c r="B80" s="157"/>
      <c r="C80" s="157"/>
      <c r="D80" s="189"/>
      <c r="E80" s="157"/>
      <c r="F80" s="157"/>
      <c r="G80" s="157"/>
      <c r="H80" s="157"/>
      <c r="I80" s="157"/>
      <c r="J80" s="157"/>
      <c r="K80" s="157"/>
      <c r="L80" s="157"/>
      <c r="M80" s="157"/>
      <c r="N80" s="157"/>
      <c r="O80" s="157"/>
      <c r="P80" s="157"/>
      <c r="Q80" s="157"/>
      <c r="R80" s="157"/>
      <c r="S80" s="157"/>
      <c r="T80" s="157"/>
      <c r="U80" s="157"/>
      <c r="V80" s="157"/>
      <c r="W80" s="157"/>
      <c r="X80" s="157"/>
      <c r="Y80" s="157"/>
      <c r="Z80" s="157"/>
    </row>
    <row r="81" spans="1:26" ht="12" customHeight="1" x14ac:dyDescent="0.25">
      <c r="A81" s="157"/>
      <c r="B81" s="157"/>
      <c r="C81" s="157"/>
      <c r="D81" s="189"/>
      <c r="E81" s="157"/>
      <c r="F81" s="157"/>
      <c r="G81" s="157"/>
      <c r="H81" s="157"/>
      <c r="I81" s="157"/>
      <c r="J81" s="157"/>
      <c r="K81" s="157"/>
      <c r="L81" s="157"/>
      <c r="M81" s="157"/>
      <c r="N81" s="157"/>
      <c r="O81" s="157"/>
      <c r="P81" s="157"/>
      <c r="Q81" s="157"/>
      <c r="R81" s="157"/>
      <c r="S81" s="157"/>
      <c r="T81" s="157"/>
      <c r="U81" s="157"/>
      <c r="V81" s="157"/>
      <c r="W81" s="157"/>
      <c r="X81" s="157"/>
      <c r="Y81" s="157"/>
      <c r="Z81" s="157"/>
    </row>
    <row r="82" spans="1:26" ht="12" customHeight="1" x14ac:dyDescent="0.25">
      <c r="A82" s="157"/>
      <c r="B82" s="157"/>
      <c r="C82" s="157"/>
      <c r="D82" s="189"/>
      <c r="E82" s="157"/>
      <c r="F82" s="157"/>
      <c r="G82" s="157"/>
      <c r="H82" s="157"/>
      <c r="I82" s="157"/>
      <c r="J82" s="157"/>
      <c r="K82" s="157"/>
      <c r="L82" s="157"/>
      <c r="M82" s="157"/>
      <c r="N82" s="157"/>
      <c r="O82" s="157"/>
      <c r="P82" s="157"/>
      <c r="Q82" s="157"/>
      <c r="R82" s="157"/>
      <c r="S82" s="157"/>
      <c r="T82" s="157"/>
      <c r="U82" s="157"/>
      <c r="V82" s="157"/>
      <c r="W82" s="157"/>
      <c r="X82" s="157"/>
      <c r="Y82" s="157"/>
      <c r="Z82" s="157"/>
    </row>
    <row r="83" spans="1:26" ht="12" customHeight="1" x14ac:dyDescent="0.25">
      <c r="A83" s="157"/>
      <c r="B83" s="157"/>
      <c r="C83" s="157"/>
      <c r="D83" s="189"/>
      <c r="E83" s="157"/>
      <c r="F83" s="157"/>
      <c r="G83" s="157"/>
      <c r="H83" s="157"/>
      <c r="I83" s="157"/>
      <c r="J83" s="157"/>
      <c r="K83" s="157"/>
      <c r="L83" s="157"/>
      <c r="M83" s="157"/>
      <c r="N83" s="157"/>
      <c r="O83" s="157"/>
      <c r="P83" s="157"/>
      <c r="Q83" s="157"/>
      <c r="R83" s="157"/>
      <c r="S83" s="157"/>
      <c r="T83" s="157"/>
      <c r="U83" s="157"/>
      <c r="V83" s="157"/>
      <c r="W83" s="157"/>
      <c r="X83" s="157"/>
      <c r="Y83" s="157"/>
      <c r="Z83" s="157"/>
    </row>
    <row r="84" spans="1:26" ht="12" customHeight="1" x14ac:dyDescent="0.25">
      <c r="A84" s="157"/>
      <c r="B84" s="157"/>
      <c r="C84" s="157"/>
      <c r="D84" s="189"/>
      <c r="E84" s="157"/>
      <c r="F84" s="157"/>
      <c r="G84" s="157"/>
      <c r="H84" s="157"/>
      <c r="I84" s="157"/>
      <c r="J84" s="157"/>
      <c r="K84" s="157"/>
      <c r="L84" s="157"/>
      <c r="M84" s="157"/>
      <c r="N84" s="157"/>
      <c r="O84" s="157"/>
      <c r="P84" s="157"/>
      <c r="Q84" s="157"/>
      <c r="R84" s="157"/>
      <c r="S84" s="157"/>
      <c r="T84" s="157"/>
      <c r="U84" s="157"/>
      <c r="V84" s="157"/>
      <c r="W84" s="157"/>
      <c r="X84" s="157"/>
      <c r="Y84" s="157"/>
      <c r="Z84" s="157"/>
    </row>
    <row r="85" spans="1:26" ht="12" customHeight="1" x14ac:dyDescent="0.25">
      <c r="A85" s="157"/>
      <c r="B85" s="157"/>
      <c r="C85" s="157"/>
      <c r="D85" s="189"/>
      <c r="E85" s="157"/>
      <c r="F85" s="157"/>
      <c r="G85" s="157"/>
      <c r="H85" s="157"/>
      <c r="I85" s="157"/>
      <c r="J85" s="157"/>
      <c r="K85" s="157"/>
      <c r="L85" s="157"/>
      <c r="M85" s="157"/>
      <c r="N85" s="157"/>
      <c r="O85" s="157"/>
      <c r="P85" s="157"/>
      <c r="Q85" s="157"/>
      <c r="R85" s="157"/>
      <c r="S85" s="157"/>
      <c r="T85" s="157"/>
      <c r="U85" s="157"/>
      <c r="V85" s="157"/>
      <c r="W85" s="157"/>
      <c r="X85" s="157"/>
      <c r="Y85" s="157"/>
      <c r="Z85" s="157"/>
    </row>
    <row r="86" spans="1:26" ht="12" customHeight="1" x14ac:dyDescent="0.25">
      <c r="A86" s="157"/>
      <c r="B86" s="157"/>
      <c r="C86" s="157"/>
      <c r="D86" s="189"/>
      <c r="E86" s="157"/>
      <c r="F86" s="157"/>
      <c r="G86" s="157"/>
      <c r="H86" s="157"/>
      <c r="I86" s="157"/>
      <c r="J86" s="157"/>
      <c r="K86" s="157"/>
      <c r="L86" s="157"/>
      <c r="M86" s="157"/>
      <c r="N86" s="157"/>
      <c r="O86" s="157"/>
      <c r="P86" s="157"/>
      <c r="Q86" s="157"/>
      <c r="R86" s="157"/>
      <c r="S86" s="157"/>
      <c r="T86" s="157"/>
      <c r="U86" s="157"/>
      <c r="V86" s="157"/>
      <c r="W86" s="157"/>
      <c r="X86" s="157"/>
      <c r="Y86" s="157"/>
      <c r="Z86" s="157"/>
    </row>
    <row r="87" spans="1:26" ht="12" customHeight="1" x14ac:dyDescent="0.25">
      <c r="A87" s="157"/>
      <c r="B87" s="157"/>
      <c r="C87" s="157"/>
      <c r="D87" s="189"/>
      <c r="E87" s="157"/>
      <c r="F87" s="157"/>
      <c r="G87" s="157"/>
      <c r="H87" s="157"/>
      <c r="I87" s="157"/>
      <c r="J87" s="157"/>
      <c r="K87" s="157"/>
      <c r="L87" s="157"/>
      <c r="M87" s="157"/>
      <c r="N87" s="157"/>
      <c r="O87" s="157"/>
      <c r="P87" s="157"/>
      <c r="Q87" s="157"/>
      <c r="R87" s="157"/>
      <c r="S87" s="157"/>
      <c r="T87" s="157"/>
      <c r="U87" s="157"/>
      <c r="V87" s="157"/>
      <c r="W87" s="157"/>
      <c r="X87" s="157"/>
      <c r="Y87" s="157"/>
      <c r="Z87" s="157"/>
    </row>
    <row r="88" spans="1:26" ht="12" customHeight="1" x14ac:dyDescent="0.25">
      <c r="A88" s="157"/>
      <c r="B88" s="157"/>
      <c r="C88" s="157"/>
      <c r="D88" s="189"/>
      <c r="E88" s="157"/>
      <c r="F88" s="157"/>
      <c r="G88" s="157"/>
      <c r="H88" s="157"/>
      <c r="I88" s="157"/>
      <c r="J88" s="157"/>
      <c r="K88" s="157"/>
      <c r="L88" s="157"/>
      <c r="M88" s="157"/>
      <c r="N88" s="157"/>
      <c r="O88" s="157"/>
      <c r="P88" s="157"/>
      <c r="Q88" s="157"/>
      <c r="R88" s="157"/>
      <c r="S88" s="157"/>
      <c r="T88" s="157"/>
      <c r="U88" s="157"/>
      <c r="V88" s="157"/>
      <c r="W88" s="157"/>
      <c r="X88" s="157"/>
      <c r="Y88" s="157"/>
      <c r="Z88" s="157"/>
    </row>
    <row r="89" spans="1:26" ht="12" customHeight="1" x14ac:dyDescent="0.25">
      <c r="A89" s="157"/>
      <c r="B89" s="157"/>
      <c r="C89" s="157"/>
      <c r="D89" s="189"/>
      <c r="E89" s="157"/>
      <c r="F89" s="157"/>
      <c r="G89" s="157"/>
      <c r="H89" s="157"/>
      <c r="I89" s="157"/>
      <c r="J89" s="157"/>
      <c r="K89" s="157"/>
      <c r="L89" s="157"/>
      <c r="M89" s="157"/>
      <c r="N89" s="157"/>
      <c r="O89" s="157"/>
      <c r="P89" s="157"/>
      <c r="Q89" s="157"/>
      <c r="R89" s="157"/>
      <c r="S89" s="157"/>
      <c r="T89" s="157"/>
      <c r="U89" s="157"/>
      <c r="V89" s="157"/>
      <c r="W89" s="157"/>
      <c r="X89" s="157"/>
      <c r="Y89" s="157"/>
      <c r="Z89" s="157"/>
    </row>
    <row r="90" spans="1:26" ht="12" customHeight="1" x14ac:dyDescent="0.25">
      <c r="A90" s="157"/>
      <c r="B90" s="157"/>
      <c r="C90" s="157"/>
      <c r="D90" s="189"/>
      <c r="E90" s="157"/>
      <c r="F90" s="157"/>
      <c r="G90" s="157"/>
      <c r="H90" s="157"/>
      <c r="I90" s="157"/>
      <c r="J90" s="157"/>
      <c r="K90" s="157"/>
      <c r="L90" s="157"/>
      <c r="M90" s="157"/>
      <c r="N90" s="157"/>
      <c r="O90" s="157"/>
      <c r="P90" s="157"/>
      <c r="Q90" s="157"/>
      <c r="R90" s="157"/>
      <c r="S90" s="157"/>
      <c r="T90" s="157"/>
      <c r="U90" s="157"/>
      <c r="V90" s="157"/>
      <c r="W90" s="157"/>
      <c r="X90" s="157"/>
      <c r="Y90" s="157"/>
      <c r="Z90" s="157"/>
    </row>
    <row r="91" spans="1:26" ht="12" customHeight="1" x14ac:dyDescent="0.25">
      <c r="A91" s="157"/>
      <c r="B91" s="157"/>
      <c r="C91" s="157"/>
      <c r="D91" s="189"/>
      <c r="E91" s="157"/>
      <c r="F91" s="157"/>
      <c r="G91" s="157"/>
      <c r="H91" s="157"/>
      <c r="I91" s="157"/>
      <c r="J91" s="157"/>
      <c r="K91" s="157"/>
      <c r="L91" s="157"/>
      <c r="M91" s="157"/>
      <c r="N91" s="157"/>
      <c r="O91" s="157"/>
      <c r="P91" s="157"/>
      <c r="Q91" s="157"/>
      <c r="R91" s="157"/>
      <c r="S91" s="157"/>
      <c r="T91" s="157"/>
      <c r="U91" s="157"/>
      <c r="V91" s="157"/>
      <c r="W91" s="157"/>
      <c r="X91" s="157"/>
      <c r="Y91" s="157"/>
      <c r="Z91" s="157"/>
    </row>
    <row r="92" spans="1:26" ht="12" customHeight="1" x14ac:dyDescent="0.25">
      <c r="A92" s="157"/>
      <c r="B92" s="157"/>
      <c r="C92" s="157"/>
      <c r="D92" s="189"/>
      <c r="E92" s="157"/>
      <c r="F92" s="157"/>
      <c r="G92" s="157"/>
      <c r="H92" s="157"/>
      <c r="I92" s="157"/>
      <c r="J92" s="157"/>
      <c r="K92" s="157"/>
      <c r="L92" s="157"/>
      <c r="M92" s="157"/>
      <c r="N92" s="157"/>
      <c r="O92" s="157"/>
      <c r="P92" s="157"/>
      <c r="Q92" s="157"/>
      <c r="R92" s="157"/>
      <c r="S92" s="157"/>
      <c r="T92" s="157"/>
      <c r="U92" s="157"/>
      <c r="V92" s="157"/>
      <c r="W92" s="157"/>
      <c r="X92" s="157"/>
      <c r="Y92" s="157"/>
      <c r="Z92" s="157"/>
    </row>
    <row r="93" spans="1:26" ht="12" customHeight="1" x14ac:dyDescent="0.25">
      <c r="A93" s="157"/>
      <c r="B93" s="157"/>
      <c r="C93" s="157"/>
      <c r="D93" s="189"/>
      <c r="E93" s="157"/>
      <c r="F93" s="157"/>
      <c r="G93" s="157"/>
      <c r="H93" s="157"/>
      <c r="I93" s="157"/>
      <c r="J93" s="157"/>
      <c r="K93" s="157"/>
      <c r="L93" s="157"/>
      <c r="M93" s="157"/>
      <c r="N93" s="157"/>
      <c r="O93" s="157"/>
      <c r="P93" s="157"/>
      <c r="Q93" s="157"/>
      <c r="R93" s="157"/>
      <c r="S93" s="157"/>
      <c r="T93" s="157"/>
      <c r="U93" s="157"/>
      <c r="V93" s="157"/>
      <c r="W93" s="157"/>
      <c r="X93" s="157"/>
      <c r="Y93" s="157"/>
      <c r="Z93" s="157"/>
    </row>
    <row r="94" spans="1:26" ht="12" customHeight="1" x14ac:dyDescent="0.25">
      <c r="A94" s="157"/>
      <c r="B94" s="157"/>
      <c r="C94" s="157"/>
      <c r="D94" s="189"/>
      <c r="E94" s="157"/>
      <c r="F94" s="157"/>
      <c r="G94" s="157"/>
      <c r="H94" s="157"/>
      <c r="I94" s="157"/>
      <c r="J94" s="157"/>
      <c r="K94" s="157"/>
      <c r="L94" s="157"/>
      <c r="M94" s="157"/>
      <c r="N94" s="157"/>
      <c r="O94" s="157"/>
      <c r="P94" s="157"/>
      <c r="Q94" s="157"/>
      <c r="R94" s="157"/>
      <c r="S94" s="157"/>
      <c r="T94" s="157"/>
      <c r="U94" s="157"/>
      <c r="V94" s="157"/>
      <c r="W94" s="157"/>
      <c r="X94" s="157"/>
      <c r="Y94" s="157"/>
      <c r="Z94" s="157"/>
    </row>
    <row r="95" spans="1:26" ht="12" customHeight="1" x14ac:dyDescent="0.25">
      <c r="A95" s="157"/>
      <c r="B95" s="157"/>
      <c r="C95" s="157"/>
      <c r="D95" s="189"/>
      <c r="E95" s="157"/>
      <c r="F95" s="157"/>
      <c r="G95" s="157"/>
      <c r="H95" s="157"/>
      <c r="I95" s="157"/>
      <c r="J95" s="157"/>
      <c r="K95" s="157"/>
      <c r="L95" s="157"/>
      <c r="M95" s="157"/>
      <c r="N95" s="157"/>
      <c r="O95" s="157"/>
      <c r="P95" s="157"/>
      <c r="Q95" s="157"/>
      <c r="R95" s="157"/>
      <c r="S95" s="157"/>
      <c r="T95" s="157"/>
      <c r="U95" s="157"/>
      <c r="V95" s="157"/>
      <c r="W95" s="157"/>
      <c r="X95" s="157"/>
      <c r="Y95" s="157"/>
      <c r="Z95" s="157"/>
    </row>
    <row r="96" spans="1:26" ht="12" customHeight="1" x14ac:dyDescent="0.25">
      <c r="A96" s="157"/>
      <c r="B96" s="157"/>
      <c r="C96" s="157"/>
      <c r="D96" s="189"/>
      <c r="E96" s="157"/>
      <c r="F96" s="157"/>
      <c r="G96" s="157"/>
      <c r="H96" s="157"/>
      <c r="I96" s="157"/>
      <c r="J96" s="157"/>
      <c r="K96" s="157"/>
      <c r="L96" s="157"/>
      <c r="M96" s="157"/>
      <c r="N96" s="157"/>
      <c r="O96" s="157"/>
      <c r="P96" s="157"/>
      <c r="Q96" s="157"/>
      <c r="R96" s="157"/>
      <c r="S96" s="157"/>
      <c r="T96" s="157"/>
      <c r="U96" s="157"/>
      <c r="V96" s="157"/>
      <c r="W96" s="157"/>
      <c r="X96" s="157"/>
      <c r="Y96" s="157"/>
      <c r="Z96" s="157"/>
    </row>
    <row r="97" spans="1:26" ht="12" customHeight="1" x14ac:dyDescent="0.25">
      <c r="A97" s="157"/>
      <c r="B97" s="157"/>
      <c r="C97" s="157"/>
      <c r="D97" s="189"/>
      <c r="E97" s="157"/>
      <c r="F97" s="157"/>
      <c r="G97" s="157"/>
      <c r="H97" s="157"/>
      <c r="I97" s="157"/>
      <c r="J97" s="157"/>
      <c r="K97" s="157"/>
      <c r="L97" s="157"/>
      <c r="M97" s="157"/>
      <c r="N97" s="157"/>
      <c r="O97" s="157"/>
      <c r="P97" s="157"/>
      <c r="Q97" s="157"/>
      <c r="R97" s="157"/>
      <c r="S97" s="157"/>
      <c r="T97" s="157"/>
      <c r="U97" s="157"/>
      <c r="V97" s="157"/>
      <c r="W97" s="157"/>
      <c r="X97" s="157"/>
      <c r="Y97" s="157"/>
      <c r="Z97" s="157"/>
    </row>
    <row r="98" spans="1:26" ht="12" customHeight="1" x14ac:dyDescent="0.25">
      <c r="A98" s="157"/>
      <c r="B98" s="157"/>
      <c r="C98" s="157"/>
      <c r="D98" s="189"/>
      <c r="E98" s="157"/>
      <c r="F98" s="157"/>
      <c r="G98" s="157"/>
      <c r="H98" s="157"/>
      <c r="I98" s="157"/>
      <c r="J98" s="157"/>
      <c r="K98" s="157"/>
      <c r="L98" s="157"/>
      <c r="M98" s="157"/>
      <c r="N98" s="157"/>
      <c r="O98" s="157"/>
      <c r="P98" s="157"/>
      <c r="Q98" s="157"/>
      <c r="R98" s="157"/>
      <c r="S98" s="157"/>
      <c r="T98" s="157"/>
      <c r="U98" s="157"/>
      <c r="V98" s="157"/>
      <c r="W98" s="157"/>
      <c r="X98" s="157"/>
      <c r="Y98" s="157"/>
      <c r="Z98" s="157"/>
    </row>
    <row r="99" spans="1:26" ht="12" customHeight="1" x14ac:dyDescent="0.25">
      <c r="A99" s="157"/>
      <c r="B99" s="157"/>
      <c r="C99" s="157"/>
      <c r="D99" s="189"/>
      <c r="E99" s="157"/>
      <c r="F99" s="157"/>
      <c r="G99" s="157"/>
      <c r="H99" s="157"/>
      <c r="I99" s="157"/>
      <c r="J99" s="157"/>
      <c r="K99" s="157"/>
      <c r="L99" s="157"/>
      <c r="M99" s="157"/>
      <c r="N99" s="157"/>
      <c r="O99" s="157"/>
      <c r="P99" s="157"/>
      <c r="Q99" s="157"/>
      <c r="R99" s="157"/>
      <c r="S99" s="157"/>
      <c r="T99" s="157"/>
      <c r="U99" s="157"/>
      <c r="V99" s="157"/>
      <c r="W99" s="157"/>
      <c r="X99" s="157"/>
      <c r="Y99" s="157"/>
      <c r="Z99" s="157"/>
    </row>
    <row r="100" spans="1:26" ht="12" customHeight="1" x14ac:dyDescent="0.25">
      <c r="A100" s="157"/>
      <c r="B100" s="157"/>
      <c r="C100" s="157"/>
      <c r="D100" s="189"/>
      <c r="E100" s="157"/>
      <c r="F100" s="157"/>
      <c r="G100" s="157"/>
      <c r="H100" s="157"/>
      <c r="I100" s="157"/>
      <c r="J100" s="157"/>
      <c r="K100" s="157"/>
      <c r="L100" s="157"/>
      <c r="M100" s="157"/>
      <c r="N100" s="157"/>
      <c r="O100" s="157"/>
      <c r="P100" s="157"/>
      <c r="Q100" s="157"/>
      <c r="R100" s="157"/>
      <c r="S100" s="157"/>
      <c r="T100" s="157"/>
      <c r="U100" s="157"/>
      <c r="V100" s="157"/>
      <c r="W100" s="157"/>
      <c r="X100" s="157"/>
      <c r="Y100" s="157"/>
      <c r="Z100" s="157"/>
    </row>
    <row r="101" spans="1:26" ht="12" customHeight="1" x14ac:dyDescent="0.25">
      <c r="A101" s="157"/>
      <c r="B101" s="157"/>
      <c r="C101" s="157"/>
      <c r="D101" s="189"/>
      <c r="E101" s="157"/>
      <c r="F101" s="157"/>
      <c r="G101" s="157"/>
      <c r="H101" s="157"/>
      <c r="I101" s="157"/>
      <c r="J101" s="157"/>
      <c r="K101" s="157"/>
      <c r="L101" s="157"/>
      <c r="M101" s="157"/>
      <c r="N101" s="157"/>
      <c r="O101" s="157"/>
      <c r="P101" s="157"/>
      <c r="Q101" s="157"/>
      <c r="R101" s="157"/>
      <c r="S101" s="157"/>
      <c r="T101" s="157"/>
      <c r="U101" s="157"/>
      <c r="V101" s="157"/>
      <c r="W101" s="157"/>
      <c r="X101" s="157"/>
      <c r="Y101" s="157"/>
      <c r="Z101" s="157"/>
    </row>
    <row r="102" spans="1:26" ht="12" customHeight="1" x14ac:dyDescent="0.25">
      <c r="A102" s="157"/>
      <c r="B102" s="157"/>
      <c r="C102" s="157"/>
      <c r="D102" s="189"/>
      <c r="E102" s="157"/>
      <c r="F102" s="157"/>
      <c r="G102" s="157"/>
      <c r="H102" s="157"/>
      <c r="I102" s="157"/>
      <c r="J102" s="157"/>
      <c r="K102" s="157"/>
      <c r="L102" s="157"/>
      <c r="M102" s="157"/>
      <c r="N102" s="157"/>
      <c r="O102" s="157"/>
      <c r="P102" s="157"/>
      <c r="Q102" s="157"/>
      <c r="R102" s="157"/>
      <c r="S102" s="157"/>
      <c r="T102" s="157"/>
      <c r="U102" s="157"/>
      <c r="V102" s="157"/>
      <c r="W102" s="157"/>
      <c r="X102" s="157"/>
      <c r="Y102" s="157"/>
      <c r="Z102" s="157"/>
    </row>
    <row r="103" spans="1:26" ht="12" customHeight="1" x14ac:dyDescent="0.25">
      <c r="A103" s="157"/>
      <c r="B103" s="157"/>
      <c r="C103" s="157"/>
      <c r="D103" s="189"/>
      <c r="E103" s="157"/>
      <c r="F103" s="157"/>
      <c r="G103" s="157"/>
      <c r="H103" s="157"/>
      <c r="I103" s="157"/>
      <c r="J103" s="157"/>
      <c r="K103" s="157"/>
      <c r="L103" s="157"/>
      <c r="M103" s="157"/>
      <c r="N103" s="157"/>
      <c r="O103" s="157"/>
      <c r="P103" s="157"/>
      <c r="Q103" s="157"/>
      <c r="R103" s="157"/>
      <c r="S103" s="157"/>
      <c r="T103" s="157"/>
      <c r="U103" s="157"/>
      <c r="V103" s="157"/>
      <c r="W103" s="157"/>
      <c r="X103" s="157"/>
      <c r="Y103" s="157"/>
      <c r="Z103" s="157"/>
    </row>
    <row r="104" spans="1:26" ht="12" customHeight="1" x14ac:dyDescent="0.25">
      <c r="A104" s="157"/>
      <c r="B104" s="157"/>
      <c r="C104" s="157"/>
      <c r="D104" s="189"/>
      <c r="E104" s="157"/>
      <c r="F104" s="157"/>
      <c r="G104" s="157"/>
      <c r="H104" s="157"/>
      <c r="I104" s="157"/>
      <c r="J104" s="157"/>
      <c r="K104" s="157"/>
      <c r="L104" s="157"/>
      <c r="M104" s="157"/>
      <c r="N104" s="157"/>
      <c r="O104" s="157"/>
      <c r="P104" s="157"/>
      <c r="Q104" s="157"/>
      <c r="R104" s="157"/>
      <c r="S104" s="157"/>
      <c r="T104" s="157"/>
      <c r="U104" s="157"/>
      <c r="V104" s="157"/>
      <c r="W104" s="157"/>
      <c r="X104" s="157"/>
      <c r="Y104" s="157"/>
      <c r="Z104" s="157"/>
    </row>
    <row r="105" spans="1:26" ht="12" customHeight="1" x14ac:dyDescent="0.25">
      <c r="A105" s="157"/>
      <c r="B105" s="157"/>
      <c r="C105" s="157"/>
      <c r="D105" s="189"/>
      <c r="E105" s="157"/>
      <c r="F105" s="157"/>
      <c r="G105" s="157"/>
      <c r="H105" s="157"/>
      <c r="I105" s="157"/>
      <c r="J105" s="157"/>
      <c r="K105" s="157"/>
      <c r="L105" s="157"/>
      <c r="M105" s="157"/>
      <c r="N105" s="157"/>
      <c r="O105" s="157"/>
      <c r="P105" s="157"/>
      <c r="Q105" s="157"/>
      <c r="R105" s="157"/>
      <c r="S105" s="157"/>
      <c r="T105" s="157"/>
      <c r="U105" s="157"/>
      <c r="V105" s="157"/>
      <c r="W105" s="157"/>
      <c r="X105" s="157"/>
      <c r="Y105" s="157"/>
      <c r="Z105" s="157"/>
    </row>
    <row r="106" spans="1:26" ht="12" customHeight="1" x14ac:dyDescent="0.25">
      <c r="A106" s="157"/>
      <c r="B106" s="157"/>
      <c r="C106" s="157"/>
      <c r="D106" s="189"/>
      <c r="E106" s="157"/>
      <c r="F106" s="157"/>
      <c r="G106" s="157"/>
      <c r="H106" s="157"/>
      <c r="I106" s="157"/>
      <c r="J106" s="157"/>
      <c r="K106" s="157"/>
      <c r="L106" s="157"/>
      <c r="M106" s="157"/>
      <c r="N106" s="157"/>
      <c r="O106" s="157"/>
      <c r="P106" s="157"/>
      <c r="Q106" s="157"/>
      <c r="R106" s="157"/>
      <c r="S106" s="157"/>
      <c r="T106" s="157"/>
      <c r="U106" s="157"/>
      <c r="V106" s="157"/>
      <c r="W106" s="157"/>
      <c r="X106" s="157"/>
      <c r="Y106" s="157"/>
      <c r="Z106" s="157"/>
    </row>
    <row r="107" spans="1:26" ht="12" customHeight="1" x14ac:dyDescent="0.25">
      <c r="A107" s="157"/>
      <c r="B107" s="157"/>
      <c r="C107" s="157"/>
      <c r="D107" s="189"/>
      <c r="E107" s="157"/>
      <c r="F107" s="157"/>
      <c r="G107" s="157"/>
      <c r="H107" s="157"/>
      <c r="I107" s="157"/>
      <c r="J107" s="157"/>
      <c r="K107" s="157"/>
      <c r="L107" s="157"/>
      <c r="M107" s="157"/>
      <c r="N107" s="157"/>
      <c r="O107" s="157"/>
      <c r="P107" s="157"/>
      <c r="Q107" s="157"/>
      <c r="R107" s="157"/>
      <c r="S107" s="157"/>
      <c r="T107" s="157"/>
      <c r="U107" s="157"/>
      <c r="V107" s="157"/>
      <c r="W107" s="157"/>
      <c r="X107" s="157"/>
      <c r="Y107" s="157"/>
      <c r="Z107" s="157"/>
    </row>
    <row r="108" spans="1:26" ht="12" customHeight="1" x14ac:dyDescent="0.25">
      <c r="A108" s="157"/>
      <c r="B108" s="157"/>
      <c r="C108" s="157"/>
      <c r="D108" s="189"/>
      <c r="E108" s="157"/>
      <c r="F108" s="157"/>
      <c r="G108" s="157"/>
      <c r="H108" s="157"/>
      <c r="I108" s="157"/>
      <c r="J108" s="157"/>
      <c r="K108" s="157"/>
      <c r="L108" s="157"/>
      <c r="M108" s="157"/>
      <c r="N108" s="157"/>
      <c r="O108" s="157"/>
      <c r="P108" s="157"/>
      <c r="Q108" s="157"/>
      <c r="R108" s="157"/>
      <c r="S108" s="157"/>
      <c r="T108" s="157"/>
      <c r="U108" s="157"/>
      <c r="V108" s="157"/>
      <c r="W108" s="157"/>
      <c r="X108" s="157"/>
      <c r="Y108" s="157"/>
      <c r="Z108" s="157"/>
    </row>
    <row r="109" spans="1:26" ht="12" customHeight="1" x14ac:dyDescent="0.25">
      <c r="A109" s="157"/>
      <c r="B109" s="157"/>
      <c r="C109" s="157"/>
      <c r="D109" s="189"/>
      <c r="E109" s="157"/>
      <c r="F109" s="157"/>
      <c r="G109" s="157"/>
      <c r="H109" s="157"/>
      <c r="I109" s="157"/>
      <c r="J109" s="157"/>
      <c r="K109" s="157"/>
      <c r="L109" s="157"/>
      <c r="M109" s="157"/>
      <c r="N109" s="157"/>
      <c r="O109" s="157"/>
      <c r="P109" s="157"/>
      <c r="Q109" s="157"/>
      <c r="R109" s="157"/>
      <c r="S109" s="157"/>
      <c r="T109" s="157"/>
      <c r="U109" s="157"/>
      <c r="V109" s="157"/>
      <c r="W109" s="157"/>
      <c r="X109" s="157"/>
      <c r="Y109" s="157"/>
      <c r="Z109" s="157"/>
    </row>
    <row r="110" spans="1:26" ht="12" customHeight="1" x14ac:dyDescent="0.25">
      <c r="A110" s="157"/>
      <c r="B110" s="157"/>
      <c r="C110" s="157"/>
      <c r="D110" s="189"/>
      <c r="E110" s="157"/>
      <c r="F110" s="157"/>
      <c r="G110" s="157"/>
      <c r="H110" s="157"/>
      <c r="I110" s="157"/>
      <c r="J110" s="157"/>
      <c r="K110" s="157"/>
      <c r="L110" s="157"/>
      <c r="M110" s="157"/>
      <c r="N110" s="157"/>
      <c r="O110" s="157"/>
      <c r="P110" s="157"/>
      <c r="Q110" s="157"/>
      <c r="R110" s="157"/>
      <c r="S110" s="157"/>
      <c r="T110" s="157"/>
      <c r="U110" s="157"/>
      <c r="V110" s="157"/>
      <c r="W110" s="157"/>
      <c r="X110" s="157"/>
      <c r="Y110" s="157"/>
      <c r="Z110" s="157"/>
    </row>
    <row r="111" spans="1:26" ht="12" customHeight="1" x14ac:dyDescent="0.25">
      <c r="A111" s="157"/>
      <c r="B111" s="157"/>
      <c r="C111" s="157"/>
      <c r="D111" s="189"/>
      <c r="E111" s="157"/>
      <c r="F111" s="157"/>
      <c r="G111" s="157"/>
      <c r="H111" s="157"/>
      <c r="I111" s="157"/>
      <c r="J111" s="157"/>
      <c r="K111" s="157"/>
      <c r="L111" s="157"/>
      <c r="M111" s="157"/>
      <c r="N111" s="157"/>
      <c r="O111" s="157"/>
      <c r="P111" s="157"/>
      <c r="Q111" s="157"/>
      <c r="R111" s="157"/>
      <c r="S111" s="157"/>
      <c r="T111" s="157"/>
      <c r="U111" s="157"/>
      <c r="V111" s="157"/>
      <c r="W111" s="157"/>
      <c r="X111" s="157"/>
      <c r="Y111" s="157"/>
      <c r="Z111" s="157"/>
    </row>
    <row r="112" spans="1:26" ht="12" customHeight="1" x14ac:dyDescent="0.25">
      <c r="A112" s="157"/>
      <c r="B112" s="157"/>
      <c r="C112" s="157"/>
      <c r="D112" s="189"/>
      <c r="E112" s="157"/>
      <c r="F112" s="157"/>
      <c r="G112" s="157"/>
      <c r="H112" s="157"/>
      <c r="I112" s="157"/>
      <c r="J112" s="157"/>
      <c r="K112" s="157"/>
      <c r="L112" s="157"/>
      <c r="M112" s="157"/>
      <c r="N112" s="157"/>
      <c r="O112" s="157"/>
      <c r="P112" s="157"/>
      <c r="Q112" s="157"/>
      <c r="R112" s="157"/>
      <c r="S112" s="157"/>
      <c r="T112" s="157"/>
      <c r="U112" s="157"/>
      <c r="V112" s="157"/>
      <c r="W112" s="157"/>
      <c r="X112" s="157"/>
      <c r="Y112" s="157"/>
      <c r="Z112" s="157"/>
    </row>
    <row r="113" spans="1:26" ht="12" customHeight="1" x14ac:dyDescent="0.25">
      <c r="A113" s="157"/>
      <c r="B113" s="157"/>
      <c r="C113" s="157"/>
      <c r="D113" s="189"/>
      <c r="E113" s="157"/>
      <c r="F113" s="157"/>
      <c r="G113" s="157"/>
      <c r="H113" s="157"/>
      <c r="I113" s="157"/>
      <c r="J113" s="157"/>
      <c r="K113" s="157"/>
      <c r="L113" s="157"/>
      <c r="M113" s="157"/>
      <c r="N113" s="157"/>
      <c r="O113" s="157"/>
      <c r="P113" s="157"/>
      <c r="Q113" s="157"/>
      <c r="R113" s="157"/>
      <c r="S113" s="157"/>
      <c r="T113" s="157"/>
      <c r="U113" s="157"/>
      <c r="V113" s="157"/>
      <c r="W113" s="157"/>
      <c r="X113" s="157"/>
      <c r="Y113" s="157"/>
      <c r="Z113" s="157"/>
    </row>
    <row r="114" spans="1:26" ht="12" customHeight="1" x14ac:dyDescent="0.25">
      <c r="A114" s="157"/>
      <c r="B114" s="157"/>
      <c r="C114" s="157"/>
      <c r="D114" s="189"/>
      <c r="E114" s="157"/>
      <c r="F114" s="157"/>
      <c r="G114" s="157"/>
      <c r="H114" s="157"/>
      <c r="I114" s="157"/>
      <c r="J114" s="157"/>
      <c r="K114" s="157"/>
      <c r="L114" s="157"/>
      <c r="M114" s="157"/>
      <c r="N114" s="157"/>
      <c r="O114" s="157"/>
      <c r="P114" s="157"/>
      <c r="Q114" s="157"/>
      <c r="R114" s="157"/>
      <c r="S114" s="157"/>
      <c r="T114" s="157"/>
      <c r="U114" s="157"/>
      <c r="V114" s="157"/>
      <c r="W114" s="157"/>
      <c r="X114" s="157"/>
      <c r="Y114" s="157"/>
      <c r="Z114" s="157"/>
    </row>
    <row r="115" spans="1:26" ht="12" customHeight="1" x14ac:dyDescent="0.25">
      <c r="A115" s="157"/>
      <c r="B115" s="157"/>
      <c r="C115" s="157"/>
      <c r="D115" s="189"/>
      <c r="E115" s="157"/>
      <c r="F115" s="157"/>
      <c r="G115" s="157"/>
      <c r="H115" s="157"/>
      <c r="I115" s="157"/>
      <c r="J115" s="157"/>
      <c r="K115" s="157"/>
      <c r="L115" s="157"/>
      <c r="M115" s="157"/>
      <c r="N115" s="157"/>
      <c r="O115" s="157"/>
      <c r="P115" s="157"/>
      <c r="Q115" s="157"/>
      <c r="R115" s="157"/>
      <c r="S115" s="157"/>
      <c r="T115" s="157"/>
      <c r="U115" s="157"/>
      <c r="V115" s="157"/>
      <c r="W115" s="157"/>
      <c r="X115" s="157"/>
      <c r="Y115" s="157"/>
      <c r="Z115" s="157"/>
    </row>
    <row r="116" spans="1:26" ht="12" customHeight="1" x14ac:dyDescent="0.25">
      <c r="A116" s="157"/>
      <c r="B116" s="157"/>
      <c r="C116" s="157"/>
      <c r="D116" s="189"/>
      <c r="E116" s="157"/>
      <c r="F116" s="157"/>
      <c r="G116" s="157"/>
      <c r="H116" s="157"/>
      <c r="I116" s="157"/>
      <c r="J116" s="157"/>
      <c r="K116" s="157"/>
      <c r="L116" s="157"/>
      <c r="M116" s="157"/>
      <c r="N116" s="157"/>
      <c r="O116" s="157"/>
      <c r="P116" s="157"/>
      <c r="Q116" s="157"/>
      <c r="R116" s="157"/>
      <c r="S116" s="157"/>
      <c r="T116" s="157"/>
      <c r="U116" s="157"/>
      <c r="V116" s="157"/>
      <c r="W116" s="157"/>
      <c r="X116" s="157"/>
      <c r="Y116" s="157"/>
      <c r="Z116" s="157"/>
    </row>
    <row r="117" spans="1:26" ht="12" customHeight="1" x14ac:dyDescent="0.25">
      <c r="A117" s="157"/>
      <c r="B117" s="157"/>
      <c r="C117" s="157"/>
      <c r="D117" s="189"/>
      <c r="E117" s="157"/>
      <c r="F117" s="157"/>
      <c r="G117" s="157"/>
      <c r="H117" s="157"/>
      <c r="I117" s="157"/>
      <c r="J117" s="157"/>
      <c r="K117" s="157"/>
      <c r="L117" s="157"/>
      <c r="M117" s="157"/>
      <c r="N117" s="157"/>
      <c r="O117" s="157"/>
      <c r="P117" s="157"/>
      <c r="Q117" s="157"/>
      <c r="R117" s="157"/>
      <c r="S117" s="157"/>
      <c r="T117" s="157"/>
      <c r="U117" s="157"/>
      <c r="V117" s="157"/>
      <c r="W117" s="157"/>
      <c r="X117" s="157"/>
      <c r="Y117" s="157"/>
      <c r="Z117" s="157"/>
    </row>
    <row r="118" spans="1:26" ht="12" customHeight="1" x14ac:dyDescent="0.25">
      <c r="A118" s="157"/>
      <c r="B118" s="157"/>
      <c r="C118" s="157"/>
      <c r="D118" s="189"/>
      <c r="E118" s="157"/>
      <c r="F118" s="157"/>
      <c r="G118" s="157"/>
      <c r="H118" s="157"/>
      <c r="I118" s="157"/>
      <c r="J118" s="157"/>
      <c r="K118" s="157"/>
      <c r="L118" s="157"/>
      <c r="M118" s="157"/>
      <c r="N118" s="157"/>
      <c r="O118" s="157"/>
      <c r="P118" s="157"/>
      <c r="Q118" s="157"/>
      <c r="R118" s="157"/>
      <c r="S118" s="157"/>
      <c r="T118" s="157"/>
      <c r="U118" s="157"/>
      <c r="V118" s="157"/>
      <c r="W118" s="157"/>
      <c r="X118" s="157"/>
      <c r="Y118" s="157"/>
      <c r="Z118" s="157"/>
    </row>
    <row r="119" spans="1:26" ht="12" customHeight="1" x14ac:dyDescent="0.25">
      <c r="A119" s="157"/>
      <c r="B119" s="157"/>
      <c r="C119" s="157"/>
      <c r="D119" s="189"/>
      <c r="E119" s="157"/>
      <c r="F119" s="157"/>
      <c r="G119" s="157"/>
      <c r="H119" s="157"/>
      <c r="I119" s="157"/>
      <c r="J119" s="157"/>
      <c r="K119" s="157"/>
      <c r="L119" s="157"/>
      <c r="M119" s="157"/>
      <c r="N119" s="157"/>
      <c r="O119" s="157"/>
      <c r="P119" s="157"/>
      <c r="Q119" s="157"/>
      <c r="R119" s="157"/>
      <c r="S119" s="157"/>
      <c r="T119" s="157"/>
      <c r="U119" s="157"/>
      <c r="V119" s="157"/>
      <c r="W119" s="157"/>
      <c r="X119" s="157"/>
      <c r="Y119" s="157"/>
      <c r="Z119" s="157"/>
    </row>
    <row r="120" spans="1:26" ht="12" customHeight="1" x14ac:dyDescent="0.25">
      <c r="A120" s="157"/>
      <c r="B120" s="157"/>
      <c r="C120" s="157"/>
      <c r="D120" s="189"/>
      <c r="E120" s="157"/>
      <c r="F120" s="157"/>
      <c r="G120" s="157"/>
      <c r="H120" s="157"/>
      <c r="I120" s="157"/>
      <c r="J120" s="157"/>
      <c r="K120" s="157"/>
      <c r="L120" s="157"/>
      <c r="M120" s="157"/>
      <c r="N120" s="157"/>
      <c r="O120" s="157"/>
      <c r="P120" s="157"/>
      <c r="Q120" s="157"/>
      <c r="R120" s="157"/>
      <c r="S120" s="157"/>
      <c r="T120" s="157"/>
      <c r="U120" s="157"/>
      <c r="V120" s="157"/>
      <c r="W120" s="157"/>
      <c r="X120" s="157"/>
      <c r="Y120" s="157"/>
      <c r="Z120" s="157"/>
    </row>
    <row r="121" spans="1:26" ht="12" customHeight="1" x14ac:dyDescent="0.25">
      <c r="A121" s="157"/>
      <c r="B121" s="157"/>
      <c r="C121" s="157"/>
      <c r="D121" s="189"/>
      <c r="E121" s="157"/>
      <c r="F121" s="157"/>
      <c r="G121" s="157"/>
      <c r="H121" s="157"/>
      <c r="I121" s="157"/>
      <c r="J121" s="157"/>
      <c r="K121" s="157"/>
      <c r="L121" s="157"/>
      <c r="M121" s="157"/>
      <c r="N121" s="157"/>
      <c r="O121" s="157"/>
      <c r="P121" s="157"/>
      <c r="Q121" s="157"/>
      <c r="R121" s="157"/>
      <c r="S121" s="157"/>
      <c r="T121" s="157"/>
      <c r="U121" s="157"/>
      <c r="V121" s="157"/>
      <c r="W121" s="157"/>
      <c r="X121" s="157"/>
      <c r="Y121" s="157"/>
      <c r="Z121" s="157"/>
    </row>
    <row r="122" spans="1:26" ht="12" customHeight="1" x14ac:dyDescent="0.25">
      <c r="A122" s="157"/>
      <c r="B122" s="157"/>
      <c r="C122" s="157"/>
      <c r="D122" s="189"/>
      <c r="E122" s="157"/>
      <c r="F122" s="157"/>
      <c r="G122" s="157"/>
      <c r="H122" s="157"/>
      <c r="I122" s="157"/>
      <c r="J122" s="157"/>
      <c r="K122" s="157"/>
      <c r="L122" s="157"/>
      <c r="M122" s="157"/>
      <c r="N122" s="157"/>
      <c r="O122" s="157"/>
      <c r="P122" s="157"/>
      <c r="Q122" s="157"/>
      <c r="R122" s="157"/>
      <c r="S122" s="157"/>
      <c r="T122" s="157"/>
      <c r="U122" s="157"/>
      <c r="V122" s="157"/>
      <c r="W122" s="157"/>
      <c r="X122" s="157"/>
      <c r="Y122" s="157"/>
      <c r="Z122" s="157"/>
    </row>
    <row r="123" spans="1:26" ht="12" customHeight="1" x14ac:dyDescent="0.25">
      <c r="A123" s="157"/>
      <c r="B123" s="157"/>
      <c r="C123" s="157"/>
      <c r="D123" s="189"/>
      <c r="E123" s="157"/>
      <c r="F123" s="157"/>
      <c r="G123" s="157"/>
      <c r="H123" s="157"/>
      <c r="I123" s="157"/>
      <c r="J123" s="157"/>
      <c r="K123" s="157"/>
      <c r="L123" s="157"/>
      <c r="M123" s="157"/>
      <c r="N123" s="157"/>
      <c r="O123" s="157"/>
      <c r="P123" s="157"/>
      <c r="Q123" s="157"/>
      <c r="R123" s="157"/>
      <c r="S123" s="157"/>
      <c r="T123" s="157"/>
      <c r="U123" s="157"/>
      <c r="V123" s="157"/>
      <c r="W123" s="157"/>
      <c r="X123" s="157"/>
      <c r="Y123" s="157"/>
      <c r="Z123" s="157"/>
    </row>
    <row r="124" spans="1:26" ht="12" customHeight="1" x14ac:dyDescent="0.25">
      <c r="A124" s="157"/>
      <c r="B124" s="157"/>
      <c r="C124" s="157"/>
      <c r="D124" s="189"/>
      <c r="E124" s="157"/>
      <c r="F124" s="157"/>
      <c r="G124" s="157"/>
      <c r="H124" s="157"/>
      <c r="I124" s="157"/>
      <c r="J124" s="157"/>
      <c r="K124" s="157"/>
      <c r="L124" s="157"/>
      <c r="M124" s="157"/>
      <c r="N124" s="157"/>
      <c r="O124" s="157"/>
      <c r="P124" s="157"/>
      <c r="Q124" s="157"/>
      <c r="R124" s="157"/>
      <c r="S124" s="157"/>
      <c r="T124" s="157"/>
      <c r="U124" s="157"/>
      <c r="V124" s="157"/>
      <c r="W124" s="157"/>
      <c r="X124" s="157"/>
      <c r="Y124" s="157"/>
      <c r="Z124" s="157"/>
    </row>
    <row r="125" spans="1:26" ht="12" customHeight="1" x14ac:dyDescent="0.25">
      <c r="A125" s="157"/>
      <c r="B125" s="157"/>
      <c r="C125" s="157"/>
      <c r="D125" s="189"/>
      <c r="E125" s="157"/>
      <c r="F125" s="157"/>
      <c r="G125" s="157"/>
      <c r="H125" s="157"/>
      <c r="I125" s="157"/>
      <c r="J125" s="157"/>
      <c r="K125" s="157"/>
      <c r="L125" s="157"/>
      <c r="M125" s="157"/>
      <c r="N125" s="157"/>
      <c r="O125" s="157"/>
      <c r="P125" s="157"/>
      <c r="Q125" s="157"/>
      <c r="R125" s="157"/>
      <c r="S125" s="157"/>
      <c r="T125" s="157"/>
      <c r="U125" s="157"/>
      <c r="V125" s="157"/>
      <c r="W125" s="157"/>
      <c r="X125" s="157"/>
      <c r="Y125" s="157"/>
      <c r="Z125" s="157"/>
    </row>
    <row r="126" spans="1:26" ht="12" customHeight="1" x14ac:dyDescent="0.25">
      <c r="A126" s="157"/>
      <c r="B126" s="157"/>
      <c r="C126" s="157"/>
      <c r="D126" s="189"/>
      <c r="E126" s="157"/>
      <c r="F126" s="157"/>
      <c r="G126" s="157"/>
      <c r="H126" s="157"/>
      <c r="I126" s="157"/>
      <c r="J126" s="157"/>
      <c r="K126" s="157"/>
      <c r="L126" s="157"/>
      <c r="M126" s="157"/>
      <c r="N126" s="157"/>
      <c r="O126" s="157"/>
      <c r="P126" s="157"/>
      <c r="Q126" s="157"/>
      <c r="R126" s="157"/>
      <c r="S126" s="157"/>
      <c r="T126" s="157"/>
      <c r="U126" s="157"/>
      <c r="V126" s="157"/>
      <c r="W126" s="157"/>
      <c r="X126" s="157"/>
      <c r="Y126" s="157"/>
      <c r="Z126" s="157"/>
    </row>
    <row r="127" spans="1:26" ht="12" customHeight="1" x14ac:dyDescent="0.25">
      <c r="A127" s="157"/>
      <c r="B127" s="157"/>
      <c r="C127" s="157"/>
      <c r="D127" s="189"/>
      <c r="E127" s="157"/>
      <c r="F127" s="157"/>
      <c r="G127" s="157"/>
      <c r="H127" s="157"/>
      <c r="I127" s="157"/>
      <c r="J127" s="157"/>
      <c r="K127" s="157"/>
      <c r="L127" s="157"/>
      <c r="M127" s="157"/>
      <c r="N127" s="157"/>
      <c r="O127" s="157"/>
      <c r="P127" s="157"/>
      <c r="Q127" s="157"/>
      <c r="R127" s="157"/>
      <c r="S127" s="157"/>
      <c r="T127" s="157"/>
      <c r="U127" s="157"/>
      <c r="V127" s="157"/>
      <c r="W127" s="157"/>
      <c r="X127" s="157"/>
      <c r="Y127" s="157"/>
      <c r="Z127" s="157"/>
    </row>
    <row r="128" spans="1:26" ht="12" customHeight="1" x14ac:dyDescent="0.25">
      <c r="A128" s="157"/>
      <c r="B128" s="157"/>
      <c r="C128" s="157"/>
      <c r="D128" s="189"/>
      <c r="E128" s="157"/>
      <c r="F128" s="157"/>
      <c r="G128" s="157"/>
      <c r="H128" s="157"/>
      <c r="I128" s="157"/>
      <c r="J128" s="157"/>
      <c r="K128" s="157"/>
      <c r="L128" s="157"/>
      <c r="M128" s="157"/>
      <c r="N128" s="157"/>
      <c r="O128" s="157"/>
      <c r="P128" s="157"/>
      <c r="Q128" s="157"/>
      <c r="R128" s="157"/>
      <c r="S128" s="157"/>
      <c r="T128" s="157"/>
      <c r="U128" s="157"/>
      <c r="V128" s="157"/>
      <c r="W128" s="157"/>
      <c r="X128" s="157"/>
      <c r="Y128" s="157"/>
      <c r="Z128" s="157"/>
    </row>
    <row r="129" spans="1:26" ht="12" customHeight="1" x14ac:dyDescent="0.25">
      <c r="A129" s="157"/>
      <c r="B129" s="157"/>
      <c r="C129" s="157"/>
      <c r="D129" s="189"/>
      <c r="E129" s="157"/>
      <c r="F129" s="157"/>
      <c r="G129" s="157"/>
      <c r="H129" s="157"/>
      <c r="I129" s="157"/>
      <c r="J129" s="157"/>
      <c r="K129" s="157"/>
      <c r="L129" s="157"/>
      <c r="M129" s="157"/>
      <c r="N129" s="157"/>
      <c r="O129" s="157"/>
      <c r="P129" s="157"/>
      <c r="Q129" s="157"/>
      <c r="R129" s="157"/>
      <c r="S129" s="157"/>
      <c r="T129" s="157"/>
      <c r="U129" s="157"/>
      <c r="V129" s="157"/>
      <c r="W129" s="157"/>
      <c r="X129" s="157"/>
      <c r="Y129" s="157"/>
      <c r="Z129" s="157"/>
    </row>
    <row r="130" spans="1:26" ht="12" customHeight="1" x14ac:dyDescent="0.25">
      <c r="A130" s="157"/>
      <c r="B130" s="157"/>
      <c r="C130" s="157"/>
      <c r="D130" s="189"/>
      <c r="E130" s="157"/>
      <c r="F130" s="157"/>
      <c r="G130" s="157"/>
      <c r="H130" s="157"/>
      <c r="I130" s="157"/>
      <c r="J130" s="157"/>
      <c r="K130" s="157"/>
      <c r="L130" s="157"/>
      <c r="M130" s="157"/>
      <c r="N130" s="157"/>
      <c r="O130" s="157"/>
      <c r="P130" s="157"/>
      <c r="Q130" s="157"/>
      <c r="R130" s="157"/>
      <c r="S130" s="157"/>
      <c r="T130" s="157"/>
      <c r="U130" s="157"/>
      <c r="V130" s="157"/>
      <c r="W130" s="157"/>
      <c r="X130" s="157"/>
      <c r="Y130" s="157"/>
      <c r="Z130" s="157"/>
    </row>
    <row r="131" spans="1:26" ht="12" customHeight="1" x14ac:dyDescent="0.25">
      <c r="A131" s="157"/>
      <c r="B131" s="157"/>
      <c r="C131" s="157"/>
      <c r="D131" s="189"/>
      <c r="E131" s="157"/>
      <c r="F131" s="157"/>
      <c r="G131" s="157"/>
      <c r="H131" s="157"/>
      <c r="I131" s="157"/>
      <c r="J131" s="157"/>
      <c r="K131" s="157"/>
      <c r="L131" s="157"/>
      <c r="M131" s="157"/>
      <c r="N131" s="157"/>
      <c r="O131" s="157"/>
      <c r="P131" s="157"/>
      <c r="Q131" s="157"/>
      <c r="R131" s="157"/>
      <c r="S131" s="157"/>
      <c r="T131" s="157"/>
      <c r="U131" s="157"/>
      <c r="V131" s="157"/>
      <c r="W131" s="157"/>
      <c r="X131" s="157"/>
      <c r="Y131" s="157"/>
      <c r="Z131" s="157"/>
    </row>
    <row r="132" spans="1:26" ht="12" customHeight="1" x14ac:dyDescent="0.25">
      <c r="A132" s="157"/>
      <c r="B132" s="157"/>
      <c r="C132" s="157"/>
      <c r="D132" s="189"/>
      <c r="E132" s="157"/>
      <c r="F132" s="157"/>
      <c r="G132" s="157"/>
      <c r="H132" s="157"/>
      <c r="I132" s="157"/>
      <c r="J132" s="157"/>
      <c r="K132" s="157"/>
      <c r="L132" s="157"/>
      <c r="M132" s="157"/>
      <c r="N132" s="157"/>
      <c r="O132" s="157"/>
      <c r="P132" s="157"/>
      <c r="Q132" s="157"/>
      <c r="R132" s="157"/>
      <c r="S132" s="157"/>
      <c r="T132" s="157"/>
      <c r="U132" s="157"/>
      <c r="V132" s="157"/>
      <c r="W132" s="157"/>
      <c r="X132" s="157"/>
      <c r="Y132" s="157"/>
      <c r="Z132" s="157"/>
    </row>
    <row r="133" spans="1:26" ht="12" customHeight="1" x14ac:dyDescent="0.25">
      <c r="A133" s="157"/>
      <c r="B133" s="157"/>
      <c r="C133" s="157"/>
      <c r="D133" s="189"/>
      <c r="E133" s="157"/>
      <c r="F133" s="157"/>
      <c r="G133" s="157"/>
      <c r="H133" s="157"/>
      <c r="I133" s="157"/>
      <c r="J133" s="157"/>
      <c r="K133" s="157"/>
      <c r="L133" s="157"/>
      <c r="M133" s="157"/>
      <c r="N133" s="157"/>
      <c r="O133" s="157"/>
      <c r="P133" s="157"/>
      <c r="Q133" s="157"/>
      <c r="R133" s="157"/>
      <c r="S133" s="157"/>
      <c r="T133" s="157"/>
      <c r="U133" s="157"/>
      <c r="V133" s="157"/>
      <c r="W133" s="157"/>
      <c r="X133" s="157"/>
      <c r="Y133" s="157"/>
      <c r="Z133" s="157"/>
    </row>
    <row r="134" spans="1:26" ht="12" customHeight="1" x14ac:dyDescent="0.25">
      <c r="A134" s="157"/>
      <c r="B134" s="157"/>
      <c r="C134" s="157"/>
      <c r="D134" s="189"/>
      <c r="E134" s="157"/>
      <c r="F134" s="157"/>
      <c r="G134" s="157"/>
      <c r="H134" s="157"/>
      <c r="I134" s="157"/>
      <c r="J134" s="157"/>
      <c r="K134" s="157"/>
      <c r="L134" s="157"/>
      <c r="M134" s="157"/>
      <c r="N134" s="157"/>
      <c r="O134" s="157"/>
      <c r="P134" s="157"/>
      <c r="Q134" s="157"/>
      <c r="R134" s="157"/>
      <c r="S134" s="157"/>
      <c r="T134" s="157"/>
      <c r="U134" s="157"/>
      <c r="V134" s="157"/>
      <c r="W134" s="157"/>
      <c r="X134" s="157"/>
      <c r="Y134" s="157"/>
      <c r="Z134" s="157"/>
    </row>
    <row r="135" spans="1:26" ht="12" customHeight="1" x14ac:dyDescent="0.25">
      <c r="A135" s="157"/>
      <c r="B135" s="157"/>
      <c r="C135" s="157"/>
      <c r="D135" s="189"/>
      <c r="E135" s="157"/>
      <c r="F135" s="157"/>
      <c r="G135" s="157"/>
      <c r="H135" s="157"/>
      <c r="I135" s="157"/>
      <c r="J135" s="157"/>
      <c r="K135" s="157"/>
      <c r="L135" s="157"/>
      <c r="M135" s="157"/>
      <c r="N135" s="157"/>
      <c r="O135" s="157"/>
      <c r="P135" s="157"/>
      <c r="Q135" s="157"/>
      <c r="R135" s="157"/>
      <c r="S135" s="157"/>
      <c r="T135" s="157"/>
      <c r="U135" s="157"/>
      <c r="V135" s="157"/>
      <c r="W135" s="157"/>
      <c r="X135" s="157"/>
      <c r="Y135" s="157"/>
      <c r="Z135" s="157"/>
    </row>
    <row r="136" spans="1:26" ht="12" customHeight="1" x14ac:dyDescent="0.25">
      <c r="A136" s="157"/>
      <c r="B136" s="157"/>
      <c r="C136" s="157"/>
      <c r="D136" s="189"/>
      <c r="E136" s="157"/>
      <c r="F136" s="157"/>
      <c r="G136" s="157"/>
      <c r="H136" s="157"/>
      <c r="I136" s="157"/>
      <c r="J136" s="157"/>
      <c r="K136" s="157"/>
      <c r="L136" s="157"/>
      <c r="M136" s="157"/>
      <c r="N136" s="157"/>
      <c r="O136" s="157"/>
      <c r="P136" s="157"/>
      <c r="Q136" s="157"/>
      <c r="R136" s="157"/>
      <c r="S136" s="157"/>
      <c r="T136" s="157"/>
      <c r="U136" s="157"/>
      <c r="V136" s="157"/>
      <c r="W136" s="157"/>
      <c r="X136" s="157"/>
      <c r="Y136" s="157"/>
      <c r="Z136" s="157"/>
    </row>
    <row r="137" spans="1:26" ht="12" customHeight="1" x14ac:dyDescent="0.25">
      <c r="A137" s="157"/>
      <c r="B137" s="157"/>
      <c r="C137" s="157"/>
      <c r="D137" s="189"/>
      <c r="E137" s="157"/>
      <c r="F137" s="157"/>
      <c r="G137" s="157"/>
      <c r="H137" s="157"/>
      <c r="I137" s="157"/>
      <c r="J137" s="157"/>
      <c r="K137" s="157"/>
      <c r="L137" s="157"/>
      <c r="M137" s="157"/>
      <c r="N137" s="157"/>
      <c r="O137" s="157"/>
      <c r="P137" s="157"/>
      <c r="Q137" s="157"/>
      <c r="R137" s="157"/>
      <c r="S137" s="157"/>
      <c r="T137" s="157"/>
      <c r="U137" s="157"/>
      <c r="V137" s="157"/>
      <c r="W137" s="157"/>
      <c r="X137" s="157"/>
      <c r="Y137" s="157"/>
      <c r="Z137" s="157"/>
    </row>
    <row r="138" spans="1:26" ht="12" customHeight="1" x14ac:dyDescent="0.25">
      <c r="A138" s="157"/>
      <c r="B138" s="157"/>
      <c r="C138" s="157"/>
      <c r="D138" s="189"/>
      <c r="E138" s="157"/>
      <c r="F138" s="157"/>
      <c r="G138" s="157"/>
      <c r="H138" s="157"/>
      <c r="I138" s="157"/>
      <c r="J138" s="157"/>
      <c r="K138" s="157"/>
      <c r="L138" s="157"/>
      <c r="M138" s="157"/>
      <c r="N138" s="157"/>
      <c r="O138" s="157"/>
      <c r="P138" s="157"/>
      <c r="Q138" s="157"/>
      <c r="R138" s="157"/>
      <c r="S138" s="157"/>
      <c r="T138" s="157"/>
      <c r="U138" s="157"/>
      <c r="V138" s="157"/>
      <c r="W138" s="157"/>
      <c r="X138" s="157"/>
      <c r="Y138" s="157"/>
      <c r="Z138" s="157"/>
    </row>
    <row r="139" spans="1:26" ht="12" customHeight="1" x14ac:dyDescent="0.25">
      <c r="A139" s="157"/>
      <c r="B139" s="157"/>
      <c r="C139" s="157"/>
      <c r="D139" s="189"/>
      <c r="E139" s="157"/>
      <c r="F139" s="157"/>
      <c r="G139" s="157"/>
      <c r="H139" s="157"/>
      <c r="I139" s="157"/>
      <c r="J139" s="157"/>
      <c r="K139" s="157"/>
      <c r="L139" s="157"/>
      <c r="M139" s="157"/>
      <c r="N139" s="157"/>
      <c r="O139" s="157"/>
      <c r="P139" s="157"/>
      <c r="Q139" s="157"/>
      <c r="R139" s="157"/>
      <c r="S139" s="157"/>
      <c r="T139" s="157"/>
      <c r="U139" s="157"/>
      <c r="V139" s="157"/>
      <c r="W139" s="157"/>
      <c r="X139" s="157"/>
      <c r="Y139" s="157"/>
      <c r="Z139" s="157"/>
    </row>
    <row r="140" spans="1:26" ht="12" customHeight="1" x14ac:dyDescent="0.25">
      <c r="A140" s="157"/>
      <c r="B140" s="157"/>
      <c r="C140" s="157"/>
      <c r="D140" s="189"/>
      <c r="E140" s="157"/>
      <c r="F140" s="157"/>
      <c r="G140" s="157"/>
      <c r="H140" s="157"/>
      <c r="I140" s="157"/>
      <c r="J140" s="157"/>
      <c r="K140" s="157"/>
      <c r="L140" s="157"/>
      <c r="M140" s="157"/>
      <c r="N140" s="157"/>
      <c r="O140" s="157"/>
      <c r="P140" s="157"/>
      <c r="Q140" s="157"/>
      <c r="R140" s="157"/>
      <c r="S140" s="157"/>
      <c r="T140" s="157"/>
      <c r="U140" s="157"/>
      <c r="V140" s="157"/>
      <c r="W140" s="157"/>
      <c r="X140" s="157"/>
      <c r="Y140" s="157"/>
      <c r="Z140" s="157"/>
    </row>
    <row r="141" spans="1:26" ht="12" customHeight="1" x14ac:dyDescent="0.25">
      <c r="A141" s="157"/>
      <c r="B141" s="157"/>
      <c r="C141" s="157"/>
      <c r="D141" s="189"/>
      <c r="E141" s="157"/>
      <c r="F141" s="157"/>
      <c r="G141" s="157"/>
      <c r="H141" s="157"/>
      <c r="I141" s="157"/>
      <c r="J141" s="157"/>
      <c r="K141" s="157"/>
      <c r="L141" s="157"/>
      <c r="M141" s="157"/>
      <c r="N141" s="157"/>
      <c r="O141" s="157"/>
      <c r="P141" s="157"/>
      <c r="Q141" s="157"/>
      <c r="R141" s="157"/>
      <c r="S141" s="157"/>
      <c r="T141" s="157"/>
      <c r="U141" s="157"/>
      <c r="V141" s="157"/>
      <c r="W141" s="157"/>
      <c r="X141" s="157"/>
      <c r="Y141" s="157"/>
      <c r="Z141" s="157"/>
    </row>
    <row r="142" spans="1:26" ht="12" customHeight="1" x14ac:dyDescent="0.25">
      <c r="A142" s="157"/>
      <c r="B142" s="157"/>
      <c r="C142" s="157"/>
      <c r="D142" s="189"/>
      <c r="E142" s="157"/>
      <c r="F142" s="157"/>
      <c r="G142" s="157"/>
      <c r="H142" s="157"/>
      <c r="I142" s="157"/>
      <c r="J142" s="157"/>
      <c r="K142" s="157"/>
      <c r="L142" s="157"/>
      <c r="M142" s="157"/>
      <c r="N142" s="157"/>
      <c r="O142" s="157"/>
      <c r="P142" s="157"/>
      <c r="Q142" s="157"/>
      <c r="R142" s="157"/>
      <c r="S142" s="157"/>
      <c r="T142" s="157"/>
      <c r="U142" s="157"/>
      <c r="V142" s="157"/>
      <c r="W142" s="157"/>
      <c r="X142" s="157"/>
      <c r="Y142" s="157"/>
      <c r="Z142" s="157"/>
    </row>
    <row r="143" spans="1:26" ht="12" customHeight="1" x14ac:dyDescent="0.25">
      <c r="A143" s="157"/>
      <c r="B143" s="157"/>
      <c r="C143" s="157"/>
      <c r="D143" s="189"/>
      <c r="E143" s="157"/>
      <c r="F143" s="157"/>
      <c r="G143" s="157"/>
      <c r="H143" s="157"/>
      <c r="I143" s="157"/>
      <c r="J143" s="157"/>
      <c r="K143" s="157"/>
      <c r="L143" s="157"/>
      <c r="M143" s="157"/>
      <c r="N143" s="157"/>
      <c r="O143" s="157"/>
      <c r="P143" s="157"/>
      <c r="Q143" s="157"/>
      <c r="R143" s="157"/>
      <c r="S143" s="157"/>
      <c r="T143" s="157"/>
      <c r="U143" s="157"/>
      <c r="V143" s="157"/>
      <c r="W143" s="157"/>
      <c r="X143" s="157"/>
      <c r="Y143" s="157"/>
      <c r="Z143" s="157"/>
    </row>
    <row r="144" spans="1:26" ht="12" customHeight="1" x14ac:dyDescent="0.25">
      <c r="A144" s="157"/>
      <c r="B144" s="157"/>
      <c r="C144" s="157"/>
      <c r="D144" s="189"/>
      <c r="E144" s="157"/>
      <c r="F144" s="157"/>
      <c r="G144" s="157"/>
      <c r="H144" s="157"/>
      <c r="I144" s="157"/>
      <c r="J144" s="157"/>
      <c r="K144" s="157"/>
      <c r="L144" s="157"/>
      <c r="M144" s="157"/>
      <c r="N144" s="157"/>
      <c r="O144" s="157"/>
      <c r="P144" s="157"/>
      <c r="Q144" s="157"/>
      <c r="R144" s="157"/>
      <c r="S144" s="157"/>
      <c r="T144" s="157"/>
      <c r="U144" s="157"/>
      <c r="V144" s="157"/>
      <c r="W144" s="157"/>
      <c r="X144" s="157"/>
      <c r="Y144" s="157"/>
      <c r="Z144" s="157"/>
    </row>
    <row r="145" spans="1:26" ht="12" customHeight="1" x14ac:dyDescent="0.25">
      <c r="A145" s="157"/>
      <c r="B145" s="157"/>
      <c r="C145" s="157"/>
      <c r="D145" s="189"/>
      <c r="E145" s="157"/>
      <c r="F145" s="157"/>
      <c r="G145" s="157"/>
      <c r="H145" s="157"/>
      <c r="I145" s="157"/>
      <c r="J145" s="157"/>
      <c r="K145" s="157"/>
      <c r="L145" s="157"/>
      <c r="M145" s="157"/>
      <c r="N145" s="157"/>
      <c r="O145" s="157"/>
      <c r="P145" s="157"/>
      <c r="Q145" s="157"/>
      <c r="R145" s="157"/>
      <c r="S145" s="157"/>
      <c r="T145" s="157"/>
      <c r="U145" s="157"/>
      <c r="V145" s="157"/>
      <c r="W145" s="157"/>
      <c r="X145" s="157"/>
      <c r="Y145" s="157"/>
      <c r="Z145" s="157"/>
    </row>
    <row r="146" spans="1:26" ht="12" customHeight="1" x14ac:dyDescent="0.25">
      <c r="A146" s="157"/>
      <c r="B146" s="157"/>
      <c r="C146" s="157"/>
      <c r="D146" s="189"/>
      <c r="E146" s="157"/>
      <c r="F146" s="157"/>
      <c r="G146" s="157"/>
      <c r="H146" s="157"/>
      <c r="I146" s="157"/>
      <c r="J146" s="157"/>
      <c r="K146" s="157"/>
      <c r="L146" s="157"/>
      <c r="M146" s="157"/>
      <c r="N146" s="157"/>
      <c r="O146" s="157"/>
      <c r="P146" s="157"/>
      <c r="Q146" s="157"/>
      <c r="R146" s="157"/>
      <c r="S146" s="157"/>
      <c r="T146" s="157"/>
      <c r="U146" s="157"/>
      <c r="V146" s="157"/>
      <c r="W146" s="157"/>
      <c r="X146" s="157"/>
      <c r="Y146" s="157"/>
      <c r="Z146" s="157"/>
    </row>
    <row r="147" spans="1:26" ht="12" customHeight="1" x14ac:dyDescent="0.25">
      <c r="A147" s="157"/>
      <c r="B147" s="157"/>
      <c r="C147" s="157"/>
      <c r="D147" s="189"/>
      <c r="E147" s="157"/>
      <c r="F147" s="157"/>
      <c r="G147" s="157"/>
      <c r="H147" s="157"/>
      <c r="I147" s="157"/>
      <c r="J147" s="157"/>
      <c r="K147" s="157"/>
      <c r="L147" s="157"/>
      <c r="M147" s="157"/>
      <c r="N147" s="157"/>
      <c r="O147" s="157"/>
      <c r="P147" s="157"/>
      <c r="Q147" s="157"/>
      <c r="R147" s="157"/>
      <c r="S147" s="157"/>
      <c r="T147" s="157"/>
      <c r="U147" s="157"/>
      <c r="V147" s="157"/>
      <c r="W147" s="157"/>
      <c r="X147" s="157"/>
      <c r="Y147" s="157"/>
      <c r="Z147" s="157"/>
    </row>
    <row r="148" spans="1:26" ht="12" customHeight="1" x14ac:dyDescent="0.25">
      <c r="A148" s="157"/>
      <c r="B148" s="157"/>
      <c r="C148" s="157"/>
      <c r="D148" s="189"/>
      <c r="E148" s="157"/>
      <c r="F148" s="157"/>
      <c r="G148" s="157"/>
      <c r="H148" s="157"/>
      <c r="I148" s="157"/>
      <c r="J148" s="157"/>
      <c r="K148" s="157"/>
      <c r="L148" s="157"/>
      <c r="M148" s="157"/>
      <c r="N148" s="157"/>
      <c r="O148" s="157"/>
      <c r="P148" s="157"/>
      <c r="Q148" s="157"/>
      <c r="R148" s="157"/>
      <c r="S148" s="157"/>
      <c r="T148" s="157"/>
      <c r="U148" s="157"/>
      <c r="V148" s="157"/>
      <c r="W148" s="157"/>
      <c r="X148" s="157"/>
      <c r="Y148" s="157"/>
      <c r="Z148" s="157"/>
    </row>
    <row r="149" spans="1:26" ht="12" customHeight="1" x14ac:dyDescent="0.25">
      <c r="A149" s="157"/>
      <c r="B149" s="157"/>
      <c r="C149" s="157"/>
      <c r="D149" s="189"/>
      <c r="E149" s="157"/>
      <c r="F149" s="157"/>
      <c r="G149" s="157"/>
      <c r="H149" s="157"/>
      <c r="I149" s="157"/>
      <c r="J149" s="157"/>
      <c r="K149" s="157"/>
      <c r="L149" s="157"/>
      <c r="M149" s="157"/>
      <c r="N149" s="157"/>
      <c r="O149" s="157"/>
      <c r="P149" s="157"/>
      <c r="Q149" s="157"/>
      <c r="R149" s="157"/>
      <c r="S149" s="157"/>
      <c r="T149" s="157"/>
      <c r="U149" s="157"/>
      <c r="V149" s="157"/>
      <c r="W149" s="157"/>
      <c r="X149" s="157"/>
      <c r="Y149" s="157"/>
      <c r="Z149" s="157"/>
    </row>
    <row r="150" spans="1:26" ht="12" customHeight="1" x14ac:dyDescent="0.25">
      <c r="A150" s="157"/>
      <c r="B150" s="157"/>
      <c r="C150" s="157"/>
      <c r="D150" s="189"/>
      <c r="E150" s="157"/>
      <c r="F150" s="157"/>
      <c r="G150" s="157"/>
      <c r="H150" s="157"/>
      <c r="I150" s="157"/>
      <c r="J150" s="157"/>
      <c r="K150" s="157"/>
      <c r="L150" s="157"/>
      <c r="M150" s="157"/>
      <c r="N150" s="157"/>
      <c r="O150" s="157"/>
      <c r="P150" s="157"/>
      <c r="Q150" s="157"/>
      <c r="R150" s="157"/>
      <c r="S150" s="157"/>
      <c r="T150" s="157"/>
      <c r="U150" s="157"/>
      <c r="V150" s="157"/>
      <c r="W150" s="157"/>
      <c r="X150" s="157"/>
      <c r="Y150" s="157"/>
      <c r="Z150" s="157"/>
    </row>
    <row r="151" spans="1:26" ht="12" customHeight="1" x14ac:dyDescent="0.25">
      <c r="A151" s="157"/>
      <c r="B151" s="157"/>
      <c r="C151" s="157"/>
      <c r="D151" s="189"/>
      <c r="E151" s="157"/>
      <c r="F151" s="157"/>
      <c r="G151" s="157"/>
      <c r="H151" s="157"/>
      <c r="I151" s="157"/>
      <c r="J151" s="157"/>
      <c r="K151" s="157"/>
      <c r="L151" s="157"/>
      <c r="M151" s="157"/>
      <c r="N151" s="157"/>
      <c r="O151" s="157"/>
      <c r="P151" s="157"/>
      <c r="Q151" s="157"/>
      <c r="R151" s="157"/>
      <c r="S151" s="157"/>
      <c r="T151" s="157"/>
      <c r="U151" s="157"/>
      <c r="V151" s="157"/>
      <c r="W151" s="157"/>
      <c r="X151" s="157"/>
      <c r="Y151" s="157"/>
      <c r="Z151" s="157"/>
    </row>
    <row r="152" spans="1:26" ht="12" customHeight="1" x14ac:dyDescent="0.25">
      <c r="A152" s="157"/>
      <c r="B152" s="157"/>
      <c r="C152" s="157"/>
      <c r="D152" s="189"/>
      <c r="E152" s="157"/>
      <c r="F152" s="157"/>
      <c r="G152" s="157"/>
      <c r="H152" s="157"/>
      <c r="I152" s="157"/>
      <c r="J152" s="157"/>
      <c r="K152" s="157"/>
      <c r="L152" s="157"/>
      <c r="M152" s="157"/>
      <c r="N152" s="157"/>
      <c r="O152" s="157"/>
      <c r="P152" s="157"/>
      <c r="Q152" s="157"/>
      <c r="R152" s="157"/>
      <c r="S152" s="157"/>
      <c r="T152" s="157"/>
      <c r="U152" s="157"/>
      <c r="V152" s="157"/>
      <c r="W152" s="157"/>
      <c r="X152" s="157"/>
      <c r="Y152" s="157"/>
      <c r="Z152" s="157"/>
    </row>
    <row r="153" spans="1:26" ht="12" customHeight="1" x14ac:dyDescent="0.25">
      <c r="A153" s="157"/>
      <c r="B153" s="157"/>
      <c r="C153" s="157"/>
      <c r="D153" s="189"/>
      <c r="E153" s="157"/>
      <c r="F153" s="157"/>
      <c r="G153" s="157"/>
      <c r="H153" s="157"/>
      <c r="I153" s="157"/>
      <c r="J153" s="157"/>
      <c r="K153" s="157"/>
      <c r="L153" s="157"/>
      <c r="M153" s="157"/>
      <c r="N153" s="157"/>
      <c r="O153" s="157"/>
      <c r="P153" s="157"/>
      <c r="Q153" s="157"/>
      <c r="R153" s="157"/>
      <c r="S153" s="157"/>
      <c r="T153" s="157"/>
      <c r="U153" s="157"/>
      <c r="V153" s="157"/>
      <c r="W153" s="157"/>
      <c r="X153" s="157"/>
      <c r="Y153" s="157"/>
      <c r="Z153" s="157"/>
    </row>
    <row r="154" spans="1:26" ht="12" customHeight="1" x14ac:dyDescent="0.25">
      <c r="A154" s="157"/>
      <c r="B154" s="157"/>
      <c r="C154" s="157"/>
      <c r="D154" s="189"/>
      <c r="E154" s="157"/>
      <c r="F154" s="157"/>
      <c r="G154" s="157"/>
      <c r="H154" s="157"/>
      <c r="I154" s="157"/>
      <c r="J154" s="157"/>
      <c r="K154" s="157"/>
      <c r="L154" s="157"/>
      <c r="M154" s="157"/>
      <c r="N154" s="157"/>
      <c r="O154" s="157"/>
      <c r="P154" s="157"/>
      <c r="Q154" s="157"/>
      <c r="R154" s="157"/>
      <c r="S154" s="157"/>
      <c r="T154" s="157"/>
      <c r="U154" s="157"/>
      <c r="V154" s="157"/>
      <c r="W154" s="157"/>
      <c r="X154" s="157"/>
      <c r="Y154" s="157"/>
      <c r="Z154" s="157"/>
    </row>
    <row r="155" spans="1:26" ht="12" customHeight="1" x14ac:dyDescent="0.25">
      <c r="A155" s="157"/>
      <c r="B155" s="157"/>
      <c r="C155" s="157"/>
      <c r="D155" s="189"/>
      <c r="E155" s="157"/>
      <c r="F155" s="157"/>
      <c r="G155" s="157"/>
      <c r="H155" s="157"/>
      <c r="I155" s="157"/>
      <c r="J155" s="157"/>
      <c r="K155" s="157"/>
      <c r="L155" s="157"/>
      <c r="M155" s="157"/>
      <c r="N155" s="157"/>
      <c r="O155" s="157"/>
      <c r="P155" s="157"/>
      <c r="Q155" s="157"/>
      <c r="R155" s="157"/>
      <c r="S155" s="157"/>
      <c r="T155" s="157"/>
      <c r="U155" s="157"/>
      <c r="V155" s="157"/>
      <c r="W155" s="157"/>
      <c r="X155" s="157"/>
      <c r="Y155" s="157"/>
      <c r="Z155" s="157"/>
    </row>
    <row r="156" spans="1:26" ht="12" customHeight="1" x14ac:dyDescent="0.25">
      <c r="A156" s="157"/>
      <c r="B156" s="157"/>
      <c r="C156" s="157"/>
      <c r="D156" s="189"/>
      <c r="E156" s="157"/>
      <c r="F156" s="157"/>
      <c r="G156" s="157"/>
      <c r="H156" s="157"/>
      <c r="I156" s="157"/>
      <c r="J156" s="157"/>
      <c r="K156" s="157"/>
      <c r="L156" s="157"/>
      <c r="M156" s="157"/>
      <c r="N156" s="157"/>
      <c r="O156" s="157"/>
      <c r="P156" s="157"/>
      <c r="Q156" s="157"/>
      <c r="R156" s="157"/>
      <c r="S156" s="157"/>
      <c r="T156" s="157"/>
      <c r="U156" s="157"/>
      <c r="V156" s="157"/>
      <c r="W156" s="157"/>
      <c r="X156" s="157"/>
      <c r="Y156" s="157"/>
      <c r="Z156" s="157"/>
    </row>
    <row r="157" spans="1:26" ht="12" customHeight="1" x14ac:dyDescent="0.25">
      <c r="A157" s="157"/>
      <c r="B157" s="157"/>
      <c r="C157" s="157"/>
      <c r="D157" s="189"/>
      <c r="E157" s="157"/>
      <c r="F157" s="157"/>
      <c r="G157" s="157"/>
      <c r="H157" s="157"/>
      <c r="I157" s="157"/>
      <c r="J157" s="157"/>
      <c r="K157" s="157"/>
      <c r="L157" s="157"/>
      <c r="M157" s="157"/>
      <c r="N157" s="157"/>
      <c r="O157" s="157"/>
      <c r="P157" s="157"/>
      <c r="Q157" s="157"/>
      <c r="R157" s="157"/>
      <c r="S157" s="157"/>
      <c r="T157" s="157"/>
      <c r="U157" s="157"/>
      <c r="V157" s="157"/>
      <c r="W157" s="157"/>
      <c r="X157" s="157"/>
      <c r="Y157" s="157"/>
      <c r="Z157" s="157"/>
    </row>
    <row r="158" spans="1:26" ht="12" customHeight="1" x14ac:dyDescent="0.25">
      <c r="A158" s="157"/>
      <c r="B158" s="157"/>
      <c r="C158" s="157"/>
      <c r="D158" s="189"/>
      <c r="E158" s="157"/>
      <c r="F158" s="157"/>
      <c r="G158" s="157"/>
      <c r="H158" s="157"/>
      <c r="I158" s="157"/>
      <c r="J158" s="157"/>
      <c r="K158" s="157"/>
      <c r="L158" s="157"/>
      <c r="M158" s="157"/>
      <c r="N158" s="157"/>
      <c r="O158" s="157"/>
      <c r="P158" s="157"/>
      <c r="Q158" s="157"/>
      <c r="R158" s="157"/>
      <c r="S158" s="157"/>
      <c r="T158" s="157"/>
      <c r="U158" s="157"/>
      <c r="V158" s="157"/>
      <c r="W158" s="157"/>
      <c r="X158" s="157"/>
      <c r="Y158" s="157"/>
      <c r="Z158" s="157"/>
    </row>
    <row r="159" spans="1:26" ht="12" customHeight="1" x14ac:dyDescent="0.25">
      <c r="A159" s="157"/>
      <c r="B159" s="157"/>
      <c r="C159" s="157"/>
      <c r="D159" s="189"/>
      <c r="E159" s="157"/>
      <c r="F159" s="157"/>
      <c r="G159" s="157"/>
      <c r="H159" s="157"/>
      <c r="I159" s="157"/>
      <c r="J159" s="157"/>
      <c r="K159" s="157"/>
      <c r="L159" s="157"/>
      <c r="M159" s="157"/>
      <c r="N159" s="157"/>
      <c r="O159" s="157"/>
      <c r="P159" s="157"/>
      <c r="Q159" s="157"/>
      <c r="R159" s="157"/>
      <c r="S159" s="157"/>
      <c r="T159" s="157"/>
      <c r="U159" s="157"/>
      <c r="V159" s="157"/>
      <c r="W159" s="157"/>
      <c r="X159" s="157"/>
      <c r="Y159" s="157"/>
      <c r="Z159" s="157"/>
    </row>
    <row r="160" spans="1:26" ht="12" customHeight="1" x14ac:dyDescent="0.25">
      <c r="A160" s="157"/>
      <c r="B160" s="157"/>
      <c r="C160" s="157"/>
      <c r="D160" s="189"/>
      <c r="E160" s="157"/>
      <c r="F160" s="157"/>
      <c r="G160" s="157"/>
      <c r="H160" s="157"/>
      <c r="I160" s="157"/>
      <c r="J160" s="157"/>
      <c r="K160" s="157"/>
      <c r="L160" s="157"/>
      <c r="M160" s="157"/>
      <c r="N160" s="157"/>
      <c r="O160" s="157"/>
      <c r="P160" s="157"/>
      <c r="Q160" s="157"/>
      <c r="R160" s="157"/>
      <c r="S160" s="157"/>
      <c r="T160" s="157"/>
      <c r="U160" s="157"/>
      <c r="V160" s="157"/>
      <c r="W160" s="157"/>
      <c r="X160" s="157"/>
      <c r="Y160" s="157"/>
      <c r="Z160" s="157"/>
    </row>
    <row r="161" spans="1:26" ht="12" customHeight="1" x14ac:dyDescent="0.25">
      <c r="A161" s="157"/>
      <c r="B161" s="157"/>
      <c r="C161" s="157"/>
      <c r="D161" s="189"/>
      <c r="E161" s="157"/>
      <c r="F161" s="157"/>
      <c r="G161" s="157"/>
      <c r="H161" s="157"/>
      <c r="I161" s="157"/>
      <c r="J161" s="157"/>
      <c r="K161" s="157"/>
      <c r="L161" s="157"/>
      <c r="M161" s="157"/>
      <c r="N161" s="157"/>
      <c r="O161" s="157"/>
      <c r="P161" s="157"/>
      <c r="Q161" s="157"/>
      <c r="R161" s="157"/>
      <c r="S161" s="157"/>
      <c r="T161" s="157"/>
      <c r="U161" s="157"/>
      <c r="V161" s="157"/>
      <c r="W161" s="157"/>
      <c r="X161" s="157"/>
      <c r="Y161" s="157"/>
      <c r="Z161" s="157"/>
    </row>
    <row r="162" spans="1:26" ht="12" customHeight="1" x14ac:dyDescent="0.25">
      <c r="A162" s="157"/>
      <c r="B162" s="157"/>
      <c r="C162" s="157"/>
      <c r="D162" s="189"/>
      <c r="E162" s="157"/>
      <c r="F162" s="157"/>
      <c r="G162" s="157"/>
      <c r="H162" s="157"/>
      <c r="I162" s="157"/>
      <c r="J162" s="157"/>
      <c r="K162" s="157"/>
      <c r="L162" s="157"/>
      <c r="M162" s="157"/>
      <c r="N162" s="157"/>
      <c r="O162" s="157"/>
      <c r="P162" s="157"/>
      <c r="Q162" s="157"/>
      <c r="R162" s="157"/>
      <c r="S162" s="157"/>
      <c r="T162" s="157"/>
      <c r="U162" s="157"/>
      <c r="V162" s="157"/>
      <c r="W162" s="157"/>
      <c r="X162" s="157"/>
      <c r="Y162" s="157"/>
      <c r="Z162" s="157"/>
    </row>
    <row r="163" spans="1:26" ht="12" customHeight="1" x14ac:dyDescent="0.25">
      <c r="A163" s="157"/>
      <c r="B163" s="157"/>
      <c r="C163" s="157"/>
      <c r="D163" s="189"/>
      <c r="E163" s="157"/>
      <c r="F163" s="157"/>
      <c r="G163" s="157"/>
      <c r="H163" s="157"/>
      <c r="I163" s="157"/>
      <c r="J163" s="157"/>
      <c r="K163" s="157"/>
      <c r="L163" s="157"/>
      <c r="M163" s="157"/>
      <c r="N163" s="157"/>
      <c r="O163" s="157"/>
      <c r="P163" s="157"/>
      <c r="Q163" s="157"/>
      <c r="R163" s="157"/>
      <c r="S163" s="157"/>
      <c r="T163" s="157"/>
      <c r="U163" s="157"/>
      <c r="V163" s="157"/>
      <c r="W163" s="157"/>
      <c r="X163" s="157"/>
      <c r="Y163" s="157"/>
      <c r="Z163" s="157"/>
    </row>
    <row r="164" spans="1:26" ht="12" customHeight="1" x14ac:dyDescent="0.25">
      <c r="A164" s="157"/>
      <c r="B164" s="157"/>
      <c r="C164" s="157"/>
      <c r="D164" s="189"/>
      <c r="E164" s="157"/>
      <c r="F164" s="157"/>
      <c r="G164" s="157"/>
      <c r="H164" s="157"/>
      <c r="I164" s="157"/>
      <c r="J164" s="157"/>
      <c r="K164" s="157"/>
      <c r="L164" s="157"/>
      <c r="M164" s="157"/>
      <c r="N164" s="157"/>
      <c r="O164" s="157"/>
      <c r="P164" s="157"/>
      <c r="Q164" s="157"/>
      <c r="R164" s="157"/>
      <c r="S164" s="157"/>
      <c r="T164" s="157"/>
      <c r="U164" s="157"/>
      <c r="V164" s="157"/>
      <c r="W164" s="157"/>
      <c r="X164" s="157"/>
      <c r="Y164" s="157"/>
      <c r="Z164" s="157"/>
    </row>
    <row r="165" spans="1:26" ht="12" customHeight="1" x14ac:dyDescent="0.25">
      <c r="A165" s="157"/>
      <c r="B165" s="157"/>
      <c r="C165" s="157"/>
      <c r="D165" s="189"/>
      <c r="E165" s="157"/>
      <c r="F165" s="157"/>
      <c r="G165" s="157"/>
      <c r="H165" s="157"/>
      <c r="I165" s="157"/>
      <c r="J165" s="157"/>
      <c r="K165" s="157"/>
      <c r="L165" s="157"/>
      <c r="M165" s="157"/>
      <c r="N165" s="157"/>
      <c r="O165" s="157"/>
      <c r="P165" s="157"/>
      <c r="Q165" s="157"/>
      <c r="R165" s="157"/>
      <c r="S165" s="157"/>
      <c r="T165" s="157"/>
      <c r="U165" s="157"/>
      <c r="V165" s="157"/>
      <c r="W165" s="157"/>
      <c r="X165" s="157"/>
      <c r="Y165" s="157"/>
      <c r="Z165" s="157"/>
    </row>
    <row r="166" spans="1:26" ht="12" customHeight="1" x14ac:dyDescent="0.25">
      <c r="A166" s="157"/>
      <c r="B166" s="157"/>
      <c r="C166" s="157"/>
      <c r="D166" s="189"/>
      <c r="E166" s="157"/>
      <c r="F166" s="157"/>
      <c r="G166" s="157"/>
      <c r="H166" s="157"/>
      <c r="I166" s="157"/>
      <c r="J166" s="157"/>
      <c r="K166" s="157"/>
      <c r="L166" s="157"/>
      <c r="M166" s="157"/>
      <c r="N166" s="157"/>
      <c r="O166" s="157"/>
      <c r="P166" s="157"/>
      <c r="Q166" s="157"/>
      <c r="R166" s="157"/>
      <c r="S166" s="157"/>
      <c r="T166" s="157"/>
      <c r="U166" s="157"/>
      <c r="V166" s="157"/>
      <c r="W166" s="157"/>
      <c r="X166" s="157"/>
      <c r="Y166" s="157"/>
      <c r="Z166" s="157"/>
    </row>
    <row r="167" spans="1:26" ht="12" customHeight="1" x14ac:dyDescent="0.25">
      <c r="A167" s="157"/>
      <c r="B167" s="157"/>
      <c r="C167" s="157"/>
      <c r="D167" s="189"/>
      <c r="E167" s="157"/>
      <c r="F167" s="157"/>
      <c r="G167" s="157"/>
      <c r="H167" s="157"/>
      <c r="I167" s="157"/>
      <c r="J167" s="157"/>
      <c r="K167" s="157"/>
      <c r="L167" s="157"/>
      <c r="M167" s="157"/>
      <c r="N167" s="157"/>
      <c r="O167" s="157"/>
      <c r="P167" s="157"/>
      <c r="Q167" s="157"/>
      <c r="R167" s="157"/>
      <c r="S167" s="157"/>
      <c r="T167" s="157"/>
      <c r="U167" s="157"/>
      <c r="V167" s="157"/>
      <c r="W167" s="157"/>
      <c r="X167" s="157"/>
      <c r="Y167" s="157"/>
      <c r="Z167" s="157"/>
    </row>
    <row r="168" spans="1:26" ht="12" customHeight="1" x14ac:dyDescent="0.25">
      <c r="A168" s="157"/>
      <c r="B168" s="157"/>
      <c r="C168" s="157"/>
      <c r="D168" s="189"/>
      <c r="E168" s="157"/>
      <c r="F168" s="157"/>
      <c r="G168" s="157"/>
      <c r="H168" s="157"/>
      <c r="I168" s="157"/>
      <c r="J168" s="157"/>
      <c r="K168" s="157"/>
      <c r="L168" s="157"/>
      <c r="M168" s="157"/>
      <c r="N168" s="157"/>
      <c r="O168" s="157"/>
      <c r="P168" s="157"/>
      <c r="Q168" s="157"/>
      <c r="R168" s="157"/>
      <c r="S168" s="157"/>
      <c r="T168" s="157"/>
      <c r="U168" s="157"/>
      <c r="V168" s="157"/>
      <c r="W168" s="157"/>
      <c r="X168" s="157"/>
      <c r="Y168" s="157"/>
      <c r="Z168" s="157"/>
    </row>
    <row r="169" spans="1:26" ht="12" customHeight="1" x14ac:dyDescent="0.25">
      <c r="A169" s="157"/>
      <c r="B169" s="157"/>
      <c r="C169" s="157"/>
      <c r="D169" s="189"/>
      <c r="E169" s="157"/>
      <c r="F169" s="157"/>
      <c r="G169" s="157"/>
      <c r="H169" s="157"/>
      <c r="I169" s="157"/>
      <c r="J169" s="157"/>
      <c r="K169" s="157"/>
      <c r="L169" s="157"/>
      <c r="M169" s="157"/>
      <c r="N169" s="157"/>
      <c r="O169" s="157"/>
      <c r="P169" s="157"/>
      <c r="Q169" s="157"/>
      <c r="R169" s="157"/>
      <c r="S169" s="157"/>
      <c r="T169" s="157"/>
      <c r="U169" s="157"/>
      <c r="V169" s="157"/>
      <c r="W169" s="157"/>
      <c r="X169" s="157"/>
      <c r="Y169" s="157"/>
      <c r="Z169" s="157"/>
    </row>
    <row r="170" spans="1:26" ht="12" customHeight="1" x14ac:dyDescent="0.25">
      <c r="A170" s="157"/>
      <c r="B170" s="157"/>
      <c r="C170" s="157"/>
      <c r="D170" s="189"/>
      <c r="E170" s="157"/>
      <c r="F170" s="157"/>
      <c r="G170" s="157"/>
      <c r="H170" s="157"/>
      <c r="I170" s="157"/>
      <c r="J170" s="157"/>
      <c r="K170" s="157"/>
      <c r="L170" s="157"/>
      <c r="M170" s="157"/>
      <c r="N170" s="157"/>
      <c r="O170" s="157"/>
      <c r="P170" s="157"/>
      <c r="Q170" s="157"/>
      <c r="R170" s="157"/>
      <c r="S170" s="157"/>
      <c r="T170" s="157"/>
      <c r="U170" s="157"/>
      <c r="V170" s="157"/>
      <c r="W170" s="157"/>
      <c r="X170" s="157"/>
      <c r="Y170" s="157"/>
      <c r="Z170" s="157"/>
    </row>
    <row r="171" spans="1:26" ht="12" customHeight="1" x14ac:dyDescent="0.25">
      <c r="A171" s="157"/>
      <c r="B171" s="157"/>
      <c r="C171" s="157"/>
      <c r="D171" s="189"/>
      <c r="E171" s="157"/>
      <c r="F171" s="157"/>
      <c r="G171" s="157"/>
      <c r="H171" s="157"/>
      <c r="I171" s="157"/>
      <c r="J171" s="157"/>
      <c r="K171" s="157"/>
      <c r="L171" s="157"/>
      <c r="M171" s="157"/>
      <c r="N171" s="157"/>
      <c r="O171" s="157"/>
      <c r="P171" s="157"/>
      <c r="Q171" s="157"/>
      <c r="R171" s="157"/>
      <c r="S171" s="157"/>
      <c r="T171" s="157"/>
      <c r="U171" s="157"/>
      <c r="V171" s="157"/>
      <c r="W171" s="157"/>
      <c r="X171" s="157"/>
      <c r="Y171" s="157"/>
      <c r="Z171" s="157"/>
    </row>
    <row r="172" spans="1:26" ht="12" customHeight="1" x14ac:dyDescent="0.25">
      <c r="A172" s="157"/>
      <c r="B172" s="157"/>
      <c r="C172" s="157"/>
      <c r="D172" s="189"/>
      <c r="E172" s="157"/>
      <c r="F172" s="157"/>
      <c r="G172" s="157"/>
      <c r="H172" s="157"/>
      <c r="I172" s="157"/>
      <c r="J172" s="157"/>
      <c r="K172" s="157"/>
      <c r="L172" s="157"/>
      <c r="M172" s="157"/>
      <c r="N172" s="157"/>
      <c r="O172" s="157"/>
      <c r="P172" s="157"/>
      <c r="Q172" s="157"/>
      <c r="R172" s="157"/>
      <c r="S172" s="157"/>
      <c r="T172" s="157"/>
      <c r="U172" s="157"/>
      <c r="V172" s="157"/>
      <c r="W172" s="157"/>
      <c r="X172" s="157"/>
      <c r="Y172" s="157"/>
      <c r="Z172" s="157"/>
    </row>
    <row r="173" spans="1:26" ht="12" customHeight="1" x14ac:dyDescent="0.25">
      <c r="A173" s="157"/>
      <c r="B173" s="157"/>
      <c r="C173" s="157"/>
      <c r="D173" s="189"/>
      <c r="E173" s="157"/>
      <c r="F173" s="157"/>
      <c r="G173" s="157"/>
      <c r="H173" s="157"/>
      <c r="I173" s="157"/>
      <c r="J173" s="157"/>
      <c r="K173" s="157"/>
      <c r="L173" s="157"/>
      <c r="M173" s="157"/>
      <c r="N173" s="157"/>
      <c r="O173" s="157"/>
      <c r="P173" s="157"/>
      <c r="Q173" s="157"/>
      <c r="R173" s="157"/>
      <c r="S173" s="157"/>
      <c r="T173" s="157"/>
      <c r="U173" s="157"/>
      <c r="V173" s="157"/>
      <c r="W173" s="157"/>
      <c r="X173" s="157"/>
      <c r="Y173" s="157"/>
      <c r="Z173" s="157"/>
    </row>
    <row r="174" spans="1:26" ht="12" customHeight="1" x14ac:dyDescent="0.25">
      <c r="A174" s="157"/>
      <c r="B174" s="157"/>
      <c r="C174" s="157"/>
      <c r="D174" s="189"/>
      <c r="E174" s="157"/>
      <c r="F174" s="157"/>
      <c r="G174" s="157"/>
      <c r="H174" s="157"/>
      <c r="I174" s="157"/>
      <c r="J174" s="157"/>
      <c r="K174" s="157"/>
      <c r="L174" s="157"/>
      <c r="M174" s="157"/>
      <c r="N174" s="157"/>
      <c r="O174" s="157"/>
      <c r="P174" s="157"/>
      <c r="Q174" s="157"/>
      <c r="R174" s="157"/>
      <c r="S174" s="157"/>
      <c r="T174" s="157"/>
      <c r="U174" s="157"/>
      <c r="V174" s="157"/>
      <c r="W174" s="157"/>
      <c r="X174" s="157"/>
      <c r="Y174" s="157"/>
      <c r="Z174" s="157"/>
    </row>
    <row r="175" spans="1:26" ht="12" customHeight="1" x14ac:dyDescent="0.25">
      <c r="A175" s="157"/>
      <c r="B175" s="157"/>
      <c r="C175" s="157"/>
      <c r="D175" s="189"/>
      <c r="E175" s="157"/>
      <c r="F175" s="157"/>
      <c r="G175" s="157"/>
      <c r="H175" s="157"/>
      <c r="I175" s="157"/>
      <c r="J175" s="157"/>
      <c r="K175" s="157"/>
      <c r="L175" s="157"/>
      <c r="M175" s="157"/>
      <c r="N175" s="157"/>
      <c r="O175" s="157"/>
      <c r="P175" s="157"/>
      <c r="Q175" s="157"/>
      <c r="R175" s="157"/>
      <c r="S175" s="157"/>
      <c r="T175" s="157"/>
      <c r="U175" s="157"/>
      <c r="V175" s="157"/>
      <c r="W175" s="157"/>
      <c r="X175" s="157"/>
      <c r="Y175" s="157"/>
      <c r="Z175" s="157"/>
    </row>
    <row r="176" spans="1:26" ht="12" customHeight="1" x14ac:dyDescent="0.25">
      <c r="A176" s="157"/>
      <c r="B176" s="157"/>
      <c r="C176" s="157"/>
      <c r="D176" s="189"/>
      <c r="E176" s="157"/>
      <c r="F176" s="157"/>
      <c r="G176" s="157"/>
      <c r="H176" s="157"/>
      <c r="I176" s="157"/>
      <c r="J176" s="157"/>
      <c r="K176" s="157"/>
      <c r="L176" s="157"/>
      <c r="M176" s="157"/>
      <c r="N176" s="157"/>
      <c r="O176" s="157"/>
      <c r="P176" s="157"/>
      <c r="Q176" s="157"/>
      <c r="R176" s="157"/>
      <c r="S176" s="157"/>
      <c r="T176" s="157"/>
      <c r="U176" s="157"/>
      <c r="V176" s="157"/>
      <c r="W176" s="157"/>
      <c r="X176" s="157"/>
      <c r="Y176" s="157"/>
      <c r="Z176" s="157"/>
    </row>
    <row r="177" spans="1:26" ht="12" customHeight="1" x14ac:dyDescent="0.25">
      <c r="A177" s="157"/>
      <c r="B177" s="157"/>
      <c r="C177" s="157"/>
      <c r="D177" s="189"/>
      <c r="E177" s="157"/>
      <c r="F177" s="157"/>
      <c r="G177" s="157"/>
      <c r="H177" s="157"/>
      <c r="I177" s="157"/>
      <c r="J177" s="157"/>
      <c r="K177" s="157"/>
      <c r="L177" s="157"/>
      <c r="M177" s="157"/>
      <c r="N177" s="157"/>
      <c r="O177" s="157"/>
      <c r="P177" s="157"/>
      <c r="Q177" s="157"/>
      <c r="R177" s="157"/>
      <c r="S177" s="157"/>
      <c r="T177" s="157"/>
      <c r="U177" s="157"/>
      <c r="V177" s="157"/>
      <c r="W177" s="157"/>
      <c r="X177" s="157"/>
      <c r="Y177" s="157"/>
      <c r="Z177" s="157"/>
    </row>
    <row r="178" spans="1:26" ht="12" customHeight="1" x14ac:dyDescent="0.25">
      <c r="A178" s="157"/>
      <c r="B178" s="157"/>
      <c r="C178" s="157"/>
      <c r="D178" s="189"/>
      <c r="E178" s="157"/>
      <c r="F178" s="157"/>
      <c r="G178" s="157"/>
      <c r="H178" s="157"/>
      <c r="I178" s="157"/>
      <c r="J178" s="157"/>
      <c r="K178" s="157"/>
      <c r="L178" s="157"/>
      <c r="M178" s="157"/>
      <c r="N178" s="157"/>
      <c r="O178" s="157"/>
      <c r="P178" s="157"/>
      <c r="Q178" s="157"/>
      <c r="R178" s="157"/>
      <c r="S178" s="157"/>
      <c r="T178" s="157"/>
      <c r="U178" s="157"/>
      <c r="V178" s="157"/>
      <c r="W178" s="157"/>
      <c r="X178" s="157"/>
      <c r="Y178" s="157"/>
      <c r="Z178" s="157"/>
    </row>
    <row r="179" spans="1:26" ht="12" customHeight="1" x14ac:dyDescent="0.25">
      <c r="A179" s="157"/>
      <c r="B179" s="157"/>
      <c r="C179" s="157"/>
      <c r="D179" s="189"/>
      <c r="E179" s="157"/>
      <c r="F179" s="157"/>
      <c r="G179" s="157"/>
      <c r="H179" s="157"/>
      <c r="I179" s="157"/>
      <c r="J179" s="157"/>
      <c r="K179" s="157"/>
      <c r="L179" s="157"/>
      <c r="M179" s="157"/>
      <c r="N179" s="157"/>
      <c r="O179" s="157"/>
      <c r="P179" s="157"/>
      <c r="Q179" s="157"/>
      <c r="R179" s="157"/>
      <c r="S179" s="157"/>
      <c r="T179" s="157"/>
      <c r="U179" s="157"/>
      <c r="V179" s="157"/>
      <c r="W179" s="157"/>
      <c r="X179" s="157"/>
      <c r="Y179" s="157"/>
      <c r="Z179" s="157"/>
    </row>
    <row r="180" spans="1:26" ht="12" customHeight="1" x14ac:dyDescent="0.25">
      <c r="A180" s="157"/>
      <c r="B180" s="157"/>
      <c r="C180" s="157"/>
      <c r="D180" s="189"/>
      <c r="E180" s="157"/>
      <c r="F180" s="157"/>
      <c r="G180" s="157"/>
      <c r="H180" s="157"/>
      <c r="I180" s="157"/>
      <c r="J180" s="157"/>
      <c r="K180" s="157"/>
      <c r="L180" s="157"/>
      <c r="M180" s="157"/>
      <c r="N180" s="157"/>
      <c r="O180" s="157"/>
      <c r="P180" s="157"/>
      <c r="Q180" s="157"/>
      <c r="R180" s="157"/>
      <c r="S180" s="157"/>
      <c r="T180" s="157"/>
      <c r="U180" s="157"/>
      <c r="V180" s="157"/>
      <c r="W180" s="157"/>
      <c r="X180" s="157"/>
      <c r="Y180" s="157"/>
      <c r="Z180" s="157"/>
    </row>
    <row r="181" spans="1:26" ht="12" customHeight="1" x14ac:dyDescent="0.25">
      <c r="A181" s="157"/>
      <c r="B181" s="157"/>
      <c r="C181" s="157"/>
      <c r="D181" s="189"/>
      <c r="E181" s="157"/>
      <c r="F181" s="157"/>
      <c r="G181" s="157"/>
      <c r="H181" s="157"/>
      <c r="I181" s="157"/>
      <c r="J181" s="157"/>
      <c r="K181" s="157"/>
      <c r="L181" s="157"/>
      <c r="M181" s="157"/>
      <c r="N181" s="157"/>
      <c r="O181" s="157"/>
      <c r="P181" s="157"/>
      <c r="Q181" s="157"/>
      <c r="R181" s="157"/>
      <c r="S181" s="157"/>
      <c r="T181" s="157"/>
      <c r="U181" s="157"/>
      <c r="V181" s="157"/>
      <c r="W181" s="157"/>
      <c r="X181" s="157"/>
      <c r="Y181" s="157"/>
      <c r="Z181" s="157"/>
    </row>
    <row r="182" spans="1:26" ht="12" customHeight="1" x14ac:dyDescent="0.25">
      <c r="A182" s="157"/>
      <c r="B182" s="157"/>
      <c r="C182" s="157"/>
      <c r="D182" s="189"/>
      <c r="E182" s="157"/>
      <c r="F182" s="157"/>
      <c r="G182" s="157"/>
      <c r="H182" s="157"/>
      <c r="I182" s="157"/>
      <c r="J182" s="157"/>
      <c r="K182" s="157"/>
      <c r="L182" s="157"/>
      <c r="M182" s="157"/>
      <c r="N182" s="157"/>
      <c r="O182" s="157"/>
      <c r="P182" s="157"/>
      <c r="Q182" s="157"/>
      <c r="R182" s="157"/>
      <c r="S182" s="157"/>
      <c r="T182" s="157"/>
      <c r="U182" s="157"/>
      <c r="V182" s="157"/>
      <c r="W182" s="157"/>
      <c r="X182" s="157"/>
      <c r="Y182" s="157"/>
      <c r="Z182" s="157"/>
    </row>
    <row r="183" spans="1:26" ht="12" customHeight="1" x14ac:dyDescent="0.25">
      <c r="A183" s="157"/>
      <c r="B183" s="157"/>
      <c r="C183" s="157"/>
      <c r="D183" s="189"/>
      <c r="E183" s="157"/>
      <c r="F183" s="157"/>
      <c r="G183" s="157"/>
      <c r="H183" s="157"/>
      <c r="I183" s="157"/>
      <c r="J183" s="157"/>
      <c r="K183" s="157"/>
      <c r="L183" s="157"/>
      <c r="M183" s="157"/>
      <c r="N183" s="157"/>
      <c r="O183" s="157"/>
      <c r="P183" s="157"/>
      <c r="Q183" s="157"/>
      <c r="R183" s="157"/>
      <c r="S183" s="157"/>
      <c r="T183" s="157"/>
      <c r="U183" s="157"/>
      <c r="V183" s="157"/>
      <c r="W183" s="157"/>
      <c r="X183" s="157"/>
      <c r="Y183" s="157"/>
      <c r="Z183" s="157"/>
    </row>
    <row r="184" spans="1:26" ht="12" customHeight="1" x14ac:dyDescent="0.25">
      <c r="A184" s="157"/>
      <c r="B184" s="157"/>
      <c r="C184" s="157"/>
      <c r="D184" s="189"/>
      <c r="E184" s="157"/>
      <c r="F184" s="157"/>
      <c r="G184" s="157"/>
      <c r="H184" s="157"/>
      <c r="I184" s="157"/>
      <c r="J184" s="157"/>
      <c r="K184" s="157"/>
      <c r="L184" s="157"/>
      <c r="M184" s="157"/>
      <c r="N184" s="157"/>
      <c r="O184" s="157"/>
      <c r="P184" s="157"/>
      <c r="Q184" s="157"/>
      <c r="R184" s="157"/>
      <c r="S184" s="157"/>
      <c r="T184" s="157"/>
      <c r="U184" s="157"/>
      <c r="V184" s="157"/>
      <c r="W184" s="157"/>
      <c r="X184" s="157"/>
      <c r="Y184" s="157"/>
      <c r="Z184" s="157"/>
    </row>
    <row r="185" spans="1:26" ht="12" customHeight="1" x14ac:dyDescent="0.25">
      <c r="A185" s="157"/>
      <c r="B185" s="157"/>
      <c r="C185" s="157"/>
      <c r="D185" s="189"/>
      <c r="E185" s="157"/>
      <c r="F185" s="157"/>
      <c r="G185" s="157"/>
      <c r="H185" s="157"/>
      <c r="I185" s="157"/>
      <c r="J185" s="157"/>
      <c r="K185" s="157"/>
      <c r="L185" s="157"/>
      <c r="M185" s="157"/>
      <c r="N185" s="157"/>
      <c r="O185" s="157"/>
      <c r="P185" s="157"/>
      <c r="Q185" s="157"/>
      <c r="R185" s="157"/>
      <c r="S185" s="157"/>
      <c r="T185" s="157"/>
      <c r="U185" s="157"/>
      <c r="V185" s="157"/>
      <c r="W185" s="157"/>
      <c r="X185" s="157"/>
      <c r="Y185" s="157"/>
      <c r="Z185" s="157"/>
    </row>
    <row r="186" spans="1:26" ht="12" customHeight="1" x14ac:dyDescent="0.25">
      <c r="A186" s="157"/>
      <c r="B186" s="157"/>
      <c r="C186" s="157"/>
      <c r="D186" s="189"/>
      <c r="E186" s="157"/>
      <c r="F186" s="157"/>
      <c r="G186" s="157"/>
      <c r="H186" s="157"/>
      <c r="I186" s="157"/>
      <c r="J186" s="157"/>
      <c r="K186" s="157"/>
      <c r="L186" s="157"/>
      <c r="M186" s="157"/>
      <c r="N186" s="157"/>
      <c r="O186" s="157"/>
      <c r="P186" s="157"/>
      <c r="Q186" s="157"/>
      <c r="R186" s="157"/>
      <c r="S186" s="157"/>
      <c r="T186" s="157"/>
      <c r="U186" s="157"/>
      <c r="V186" s="157"/>
      <c r="W186" s="157"/>
      <c r="X186" s="157"/>
      <c r="Y186" s="157"/>
      <c r="Z186" s="157"/>
    </row>
    <row r="187" spans="1:26" ht="12" customHeight="1" x14ac:dyDescent="0.25">
      <c r="A187" s="157"/>
      <c r="B187" s="157"/>
      <c r="C187" s="157"/>
      <c r="D187" s="189"/>
      <c r="E187" s="157"/>
      <c r="F187" s="157"/>
      <c r="G187" s="157"/>
      <c r="H187" s="157"/>
      <c r="I187" s="157"/>
      <c r="J187" s="157"/>
      <c r="K187" s="157"/>
      <c r="L187" s="157"/>
      <c r="M187" s="157"/>
      <c r="N187" s="157"/>
      <c r="O187" s="157"/>
      <c r="P187" s="157"/>
      <c r="Q187" s="157"/>
      <c r="R187" s="157"/>
      <c r="S187" s="157"/>
      <c r="T187" s="157"/>
      <c r="U187" s="157"/>
      <c r="V187" s="157"/>
      <c r="W187" s="157"/>
      <c r="X187" s="157"/>
      <c r="Y187" s="157"/>
      <c r="Z187" s="157"/>
    </row>
    <row r="188" spans="1:26" ht="12" customHeight="1" x14ac:dyDescent="0.25">
      <c r="A188" s="157"/>
      <c r="B188" s="157"/>
      <c r="C188" s="157"/>
      <c r="D188" s="189"/>
      <c r="E188" s="157"/>
      <c r="F188" s="157"/>
      <c r="G188" s="157"/>
      <c r="H188" s="157"/>
      <c r="I188" s="157"/>
      <c r="J188" s="157"/>
      <c r="K188" s="157"/>
      <c r="L188" s="157"/>
      <c r="M188" s="157"/>
      <c r="N188" s="157"/>
      <c r="O188" s="157"/>
      <c r="P188" s="157"/>
      <c r="Q188" s="157"/>
      <c r="R188" s="157"/>
      <c r="S188" s="157"/>
      <c r="T188" s="157"/>
      <c r="U188" s="157"/>
      <c r="V188" s="157"/>
      <c r="W188" s="157"/>
      <c r="X188" s="157"/>
      <c r="Y188" s="157"/>
      <c r="Z188" s="157"/>
    </row>
    <row r="189" spans="1:26" ht="12" customHeight="1" x14ac:dyDescent="0.25">
      <c r="A189" s="157"/>
      <c r="B189" s="157"/>
      <c r="C189" s="157"/>
      <c r="D189" s="189"/>
      <c r="E189" s="157"/>
      <c r="F189" s="157"/>
      <c r="G189" s="157"/>
      <c r="H189" s="157"/>
      <c r="I189" s="157"/>
      <c r="J189" s="157"/>
      <c r="K189" s="157"/>
      <c r="L189" s="157"/>
      <c r="M189" s="157"/>
      <c r="N189" s="157"/>
      <c r="O189" s="157"/>
      <c r="P189" s="157"/>
      <c r="Q189" s="157"/>
      <c r="R189" s="157"/>
      <c r="S189" s="157"/>
      <c r="T189" s="157"/>
      <c r="U189" s="157"/>
      <c r="V189" s="157"/>
      <c r="W189" s="157"/>
      <c r="X189" s="157"/>
      <c r="Y189" s="157"/>
      <c r="Z189" s="157"/>
    </row>
    <row r="190" spans="1:26" ht="12" customHeight="1" x14ac:dyDescent="0.25">
      <c r="A190" s="157"/>
      <c r="B190" s="157"/>
      <c r="C190" s="157"/>
      <c r="D190" s="189"/>
      <c r="E190" s="157"/>
      <c r="F190" s="157"/>
      <c r="G190" s="157"/>
      <c r="H190" s="157"/>
      <c r="I190" s="157"/>
      <c r="J190" s="157"/>
      <c r="K190" s="157"/>
      <c r="L190" s="157"/>
      <c r="M190" s="157"/>
      <c r="N190" s="157"/>
      <c r="O190" s="157"/>
      <c r="P190" s="157"/>
      <c r="Q190" s="157"/>
      <c r="R190" s="157"/>
      <c r="S190" s="157"/>
      <c r="T190" s="157"/>
      <c r="U190" s="157"/>
      <c r="V190" s="157"/>
      <c r="W190" s="157"/>
      <c r="X190" s="157"/>
      <c r="Y190" s="157"/>
      <c r="Z190" s="157"/>
    </row>
    <row r="191" spans="1:26" ht="12" customHeight="1" x14ac:dyDescent="0.25">
      <c r="A191" s="157"/>
      <c r="B191" s="157"/>
      <c r="C191" s="157"/>
      <c r="D191" s="189"/>
      <c r="E191" s="157"/>
      <c r="F191" s="157"/>
      <c r="G191" s="157"/>
      <c r="H191" s="157"/>
      <c r="I191" s="157"/>
      <c r="J191" s="157"/>
      <c r="K191" s="157"/>
      <c r="L191" s="157"/>
      <c r="M191" s="157"/>
      <c r="N191" s="157"/>
      <c r="O191" s="157"/>
      <c r="P191" s="157"/>
      <c r="Q191" s="157"/>
      <c r="R191" s="157"/>
      <c r="S191" s="157"/>
      <c r="T191" s="157"/>
      <c r="U191" s="157"/>
      <c r="V191" s="157"/>
      <c r="W191" s="157"/>
      <c r="X191" s="157"/>
      <c r="Y191" s="157"/>
      <c r="Z191" s="157"/>
    </row>
    <row r="192" spans="1:26" ht="12" customHeight="1" x14ac:dyDescent="0.25">
      <c r="A192" s="157"/>
      <c r="B192" s="157"/>
      <c r="C192" s="157"/>
      <c r="D192" s="189"/>
      <c r="E192" s="157"/>
      <c r="F192" s="157"/>
      <c r="G192" s="157"/>
      <c r="H192" s="157"/>
      <c r="I192" s="157"/>
      <c r="J192" s="157"/>
      <c r="K192" s="157"/>
      <c r="L192" s="157"/>
      <c r="M192" s="157"/>
      <c r="N192" s="157"/>
      <c r="O192" s="157"/>
      <c r="P192" s="157"/>
      <c r="Q192" s="157"/>
      <c r="R192" s="157"/>
      <c r="S192" s="157"/>
      <c r="T192" s="157"/>
      <c r="U192" s="157"/>
      <c r="V192" s="157"/>
      <c r="W192" s="157"/>
      <c r="X192" s="157"/>
      <c r="Y192" s="157"/>
      <c r="Z192" s="157"/>
    </row>
    <row r="193" spans="1:26" ht="12" customHeight="1" x14ac:dyDescent="0.25">
      <c r="A193" s="157"/>
      <c r="B193" s="157"/>
      <c r="C193" s="157"/>
      <c r="D193" s="189"/>
      <c r="E193" s="157"/>
      <c r="F193" s="157"/>
      <c r="G193" s="157"/>
      <c r="H193" s="157"/>
      <c r="I193" s="157"/>
      <c r="J193" s="157"/>
      <c r="K193" s="157"/>
      <c r="L193" s="157"/>
      <c r="M193" s="157"/>
      <c r="N193" s="157"/>
      <c r="O193" s="157"/>
      <c r="P193" s="157"/>
      <c r="Q193" s="157"/>
      <c r="R193" s="157"/>
      <c r="S193" s="157"/>
      <c r="T193" s="157"/>
      <c r="U193" s="157"/>
      <c r="V193" s="157"/>
      <c r="W193" s="157"/>
      <c r="X193" s="157"/>
      <c r="Y193" s="157"/>
      <c r="Z193" s="157"/>
    </row>
    <row r="194" spans="1:26" ht="12" customHeight="1" x14ac:dyDescent="0.25">
      <c r="A194" s="157"/>
      <c r="B194" s="157"/>
      <c r="C194" s="157"/>
      <c r="D194" s="189"/>
      <c r="E194" s="157"/>
      <c r="F194" s="157"/>
      <c r="G194" s="157"/>
      <c r="H194" s="157"/>
      <c r="I194" s="157"/>
      <c r="J194" s="157"/>
      <c r="K194" s="157"/>
      <c r="L194" s="157"/>
      <c r="M194" s="157"/>
      <c r="N194" s="157"/>
      <c r="O194" s="157"/>
      <c r="P194" s="157"/>
      <c r="Q194" s="157"/>
      <c r="R194" s="157"/>
      <c r="S194" s="157"/>
      <c r="T194" s="157"/>
      <c r="U194" s="157"/>
      <c r="V194" s="157"/>
      <c r="W194" s="157"/>
      <c r="X194" s="157"/>
      <c r="Y194" s="157"/>
      <c r="Z194" s="157"/>
    </row>
    <row r="195" spans="1:26" ht="12" customHeight="1" x14ac:dyDescent="0.25">
      <c r="A195" s="157"/>
      <c r="B195" s="157"/>
      <c r="C195" s="157"/>
      <c r="D195" s="189"/>
      <c r="E195" s="157"/>
      <c r="F195" s="157"/>
      <c r="G195" s="157"/>
      <c r="H195" s="157"/>
      <c r="I195" s="157"/>
      <c r="J195" s="157"/>
      <c r="K195" s="157"/>
      <c r="L195" s="157"/>
      <c r="M195" s="157"/>
      <c r="N195" s="157"/>
      <c r="O195" s="157"/>
      <c r="P195" s="157"/>
      <c r="Q195" s="157"/>
      <c r="R195" s="157"/>
      <c r="S195" s="157"/>
      <c r="T195" s="157"/>
      <c r="U195" s="157"/>
      <c r="V195" s="157"/>
      <c r="W195" s="157"/>
      <c r="X195" s="157"/>
      <c r="Y195" s="157"/>
      <c r="Z195" s="157"/>
    </row>
    <row r="196" spans="1:26" ht="12" customHeight="1" x14ac:dyDescent="0.25">
      <c r="A196" s="157"/>
      <c r="B196" s="157"/>
      <c r="C196" s="157"/>
      <c r="D196" s="189"/>
      <c r="E196" s="157"/>
      <c r="F196" s="157"/>
      <c r="G196" s="157"/>
      <c r="H196" s="157"/>
      <c r="I196" s="157"/>
      <c r="J196" s="157"/>
      <c r="K196" s="157"/>
      <c r="L196" s="157"/>
      <c r="M196" s="157"/>
      <c r="N196" s="157"/>
      <c r="O196" s="157"/>
      <c r="P196" s="157"/>
      <c r="Q196" s="157"/>
      <c r="R196" s="157"/>
      <c r="S196" s="157"/>
      <c r="T196" s="157"/>
      <c r="U196" s="157"/>
      <c r="V196" s="157"/>
      <c r="W196" s="157"/>
      <c r="X196" s="157"/>
      <c r="Y196" s="157"/>
      <c r="Z196" s="157"/>
    </row>
    <row r="197" spans="1:26" ht="12" customHeight="1" x14ac:dyDescent="0.25">
      <c r="A197" s="157"/>
      <c r="B197" s="157"/>
      <c r="C197" s="157"/>
      <c r="D197" s="189"/>
      <c r="E197" s="157"/>
      <c r="F197" s="157"/>
      <c r="G197" s="157"/>
      <c r="H197" s="157"/>
      <c r="I197" s="157"/>
      <c r="J197" s="157"/>
      <c r="K197" s="157"/>
      <c r="L197" s="157"/>
      <c r="M197" s="157"/>
      <c r="N197" s="157"/>
      <c r="O197" s="157"/>
      <c r="P197" s="157"/>
      <c r="Q197" s="157"/>
      <c r="R197" s="157"/>
      <c r="S197" s="157"/>
      <c r="T197" s="157"/>
      <c r="U197" s="157"/>
      <c r="V197" s="157"/>
      <c r="W197" s="157"/>
      <c r="X197" s="157"/>
      <c r="Y197" s="157"/>
      <c r="Z197" s="157"/>
    </row>
    <row r="198" spans="1:26" ht="12" customHeight="1" x14ac:dyDescent="0.25">
      <c r="A198" s="157"/>
      <c r="B198" s="157"/>
      <c r="C198" s="157"/>
      <c r="D198" s="189"/>
      <c r="E198" s="157"/>
      <c r="F198" s="157"/>
      <c r="G198" s="157"/>
      <c r="H198" s="157"/>
      <c r="I198" s="157"/>
      <c r="J198" s="157"/>
      <c r="K198" s="157"/>
      <c r="L198" s="157"/>
      <c r="M198" s="157"/>
      <c r="N198" s="157"/>
      <c r="O198" s="157"/>
      <c r="P198" s="157"/>
      <c r="Q198" s="157"/>
      <c r="R198" s="157"/>
      <c r="S198" s="157"/>
      <c r="T198" s="157"/>
      <c r="U198" s="157"/>
      <c r="V198" s="157"/>
      <c r="W198" s="157"/>
      <c r="X198" s="157"/>
      <c r="Y198" s="157"/>
      <c r="Z198" s="157"/>
    </row>
    <row r="199" spans="1:26" ht="12" customHeight="1" x14ac:dyDescent="0.25">
      <c r="A199" s="157"/>
      <c r="B199" s="157"/>
      <c r="C199" s="157"/>
      <c r="D199" s="189"/>
      <c r="E199" s="157"/>
      <c r="F199" s="157"/>
      <c r="G199" s="157"/>
      <c r="H199" s="157"/>
      <c r="I199" s="157"/>
      <c r="J199" s="157"/>
      <c r="K199" s="157"/>
      <c r="L199" s="157"/>
      <c r="M199" s="157"/>
      <c r="N199" s="157"/>
      <c r="O199" s="157"/>
      <c r="P199" s="157"/>
      <c r="Q199" s="157"/>
      <c r="R199" s="157"/>
      <c r="S199" s="157"/>
      <c r="T199" s="157"/>
      <c r="U199" s="157"/>
      <c r="V199" s="157"/>
      <c r="W199" s="157"/>
      <c r="X199" s="157"/>
      <c r="Y199" s="157"/>
      <c r="Z199" s="157"/>
    </row>
    <row r="200" spans="1:26" ht="12" customHeight="1" x14ac:dyDescent="0.25">
      <c r="A200" s="157"/>
      <c r="B200" s="157"/>
      <c r="C200" s="157"/>
      <c r="D200" s="189"/>
      <c r="E200" s="157"/>
      <c r="F200" s="157"/>
      <c r="G200" s="157"/>
      <c r="H200" s="157"/>
      <c r="I200" s="157"/>
      <c r="J200" s="157"/>
      <c r="K200" s="157"/>
      <c r="L200" s="157"/>
      <c r="M200" s="157"/>
      <c r="N200" s="157"/>
      <c r="O200" s="157"/>
      <c r="P200" s="157"/>
      <c r="Q200" s="157"/>
      <c r="R200" s="157"/>
      <c r="S200" s="157"/>
      <c r="T200" s="157"/>
      <c r="U200" s="157"/>
      <c r="V200" s="157"/>
      <c r="W200" s="157"/>
      <c r="X200" s="157"/>
      <c r="Y200" s="157"/>
      <c r="Z200" s="157"/>
    </row>
    <row r="201" spans="1:26" ht="12" customHeight="1" x14ac:dyDescent="0.25">
      <c r="A201" s="157"/>
      <c r="B201" s="157"/>
      <c r="C201" s="157"/>
      <c r="D201" s="189"/>
      <c r="E201" s="157"/>
      <c r="F201" s="157"/>
      <c r="G201" s="157"/>
      <c r="H201" s="157"/>
      <c r="I201" s="157"/>
      <c r="J201" s="157"/>
      <c r="K201" s="157"/>
      <c r="L201" s="157"/>
      <c r="M201" s="157"/>
      <c r="N201" s="157"/>
      <c r="O201" s="157"/>
      <c r="P201" s="157"/>
      <c r="Q201" s="157"/>
      <c r="R201" s="157"/>
      <c r="S201" s="157"/>
      <c r="T201" s="157"/>
      <c r="U201" s="157"/>
      <c r="V201" s="157"/>
      <c r="W201" s="157"/>
      <c r="X201" s="157"/>
      <c r="Y201" s="157"/>
      <c r="Z201" s="157"/>
    </row>
    <row r="202" spans="1:26" ht="12" customHeight="1" x14ac:dyDescent="0.25">
      <c r="A202" s="157"/>
      <c r="B202" s="157"/>
      <c r="C202" s="157"/>
      <c r="D202" s="189"/>
      <c r="E202" s="157"/>
      <c r="F202" s="157"/>
      <c r="G202" s="157"/>
      <c r="H202" s="157"/>
      <c r="I202" s="157"/>
      <c r="J202" s="157"/>
      <c r="K202" s="157"/>
      <c r="L202" s="157"/>
      <c r="M202" s="157"/>
      <c r="N202" s="157"/>
      <c r="O202" s="157"/>
      <c r="P202" s="157"/>
      <c r="Q202" s="157"/>
      <c r="R202" s="157"/>
      <c r="S202" s="157"/>
      <c r="T202" s="157"/>
      <c r="U202" s="157"/>
      <c r="V202" s="157"/>
      <c r="W202" s="157"/>
      <c r="X202" s="157"/>
      <c r="Y202" s="157"/>
      <c r="Z202" s="157"/>
    </row>
    <row r="203" spans="1:26" ht="12" customHeight="1" x14ac:dyDescent="0.25">
      <c r="A203" s="157"/>
      <c r="B203" s="157"/>
      <c r="C203" s="157"/>
      <c r="D203" s="189"/>
      <c r="E203" s="157"/>
      <c r="F203" s="157"/>
      <c r="G203" s="157"/>
      <c r="H203" s="157"/>
      <c r="I203" s="157"/>
      <c r="J203" s="157"/>
      <c r="K203" s="157"/>
      <c r="L203" s="157"/>
      <c r="M203" s="157"/>
      <c r="N203" s="157"/>
      <c r="O203" s="157"/>
      <c r="P203" s="157"/>
      <c r="Q203" s="157"/>
      <c r="R203" s="157"/>
      <c r="S203" s="157"/>
      <c r="T203" s="157"/>
      <c r="U203" s="157"/>
      <c r="V203" s="157"/>
      <c r="W203" s="157"/>
      <c r="X203" s="157"/>
      <c r="Y203" s="157"/>
      <c r="Z203" s="157"/>
    </row>
    <row r="204" spans="1:26" ht="12" customHeight="1" x14ac:dyDescent="0.25">
      <c r="A204" s="157"/>
      <c r="B204" s="157"/>
      <c r="C204" s="157"/>
      <c r="D204" s="189"/>
      <c r="E204" s="157"/>
      <c r="F204" s="157"/>
      <c r="G204" s="157"/>
      <c r="H204" s="157"/>
      <c r="I204" s="157"/>
      <c r="J204" s="157"/>
      <c r="K204" s="157"/>
      <c r="L204" s="157"/>
      <c r="M204" s="157"/>
      <c r="N204" s="157"/>
      <c r="O204" s="157"/>
      <c r="P204" s="157"/>
      <c r="Q204" s="157"/>
      <c r="R204" s="157"/>
      <c r="S204" s="157"/>
      <c r="T204" s="157"/>
      <c r="U204" s="157"/>
      <c r="V204" s="157"/>
      <c r="W204" s="157"/>
      <c r="X204" s="157"/>
      <c r="Y204" s="157"/>
      <c r="Z204" s="157"/>
    </row>
    <row r="205" spans="1:26" ht="12" customHeight="1" x14ac:dyDescent="0.25">
      <c r="A205" s="157"/>
      <c r="B205" s="157"/>
      <c r="C205" s="157"/>
      <c r="D205" s="189"/>
      <c r="E205" s="157"/>
      <c r="F205" s="157"/>
      <c r="G205" s="157"/>
      <c r="H205" s="157"/>
      <c r="I205" s="157"/>
      <c r="J205" s="157"/>
      <c r="K205" s="157"/>
      <c r="L205" s="157"/>
      <c r="M205" s="157"/>
      <c r="N205" s="157"/>
      <c r="O205" s="157"/>
      <c r="P205" s="157"/>
      <c r="Q205" s="157"/>
      <c r="R205" s="157"/>
      <c r="S205" s="157"/>
      <c r="T205" s="157"/>
      <c r="U205" s="157"/>
      <c r="V205" s="157"/>
      <c r="W205" s="157"/>
      <c r="X205" s="157"/>
      <c r="Y205" s="157"/>
      <c r="Z205" s="157"/>
    </row>
    <row r="206" spans="1:26" ht="12" customHeight="1" x14ac:dyDescent="0.25">
      <c r="A206" s="157"/>
      <c r="B206" s="157"/>
      <c r="C206" s="157"/>
      <c r="D206" s="189"/>
      <c r="E206" s="157"/>
      <c r="F206" s="157"/>
      <c r="G206" s="157"/>
      <c r="H206" s="157"/>
      <c r="I206" s="157"/>
      <c r="J206" s="157"/>
      <c r="K206" s="157"/>
      <c r="L206" s="157"/>
      <c r="M206" s="157"/>
      <c r="N206" s="157"/>
      <c r="O206" s="157"/>
      <c r="P206" s="157"/>
      <c r="Q206" s="157"/>
      <c r="R206" s="157"/>
      <c r="S206" s="157"/>
      <c r="T206" s="157"/>
      <c r="U206" s="157"/>
      <c r="V206" s="157"/>
      <c r="W206" s="157"/>
      <c r="X206" s="157"/>
      <c r="Y206" s="157"/>
      <c r="Z206" s="157"/>
    </row>
    <row r="207" spans="1:26" ht="12" customHeight="1" x14ac:dyDescent="0.25">
      <c r="A207" s="157"/>
      <c r="B207" s="157"/>
      <c r="C207" s="157"/>
      <c r="D207" s="189"/>
      <c r="E207" s="157"/>
      <c r="F207" s="157"/>
      <c r="G207" s="157"/>
      <c r="H207" s="157"/>
      <c r="I207" s="157"/>
      <c r="J207" s="157"/>
      <c r="K207" s="157"/>
      <c r="L207" s="157"/>
      <c r="M207" s="157"/>
      <c r="N207" s="157"/>
      <c r="O207" s="157"/>
      <c r="P207" s="157"/>
      <c r="Q207" s="157"/>
      <c r="R207" s="157"/>
      <c r="S207" s="157"/>
      <c r="T207" s="157"/>
      <c r="U207" s="157"/>
      <c r="V207" s="157"/>
      <c r="W207" s="157"/>
      <c r="X207" s="157"/>
      <c r="Y207" s="157"/>
      <c r="Z207" s="157"/>
    </row>
    <row r="208" spans="1:26" ht="12" customHeight="1" x14ac:dyDescent="0.25">
      <c r="A208" s="157"/>
      <c r="B208" s="157"/>
      <c r="C208" s="157"/>
      <c r="D208" s="189"/>
      <c r="E208" s="157"/>
      <c r="F208" s="157"/>
      <c r="G208" s="157"/>
      <c r="H208" s="157"/>
      <c r="I208" s="157"/>
      <c r="J208" s="157"/>
      <c r="K208" s="157"/>
      <c r="L208" s="157"/>
      <c r="M208" s="157"/>
      <c r="N208" s="157"/>
      <c r="O208" s="157"/>
      <c r="P208" s="157"/>
      <c r="Q208" s="157"/>
      <c r="R208" s="157"/>
      <c r="S208" s="157"/>
      <c r="T208" s="157"/>
      <c r="U208" s="157"/>
      <c r="V208" s="157"/>
      <c r="W208" s="157"/>
      <c r="X208" s="157"/>
      <c r="Y208" s="157"/>
      <c r="Z208" s="157"/>
    </row>
    <row r="209" spans="1:26" ht="12" customHeight="1" x14ac:dyDescent="0.25">
      <c r="A209" s="157"/>
      <c r="B209" s="157"/>
      <c r="C209" s="157"/>
      <c r="D209" s="189"/>
      <c r="E209" s="157"/>
      <c r="F209" s="157"/>
      <c r="G209" s="157"/>
      <c r="H209" s="157"/>
      <c r="I209" s="157"/>
      <c r="J209" s="157"/>
      <c r="K209" s="157"/>
      <c r="L209" s="157"/>
      <c r="M209" s="157"/>
      <c r="N209" s="157"/>
      <c r="O209" s="157"/>
      <c r="P209" s="157"/>
      <c r="Q209" s="157"/>
      <c r="R209" s="157"/>
      <c r="S209" s="157"/>
      <c r="T209" s="157"/>
      <c r="U209" s="157"/>
      <c r="V209" s="157"/>
      <c r="W209" s="157"/>
      <c r="X209" s="157"/>
      <c r="Y209" s="157"/>
      <c r="Z209" s="157"/>
    </row>
    <row r="210" spans="1:26" ht="12" customHeight="1" x14ac:dyDescent="0.25">
      <c r="A210" s="157"/>
      <c r="B210" s="157"/>
      <c r="C210" s="157"/>
      <c r="D210" s="189"/>
      <c r="E210" s="157"/>
      <c r="F210" s="157"/>
      <c r="G210" s="157"/>
      <c r="H210" s="157"/>
      <c r="I210" s="157"/>
      <c r="J210" s="157"/>
      <c r="K210" s="157"/>
      <c r="L210" s="157"/>
      <c r="M210" s="157"/>
      <c r="N210" s="157"/>
      <c r="O210" s="157"/>
      <c r="P210" s="157"/>
      <c r="Q210" s="157"/>
      <c r="R210" s="157"/>
      <c r="S210" s="157"/>
      <c r="T210" s="157"/>
      <c r="U210" s="157"/>
      <c r="V210" s="157"/>
      <c r="W210" s="157"/>
      <c r="X210" s="157"/>
      <c r="Y210" s="157"/>
      <c r="Z210" s="157"/>
    </row>
    <row r="211" spans="1:26" ht="12" customHeight="1" x14ac:dyDescent="0.25">
      <c r="A211" s="157"/>
      <c r="B211" s="157"/>
      <c r="C211" s="157"/>
      <c r="D211" s="189"/>
      <c r="E211" s="157"/>
      <c r="F211" s="157"/>
      <c r="G211" s="157"/>
      <c r="H211" s="157"/>
      <c r="I211" s="157"/>
      <c r="J211" s="157"/>
      <c r="K211" s="157"/>
      <c r="L211" s="157"/>
      <c r="M211" s="157"/>
      <c r="N211" s="157"/>
      <c r="O211" s="157"/>
      <c r="P211" s="157"/>
      <c r="Q211" s="157"/>
      <c r="R211" s="157"/>
      <c r="S211" s="157"/>
      <c r="T211" s="157"/>
      <c r="U211" s="157"/>
      <c r="V211" s="157"/>
      <c r="W211" s="157"/>
      <c r="X211" s="157"/>
      <c r="Y211" s="157"/>
      <c r="Z211" s="157"/>
    </row>
    <row r="212" spans="1:26" ht="12" customHeight="1" x14ac:dyDescent="0.25">
      <c r="A212" s="157"/>
      <c r="B212" s="157"/>
      <c r="C212" s="157"/>
      <c r="D212" s="189"/>
      <c r="E212" s="157"/>
      <c r="F212" s="157"/>
      <c r="G212" s="157"/>
      <c r="H212" s="157"/>
      <c r="I212" s="157"/>
      <c r="J212" s="157"/>
      <c r="K212" s="157"/>
      <c r="L212" s="157"/>
      <c r="M212" s="157"/>
      <c r="N212" s="157"/>
      <c r="O212" s="157"/>
      <c r="P212" s="157"/>
      <c r="Q212" s="157"/>
      <c r="R212" s="157"/>
      <c r="S212" s="157"/>
      <c r="T212" s="157"/>
      <c r="U212" s="157"/>
      <c r="V212" s="157"/>
      <c r="W212" s="157"/>
      <c r="X212" s="157"/>
      <c r="Y212" s="157"/>
      <c r="Z212" s="157"/>
    </row>
    <row r="213" spans="1:26" ht="12" customHeight="1" x14ac:dyDescent="0.25">
      <c r="A213" s="157"/>
      <c r="B213" s="157"/>
      <c r="C213" s="157"/>
      <c r="D213" s="189"/>
      <c r="E213" s="157"/>
      <c r="F213" s="157"/>
      <c r="G213" s="157"/>
      <c r="H213" s="157"/>
      <c r="I213" s="157"/>
      <c r="J213" s="157"/>
      <c r="K213" s="157"/>
      <c r="L213" s="157"/>
      <c r="M213" s="157"/>
      <c r="N213" s="157"/>
      <c r="O213" s="157"/>
      <c r="P213" s="157"/>
      <c r="Q213" s="157"/>
      <c r="R213" s="157"/>
      <c r="S213" s="157"/>
      <c r="T213" s="157"/>
      <c r="U213" s="157"/>
      <c r="V213" s="157"/>
      <c r="W213" s="157"/>
      <c r="X213" s="157"/>
      <c r="Y213" s="157"/>
      <c r="Z213" s="157"/>
    </row>
    <row r="214" spans="1:26" ht="12" customHeight="1" x14ac:dyDescent="0.25">
      <c r="A214" s="157"/>
      <c r="B214" s="157"/>
      <c r="C214" s="157"/>
      <c r="D214" s="189"/>
      <c r="E214" s="157"/>
      <c r="F214" s="157"/>
      <c r="G214" s="157"/>
      <c r="H214" s="157"/>
      <c r="I214" s="157"/>
      <c r="J214" s="157"/>
      <c r="K214" s="157"/>
      <c r="L214" s="157"/>
      <c r="M214" s="157"/>
      <c r="N214" s="157"/>
      <c r="O214" s="157"/>
      <c r="P214" s="157"/>
      <c r="Q214" s="157"/>
      <c r="R214" s="157"/>
      <c r="S214" s="157"/>
      <c r="T214" s="157"/>
      <c r="U214" s="157"/>
      <c r="V214" s="157"/>
      <c r="W214" s="157"/>
      <c r="X214" s="157"/>
      <c r="Y214" s="157"/>
      <c r="Z214" s="157"/>
    </row>
    <row r="215" spans="1:26" ht="12" customHeight="1" x14ac:dyDescent="0.25">
      <c r="A215" s="157"/>
      <c r="B215" s="157"/>
      <c r="C215" s="157"/>
      <c r="D215" s="189"/>
      <c r="E215" s="157"/>
      <c r="F215" s="157"/>
      <c r="G215" s="157"/>
      <c r="H215" s="157"/>
      <c r="I215" s="157"/>
      <c r="J215" s="157"/>
      <c r="K215" s="157"/>
      <c r="L215" s="157"/>
      <c r="M215" s="157"/>
      <c r="N215" s="157"/>
      <c r="O215" s="157"/>
      <c r="P215" s="157"/>
      <c r="Q215" s="157"/>
      <c r="R215" s="157"/>
      <c r="S215" s="157"/>
      <c r="T215" s="157"/>
      <c r="U215" s="157"/>
      <c r="V215" s="157"/>
      <c r="W215" s="157"/>
      <c r="X215" s="157"/>
      <c r="Y215" s="157"/>
      <c r="Z215" s="157"/>
    </row>
    <row r="216" spans="1:26" ht="12" customHeight="1" x14ac:dyDescent="0.25">
      <c r="A216" s="157"/>
      <c r="B216" s="157"/>
      <c r="C216" s="157"/>
      <c r="D216" s="189"/>
      <c r="E216" s="157"/>
      <c r="F216" s="157"/>
      <c r="G216" s="157"/>
      <c r="H216" s="157"/>
      <c r="I216" s="157"/>
      <c r="J216" s="157"/>
      <c r="K216" s="157"/>
      <c r="L216" s="157"/>
      <c r="M216" s="157"/>
      <c r="N216" s="157"/>
      <c r="O216" s="157"/>
      <c r="P216" s="157"/>
      <c r="Q216" s="157"/>
      <c r="R216" s="157"/>
      <c r="S216" s="157"/>
      <c r="T216" s="157"/>
      <c r="U216" s="157"/>
      <c r="V216" s="157"/>
      <c r="W216" s="157"/>
      <c r="X216" s="157"/>
      <c r="Y216" s="157"/>
      <c r="Z216" s="157"/>
    </row>
    <row r="217" spans="1:26" ht="12" customHeight="1" x14ac:dyDescent="0.25">
      <c r="A217" s="157"/>
      <c r="B217" s="157"/>
      <c r="C217" s="157"/>
      <c r="D217" s="189"/>
      <c r="E217" s="157"/>
      <c r="F217" s="157"/>
      <c r="G217" s="157"/>
      <c r="H217" s="157"/>
      <c r="I217" s="157"/>
      <c r="J217" s="157"/>
      <c r="K217" s="157"/>
      <c r="L217" s="157"/>
      <c r="M217" s="157"/>
      <c r="N217" s="157"/>
      <c r="O217" s="157"/>
      <c r="P217" s="157"/>
      <c r="Q217" s="157"/>
      <c r="R217" s="157"/>
      <c r="S217" s="157"/>
      <c r="T217" s="157"/>
      <c r="U217" s="157"/>
      <c r="V217" s="157"/>
      <c r="W217" s="157"/>
      <c r="X217" s="157"/>
      <c r="Y217" s="157"/>
      <c r="Z217" s="157"/>
    </row>
    <row r="218" spans="1:26" ht="12" customHeight="1" x14ac:dyDescent="0.25">
      <c r="A218" s="157"/>
      <c r="B218" s="157"/>
      <c r="C218" s="157"/>
      <c r="D218" s="189"/>
      <c r="E218" s="157"/>
      <c r="F218" s="157"/>
      <c r="G218" s="157"/>
      <c r="H218" s="157"/>
      <c r="I218" s="157"/>
      <c r="J218" s="157"/>
      <c r="K218" s="157"/>
      <c r="L218" s="157"/>
      <c r="M218" s="157"/>
      <c r="N218" s="157"/>
      <c r="O218" s="157"/>
      <c r="P218" s="157"/>
      <c r="Q218" s="157"/>
      <c r="R218" s="157"/>
      <c r="S218" s="157"/>
      <c r="T218" s="157"/>
      <c r="U218" s="157"/>
      <c r="V218" s="157"/>
      <c r="W218" s="157"/>
      <c r="X218" s="157"/>
      <c r="Y218" s="157"/>
      <c r="Z218" s="157"/>
    </row>
    <row r="219" spans="1:26" ht="12" customHeight="1" x14ac:dyDescent="0.25">
      <c r="A219" s="157"/>
      <c r="B219" s="157"/>
      <c r="C219" s="157"/>
      <c r="D219" s="189"/>
      <c r="E219" s="157"/>
      <c r="F219" s="157"/>
      <c r="G219" s="157"/>
      <c r="H219" s="157"/>
      <c r="I219" s="157"/>
      <c r="J219" s="157"/>
      <c r="K219" s="157"/>
      <c r="L219" s="157"/>
      <c r="M219" s="157"/>
      <c r="N219" s="157"/>
      <c r="O219" s="157"/>
      <c r="P219" s="157"/>
      <c r="Q219" s="157"/>
      <c r="R219" s="157"/>
      <c r="S219" s="157"/>
      <c r="T219" s="157"/>
      <c r="U219" s="157"/>
      <c r="V219" s="157"/>
      <c r="W219" s="157"/>
      <c r="X219" s="157"/>
      <c r="Y219" s="157"/>
      <c r="Z219" s="157"/>
    </row>
    <row r="220" spans="1:26" ht="12" customHeight="1" x14ac:dyDescent="0.25">
      <c r="A220" s="157"/>
      <c r="B220" s="157"/>
      <c r="C220" s="157"/>
      <c r="D220" s="189"/>
      <c r="E220" s="157"/>
      <c r="F220" s="157"/>
      <c r="G220" s="157"/>
      <c r="H220" s="157"/>
      <c r="I220" s="157"/>
      <c r="J220" s="157"/>
      <c r="K220" s="157"/>
      <c r="L220" s="157"/>
      <c r="M220" s="157"/>
      <c r="N220" s="157"/>
      <c r="O220" s="157"/>
      <c r="P220" s="157"/>
      <c r="Q220" s="157"/>
      <c r="R220" s="157"/>
      <c r="S220" s="157"/>
      <c r="T220" s="157"/>
      <c r="U220" s="157"/>
      <c r="V220" s="157"/>
      <c r="W220" s="157"/>
      <c r="X220" s="157"/>
      <c r="Y220" s="157"/>
      <c r="Z220" s="157"/>
    </row>
    <row r="221" spans="1:26" ht="12" customHeight="1" x14ac:dyDescent="0.25">
      <c r="A221" s="157"/>
      <c r="B221" s="157"/>
      <c r="C221" s="157"/>
      <c r="D221" s="189"/>
      <c r="E221" s="157"/>
      <c r="F221" s="157"/>
      <c r="G221" s="157"/>
      <c r="H221" s="157"/>
      <c r="I221" s="157"/>
      <c r="J221" s="157"/>
      <c r="K221" s="157"/>
      <c r="L221" s="157"/>
      <c r="M221" s="157"/>
      <c r="N221" s="157"/>
      <c r="O221" s="157"/>
      <c r="P221" s="157"/>
      <c r="Q221" s="157"/>
      <c r="R221" s="157"/>
      <c r="S221" s="157"/>
      <c r="T221" s="157"/>
      <c r="U221" s="157"/>
      <c r="V221" s="157"/>
      <c r="W221" s="157"/>
      <c r="X221" s="157"/>
      <c r="Y221" s="157"/>
      <c r="Z221" s="157"/>
    </row>
    <row r="222" spans="1:26" ht="12" customHeight="1" x14ac:dyDescent="0.25">
      <c r="A222" s="157"/>
      <c r="B222" s="157"/>
      <c r="C222" s="157"/>
      <c r="D222" s="189"/>
      <c r="E222" s="157"/>
      <c r="F222" s="157"/>
      <c r="G222" s="157"/>
      <c r="H222" s="157"/>
      <c r="I222" s="157"/>
      <c r="J222" s="157"/>
      <c r="K222" s="157"/>
      <c r="L222" s="157"/>
      <c r="M222" s="157"/>
      <c r="N222" s="157"/>
      <c r="O222" s="157"/>
      <c r="P222" s="157"/>
      <c r="Q222" s="157"/>
      <c r="R222" s="157"/>
      <c r="S222" s="157"/>
      <c r="T222" s="157"/>
      <c r="U222" s="157"/>
      <c r="V222" s="157"/>
      <c r="W222" s="157"/>
      <c r="X222" s="157"/>
      <c r="Y222" s="157"/>
      <c r="Z222" s="157"/>
    </row>
    <row r="223" spans="1:26" ht="12" customHeight="1" x14ac:dyDescent="0.25">
      <c r="A223" s="157"/>
      <c r="B223" s="157"/>
      <c r="C223" s="157"/>
      <c r="D223" s="189"/>
      <c r="E223" s="157"/>
      <c r="F223" s="157"/>
      <c r="G223" s="157"/>
      <c r="H223" s="157"/>
      <c r="I223" s="157"/>
      <c r="J223" s="157"/>
      <c r="K223" s="157"/>
      <c r="L223" s="157"/>
      <c r="M223" s="157"/>
      <c r="N223" s="157"/>
      <c r="O223" s="157"/>
      <c r="P223" s="157"/>
      <c r="Q223" s="157"/>
      <c r="R223" s="157"/>
      <c r="S223" s="157"/>
      <c r="T223" s="157"/>
      <c r="U223" s="157"/>
      <c r="V223" s="157"/>
      <c r="W223" s="157"/>
      <c r="X223" s="157"/>
      <c r="Y223" s="157"/>
      <c r="Z223" s="157"/>
    </row>
    <row r="224" spans="1:26" ht="12" customHeight="1" x14ac:dyDescent="0.25">
      <c r="A224" s="157"/>
      <c r="B224" s="157"/>
      <c r="C224" s="157"/>
      <c r="D224" s="189"/>
      <c r="E224" s="157"/>
      <c r="F224" s="157"/>
      <c r="G224" s="157"/>
      <c r="H224" s="157"/>
      <c r="I224" s="157"/>
      <c r="J224" s="157"/>
      <c r="K224" s="157"/>
      <c r="L224" s="157"/>
      <c r="M224" s="157"/>
      <c r="N224" s="157"/>
      <c r="O224" s="157"/>
      <c r="P224" s="157"/>
      <c r="Q224" s="157"/>
      <c r="R224" s="157"/>
      <c r="S224" s="157"/>
      <c r="T224" s="157"/>
      <c r="U224" s="157"/>
      <c r="V224" s="157"/>
      <c r="W224" s="157"/>
      <c r="X224" s="157"/>
      <c r="Y224" s="157"/>
      <c r="Z224" s="157"/>
    </row>
    <row r="225" spans="1:26" ht="12" customHeight="1" x14ac:dyDescent="0.25">
      <c r="A225" s="157"/>
      <c r="B225" s="157"/>
      <c r="C225" s="157"/>
      <c r="D225" s="189"/>
      <c r="E225" s="157"/>
      <c r="F225" s="157"/>
      <c r="G225" s="157"/>
      <c r="H225" s="157"/>
      <c r="I225" s="157"/>
      <c r="J225" s="157"/>
      <c r="K225" s="157"/>
      <c r="L225" s="157"/>
      <c r="M225" s="157"/>
      <c r="N225" s="157"/>
      <c r="O225" s="157"/>
      <c r="P225" s="157"/>
      <c r="Q225" s="157"/>
      <c r="R225" s="157"/>
      <c r="S225" s="157"/>
      <c r="T225" s="157"/>
      <c r="U225" s="157"/>
      <c r="V225" s="157"/>
      <c r="W225" s="157"/>
      <c r="X225" s="157"/>
      <c r="Y225" s="157"/>
      <c r="Z225" s="157"/>
    </row>
    <row r="226" spans="1:26" ht="12" customHeight="1" x14ac:dyDescent="0.25">
      <c r="A226" s="157"/>
      <c r="B226" s="157"/>
      <c r="C226" s="157"/>
      <c r="D226" s="189"/>
      <c r="E226" s="157"/>
      <c r="F226" s="157"/>
      <c r="G226" s="157"/>
      <c r="H226" s="157"/>
      <c r="I226" s="157"/>
      <c r="J226" s="157"/>
      <c r="K226" s="157"/>
      <c r="L226" s="157"/>
      <c r="M226" s="157"/>
      <c r="N226" s="157"/>
      <c r="O226" s="157"/>
      <c r="P226" s="157"/>
      <c r="Q226" s="157"/>
      <c r="R226" s="157"/>
      <c r="S226" s="157"/>
      <c r="T226" s="157"/>
      <c r="U226" s="157"/>
      <c r="V226" s="157"/>
      <c r="W226" s="157"/>
      <c r="X226" s="157"/>
      <c r="Y226" s="157"/>
      <c r="Z226" s="157"/>
    </row>
    <row r="227" spans="1:26" ht="12" customHeight="1" x14ac:dyDescent="0.25">
      <c r="A227" s="157"/>
      <c r="B227" s="157"/>
      <c r="C227" s="157"/>
      <c r="D227" s="189"/>
      <c r="E227" s="157"/>
      <c r="F227" s="157"/>
      <c r="G227" s="157"/>
      <c r="H227" s="157"/>
      <c r="I227" s="157"/>
      <c r="J227" s="157"/>
      <c r="K227" s="157"/>
      <c r="L227" s="157"/>
      <c r="M227" s="157"/>
      <c r="N227" s="157"/>
      <c r="O227" s="157"/>
      <c r="P227" s="157"/>
      <c r="Q227" s="157"/>
      <c r="R227" s="157"/>
      <c r="S227" s="157"/>
      <c r="T227" s="157"/>
      <c r="U227" s="157"/>
      <c r="V227" s="157"/>
      <c r="W227" s="157"/>
      <c r="X227" s="157"/>
      <c r="Y227" s="157"/>
      <c r="Z227" s="157"/>
    </row>
    <row r="228" spans="1:26" ht="12" customHeight="1" x14ac:dyDescent="0.25">
      <c r="A228" s="157"/>
      <c r="B228" s="157"/>
      <c r="C228" s="157"/>
      <c r="D228" s="189"/>
      <c r="E228" s="157"/>
      <c r="F228" s="157"/>
      <c r="G228" s="157"/>
      <c r="H228" s="157"/>
      <c r="I228" s="157"/>
      <c r="J228" s="157"/>
      <c r="K228" s="157"/>
      <c r="L228" s="157"/>
      <c r="M228" s="157"/>
      <c r="N228" s="157"/>
      <c r="O228" s="157"/>
      <c r="P228" s="157"/>
      <c r="Q228" s="157"/>
      <c r="R228" s="157"/>
      <c r="S228" s="157"/>
      <c r="T228" s="157"/>
      <c r="U228" s="157"/>
      <c r="V228" s="157"/>
      <c r="W228" s="157"/>
      <c r="X228" s="157"/>
      <c r="Y228" s="157"/>
      <c r="Z228" s="157"/>
    </row>
    <row r="229" spans="1:26" ht="12" customHeight="1" x14ac:dyDescent="0.25">
      <c r="A229" s="157"/>
      <c r="B229" s="157"/>
      <c r="C229" s="157"/>
      <c r="D229" s="189"/>
      <c r="E229" s="157"/>
      <c r="F229" s="157"/>
      <c r="G229" s="157"/>
      <c r="H229" s="157"/>
      <c r="I229" s="157"/>
      <c r="J229" s="157"/>
      <c r="K229" s="157"/>
      <c r="L229" s="157"/>
      <c r="M229" s="157"/>
      <c r="N229" s="157"/>
      <c r="O229" s="157"/>
      <c r="P229" s="157"/>
      <c r="Q229" s="157"/>
      <c r="R229" s="157"/>
      <c r="S229" s="157"/>
      <c r="T229" s="157"/>
      <c r="U229" s="157"/>
      <c r="V229" s="157"/>
      <c r="W229" s="157"/>
      <c r="X229" s="157"/>
      <c r="Y229" s="157"/>
      <c r="Z229" s="157"/>
    </row>
    <row r="230" spans="1:26" ht="12" customHeight="1" x14ac:dyDescent="0.25">
      <c r="A230" s="157"/>
      <c r="B230" s="157"/>
      <c r="C230" s="157"/>
      <c r="D230" s="189"/>
      <c r="E230" s="157"/>
      <c r="F230" s="157"/>
      <c r="G230" s="157"/>
      <c r="H230" s="157"/>
      <c r="I230" s="157"/>
      <c r="J230" s="157"/>
      <c r="K230" s="157"/>
      <c r="L230" s="157"/>
      <c r="M230" s="157"/>
      <c r="N230" s="157"/>
      <c r="O230" s="157"/>
      <c r="P230" s="157"/>
      <c r="Q230" s="157"/>
      <c r="R230" s="157"/>
      <c r="S230" s="157"/>
      <c r="T230" s="157"/>
      <c r="U230" s="157"/>
      <c r="V230" s="157"/>
      <c r="W230" s="157"/>
      <c r="X230" s="157"/>
      <c r="Y230" s="157"/>
      <c r="Z230" s="157"/>
    </row>
    <row r="231" spans="1:26" ht="12" customHeight="1" x14ac:dyDescent="0.25">
      <c r="A231" s="157"/>
      <c r="B231" s="157"/>
      <c r="C231" s="157"/>
      <c r="D231" s="189"/>
      <c r="E231" s="157"/>
      <c r="F231" s="157"/>
      <c r="G231" s="157"/>
      <c r="H231" s="157"/>
      <c r="I231" s="157"/>
      <c r="J231" s="157"/>
      <c r="K231" s="157"/>
      <c r="L231" s="157"/>
      <c r="M231" s="157"/>
      <c r="N231" s="157"/>
      <c r="O231" s="157"/>
      <c r="P231" s="157"/>
      <c r="Q231" s="157"/>
      <c r="R231" s="157"/>
      <c r="S231" s="157"/>
      <c r="T231" s="157"/>
      <c r="U231" s="157"/>
      <c r="V231" s="157"/>
      <c r="W231" s="157"/>
      <c r="X231" s="157"/>
      <c r="Y231" s="157"/>
      <c r="Z231" s="157"/>
    </row>
    <row r="232" spans="1:26" ht="12" customHeight="1" x14ac:dyDescent="0.25">
      <c r="A232" s="157"/>
      <c r="B232" s="157"/>
      <c r="C232" s="157"/>
      <c r="D232" s="189"/>
      <c r="E232" s="157"/>
      <c r="F232" s="157"/>
      <c r="G232" s="157"/>
      <c r="H232" s="157"/>
      <c r="I232" s="157"/>
      <c r="J232" s="157"/>
      <c r="K232" s="157"/>
      <c r="L232" s="157"/>
      <c r="M232" s="157"/>
      <c r="N232" s="157"/>
      <c r="O232" s="157"/>
      <c r="P232" s="157"/>
      <c r="Q232" s="157"/>
      <c r="R232" s="157"/>
      <c r="S232" s="157"/>
      <c r="T232" s="157"/>
      <c r="U232" s="157"/>
      <c r="V232" s="157"/>
      <c r="W232" s="157"/>
      <c r="X232" s="157"/>
      <c r="Y232" s="157"/>
      <c r="Z232" s="157"/>
    </row>
    <row r="233" spans="1:26" ht="12" customHeight="1" x14ac:dyDescent="0.25">
      <c r="A233" s="157"/>
      <c r="B233" s="157"/>
      <c r="C233" s="157"/>
      <c r="D233" s="189"/>
      <c r="E233" s="157"/>
      <c r="F233" s="157"/>
      <c r="G233" s="157"/>
      <c r="H233" s="157"/>
      <c r="I233" s="157"/>
      <c r="J233" s="157"/>
      <c r="K233" s="157"/>
      <c r="L233" s="157"/>
      <c r="M233" s="157"/>
      <c r="N233" s="157"/>
      <c r="O233" s="157"/>
      <c r="P233" s="157"/>
      <c r="Q233" s="157"/>
      <c r="R233" s="157"/>
      <c r="S233" s="157"/>
      <c r="T233" s="157"/>
      <c r="U233" s="157"/>
      <c r="V233" s="157"/>
      <c r="W233" s="157"/>
      <c r="X233" s="157"/>
      <c r="Y233" s="157"/>
      <c r="Z233" s="157"/>
    </row>
    <row r="234" spans="1:26" ht="12" customHeight="1" x14ac:dyDescent="0.25">
      <c r="A234" s="157"/>
      <c r="B234" s="157"/>
      <c r="C234" s="157"/>
      <c r="D234" s="189"/>
      <c r="E234" s="157"/>
      <c r="F234" s="157"/>
      <c r="G234" s="157"/>
      <c r="H234" s="157"/>
      <c r="I234" s="157"/>
      <c r="J234" s="157"/>
      <c r="K234" s="157"/>
      <c r="L234" s="157"/>
      <c r="M234" s="157"/>
      <c r="N234" s="157"/>
      <c r="O234" s="157"/>
      <c r="P234" s="157"/>
      <c r="Q234" s="157"/>
      <c r="R234" s="157"/>
      <c r="S234" s="157"/>
      <c r="T234" s="157"/>
      <c r="U234" s="157"/>
      <c r="V234" s="157"/>
      <c r="W234" s="157"/>
      <c r="X234" s="157"/>
      <c r="Y234" s="157"/>
      <c r="Z234" s="157"/>
    </row>
    <row r="235" spans="1:26" ht="12" customHeight="1" x14ac:dyDescent="0.25">
      <c r="A235" s="157"/>
      <c r="B235" s="157"/>
      <c r="C235" s="157"/>
      <c r="D235" s="189"/>
      <c r="E235" s="157"/>
      <c r="F235" s="157"/>
      <c r="G235" s="157"/>
      <c r="H235" s="157"/>
      <c r="I235" s="157"/>
      <c r="J235" s="157"/>
      <c r="K235" s="157"/>
      <c r="L235" s="157"/>
      <c r="M235" s="157"/>
      <c r="N235" s="157"/>
      <c r="O235" s="157"/>
      <c r="P235" s="157"/>
      <c r="Q235" s="157"/>
      <c r="R235" s="157"/>
      <c r="S235" s="157"/>
      <c r="T235" s="157"/>
      <c r="U235" s="157"/>
      <c r="V235" s="157"/>
      <c r="W235" s="157"/>
      <c r="X235" s="157"/>
      <c r="Y235" s="157"/>
      <c r="Z235" s="157"/>
    </row>
    <row r="236" spans="1:26" ht="12" customHeight="1" x14ac:dyDescent="0.25">
      <c r="A236" s="157"/>
      <c r="B236" s="157"/>
      <c r="C236" s="157"/>
      <c r="D236" s="189"/>
      <c r="E236" s="157"/>
      <c r="F236" s="157"/>
      <c r="G236" s="157"/>
      <c r="H236" s="157"/>
      <c r="I236" s="157"/>
      <c r="J236" s="157"/>
      <c r="K236" s="157"/>
      <c r="L236" s="157"/>
      <c r="M236" s="157"/>
      <c r="N236" s="157"/>
      <c r="O236" s="157"/>
      <c r="P236" s="157"/>
      <c r="Q236" s="157"/>
      <c r="R236" s="157"/>
      <c r="S236" s="157"/>
      <c r="T236" s="157"/>
      <c r="U236" s="157"/>
      <c r="V236" s="157"/>
      <c r="W236" s="157"/>
      <c r="X236" s="157"/>
      <c r="Y236" s="157"/>
      <c r="Z236" s="157"/>
    </row>
    <row r="237" spans="1:26" ht="12" customHeight="1" x14ac:dyDescent="0.25">
      <c r="A237" s="157"/>
      <c r="B237" s="157"/>
      <c r="C237" s="157"/>
      <c r="D237" s="189"/>
      <c r="E237" s="157"/>
      <c r="F237" s="157"/>
      <c r="G237" s="157"/>
      <c r="H237" s="157"/>
      <c r="I237" s="157"/>
      <c r="J237" s="157"/>
      <c r="K237" s="157"/>
      <c r="L237" s="157"/>
      <c r="M237" s="157"/>
      <c r="N237" s="157"/>
      <c r="O237" s="157"/>
      <c r="P237" s="157"/>
      <c r="Q237" s="157"/>
      <c r="R237" s="157"/>
      <c r="S237" s="157"/>
      <c r="T237" s="157"/>
      <c r="U237" s="157"/>
      <c r="V237" s="157"/>
      <c r="W237" s="157"/>
      <c r="X237" s="157"/>
      <c r="Y237" s="157"/>
      <c r="Z237" s="157"/>
    </row>
    <row r="238" spans="1:26" ht="12" customHeight="1" x14ac:dyDescent="0.25">
      <c r="A238" s="157"/>
      <c r="B238" s="157"/>
      <c r="C238" s="157"/>
      <c r="D238" s="189"/>
      <c r="E238" s="157"/>
      <c r="F238" s="157"/>
      <c r="G238" s="157"/>
      <c r="H238" s="157"/>
      <c r="I238" s="157"/>
      <c r="J238" s="157"/>
      <c r="K238" s="157"/>
      <c r="L238" s="157"/>
      <c r="M238" s="157"/>
      <c r="N238" s="157"/>
      <c r="O238" s="157"/>
      <c r="P238" s="157"/>
      <c r="Q238" s="157"/>
      <c r="R238" s="157"/>
      <c r="S238" s="157"/>
      <c r="T238" s="157"/>
      <c r="U238" s="157"/>
      <c r="V238" s="157"/>
      <c r="W238" s="157"/>
      <c r="X238" s="157"/>
      <c r="Y238" s="157"/>
      <c r="Z238" s="157"/>
    </row>
    <row r="239" spans="1:26" ht="12" customHeight="1" x14ac:dyDescent="0.25">
      <c r="A239" s="157"/>
      <c r="B239" s="157"/>
      <c r="C239" s="157"/>
      <c r="D239" s="189"/>
      <c r="E239" s="157"/>
      <c r="F239" s="157"/>
      <c r="G239" s="157"/>
      <c r="H239" s="157"/>
      <c r="I239" s="157"/>
      <c r="J239" s="157"/>
      <c r="K239" s="157"/>
      <c r="L239" s="157"/>
      <c r="M239" s="157"/>
      <c r="N239" s="157"/>
      <c r="O239" s="157"/>
      <c r="P239" s="157"/>
      <c r="Q239" s="157"/>
      <c r="R239" s="157"/>
      <c r="S239" s="157"/>
      <c r="T239" s="157"/>
      <c r="U239" s="157"/>
      <c r="V239" s="157"/>
      <c r="W239" s="157"/>
      <c r="X239" s="157"/>
      <c r="Y239" s="157"/>
      <c r="Z239" s="157"/>
    </row>
    <row r="240" spans="1:26" ht="12" customHeight="1" x14ac:dyDescent="0.25">
      <c r="A240" s="157"/>
      <c r="B240" s="157"/>
      <c r="C240" s="157"/>
      <c r="D240" s="189"/>
      <c r="E240" s="157"/>
      <c r="F240" s="157"/>
      <c r="G240" s="157"/>
      <c r="H240" s="157"/>
      <c r="I240" s="157"/>
      <c r="J240" s="157"/>
      <c r="K240" s="157"/>
      <c r="L240" s="157"/>
      <c r="M240" s="157"/>
      <c r="N240" s="157"/>
      <c r="O240" s="157"/>
      <c r="P240" s="157"/>
      <c r="Q240" s="157"/>
      <c r="R240" s="157"/>
      <c r="S240" s="157"/>
      <c r="T240" s="157"/>
      <c r="U240" s="157"/>
      <c r="V240" s="157"/>
      <c r="W240" s="157"/>
      <c r="X240" s="157"/>
      <c r="Y240" s="157"/>
      <c r="Z240" s="157"/>
    </row>
    <row r="241" spans="1:26" ht="12" customHeight="1" x14ac:dyDescent="0.25">
      <c r="A241" s="157"/>
      <c r="B241" s="157"/>
      <c r="C241" s="157"/>
      <c r="D241" s="189"/>
      <c r="E241" s="157"/>
      <c r="F241" s="157"/>
      <c r="G241" s="157"/>
      <c r="H241" s="157"/>
      <c r="I241" s="157"/>
      <c r="J241" s="157"/>
      <c r="K241" s="157"/>
      <c r="L241" s="157"/>
      <c r="M241" s="157"/>
      <c r="N241" s="157"/>
      <c r="O241" s="157"/>
      <c r="P241" s="157"/>
      <c r="Q241" s="157"/>
      <c r="R241" s="157"/>
      <c r="S241" s="157"/>
      <c r="T241" s="157"/>
      <c r="U241" s="157"/>
      <c r="V241" s="157"/>
      <c r="W241" s="157"/>
      <c r="X241" s="157"/>
      <c r="Y241" s="157"/>
      <c r="Z241" s="157"/>
    </row>
    <row r="242" spans="1:26" ht="12" customHeight="1" x14ac:dyDescent="0.25">
      <c r="A242" s="157"/>
      <c r="B242" s="157"/>
      <c r="C242" s="157"/>
      <c r="D242" s="189"/>
      <c r="E242" s="157"/>
      <c r="F242" s="157"/>
      <c r="G242" s="157"/>
      <c r="H242" s="157"/>
      <c r="I242" s="157"/>
      <c r="J242" s="157"/>
      <c r="K242" s="157"/>
      <c r="L242" s="157"/>
      <c r="M242" s="157"/>
      <c r="N242" s="157"/>
      <c r="O242" s="157"/>
      <c r="P242" s="157"/>
      <c r="Q242" s="157"/>
      <c r="R242" s="157"/>
      <c r="S242" s="157"/>
      <c r="T242" s="157"/>
      <c r="U242" s="157"/>
      <c r="V242" s="157"/>
      <c r="W242" s="157"/>
      <c r="X242" s="157"/>
      <c r="Y242" s="157"/>
      <c r="Z242" s="157"/>
    </row>
    <row r="243" spans="1:26" ht="12" customHeight="1" x14ac:dyDescent="0.25">
      <c r="A243" s="157"/>
      <c r="B243" s="157"/>
      <c r="C243" s="157"/>
      <c r="D243" s="189"/>
      <c r="E243" s="157"/>
      <c r="F243" s="157"/>
      <c r="G243" s="157"/>
      <c r="H243" s="157"/>
      <c r="I243" s="157"/>
      <c r="J243" s="157"/>
      <c r="K243" s="157"/>
      <c r="L243" s="157"/>
      <c r="M243" s="157"/>
      <c r="N243" s="157"/>
      <c r="O243" s="157"/>
      <c r="P243" s="157"/>
      <c r="Q243" s="157"/>
      <c r="R243" s="157"/>
      <c r="S243" s="157"/>
      <c r="T243" s="157"/>
      <c r="U243" s="157"/>
      <c r="V243" s="157"/>
      <c r="W243" s="157"/>
      <c r="X243" s="157"/>
      <c r="Y243" s="157"/>
      <c r="Z243" s="157"/>
    </row>
    <row r="244" spans="1:26" ht="12" customHeight="1" x14ac:dyDescent="0.25">
      <c r="A244" s="157"/>
      <c r="B244" s="157"/>
      <c r="C244" s="157"/>
      <c r="D244" s="189"/>
      <c r="E244" s="157"/>
      <c r="F244" s="157"/>
      <c r="G244" s="157"/>
      <c r="H244" s="157"/>
      <c r="I244" s="157"/>
      <c r="J244" s="157"/>
      <c r="K244" s="157"/>
      <c r="L244" s="157"/>
      <c r="M244" s="157"/>
      <c r="N244" s="157"/>
      <c r="O244" s="157"/>
      <c r="P244" s="157"/>
      <c r="Q244" s="157"/>
      <c r="R244" s="157"/>
      <c r="S244" s="157"/>
      <c r="T244" s="157"/>
      <c r="U244" s="157"/>
      <c r="V244" s="157"/>
      <c r="W244" s="157"/>
      <c r="X244" s="157"/>
      <c r="Y244" s="157"/>
      <c r="Z244" s="157"/>
    </row>
    <row r="245" spans="1:26" ht="12" customHeight="1" x14ac:dyDescent="0.25">
      <c r="A245" s="157"/>
      <c r="B245" s="157"/>
      <c r="C245" s="157"/>
      <c r="D245" s="189"/>
      <c r="E245" s="157"/>
      <c r="F245" s="157"/>
      <c r="G245" s="157"/>
      <c r="H245" s="157"/>
      <c r="I245" s="157"/>
      <c r="J245" s="157"/>
      <c r="K245" s="157"/>
      <c r="L245" s="157"/>
      <c r="M245" s="157"/>
      <c r="N245" s="157"/>
      <c r="O245" s="157"/>
      <c r="P245" s="157"/>
      <c r="Q245" s="157"/>
      <c r="R245" s="157"/>
      <c r="S245" s="157"/>
      <c r="T245" s="157"/>
      <c r="U245" s="157"/>
      <c r="V245" s="157"/>
      <c r="W245" s="157"/>
      <c r="X245" s="157"/>
      <c r="Y245" s="157"/>
      <c r="Z245" s="157"/>
    </row>
    <row r="246" spans="1:26" ht="12" customHeight="1" x14ac:dyDescent="0.25">
      <c r="A246" s="157"/>
      <c r="B246" s="157"/>
      <c r="C246" s="157"/>
      <c r="D246" s="189"/>
      <c r="E246" s="157"/>
      <c r="F246" s="157"/>
      <c r="G246" s="157"/>
      <c r="H246" s="157"/>
      <c r="I246" s="157"/>
      <c r="J246" s="157"/>
      <c r="K246" s="157"/>
      <c r="L246" s="157"/>
      <c r="M246" s="157"/>
      <c r="N246" s="157"/>
      <c r="O246" s="157"/>
      <c r="P246" s="157"/>
      <c r="Q246" s="157"/>
      <c r="R246" s="157"/>
      <c r="S246" s="157"/>
      <c r="T246" s="157"/>
      <c r="U246" s="157"/>
      <c r="V246" s="157"/>
      <c r="W246" s="157"/>
      <c r="X246" s="157"/>
      <c r="Y246" s="157"/>
      <c r="Z246" s="157"/>
    </row>
    <row r="247" spans="1:26" ht="12" customHeight="1" x14ac:dyDescent="0.25">
      <c r="A247" s="157"/>
      <c r="B247" s="157"/>
      <c r="C247" s="157"/>
      <c r="D247" s="189"/>
      <c r="E247" s="157"/>
      <c r="F247" s="157"/>
      <c r="G247" s="157"/>
      <c r="H247" s="157"/>
      <c r="I247" s="157"/>
      <c r="J247" s="157"/>
      <c r="K247" s="157"/>
      <c r="L247" s="157"/>
      <c r="M247" s="157"/>
      <c r="N247" s="157"/>
      <c r="O247" s="157"/>
      <c r="P247" s="157"/>
      <c r="Q247" s="157"/>
      <c r="R247" s="157"/>
      <c r="S247" s="157"/>
      <c r="T247" s="157"/>
      <c r="U247" s="157"/>
      <c r="V247" s="157"/>
      <c r="W247" s="157"/>
      <c r="X247" s="157"/>
      <c r="Y247" s="157"/>
      <c r="Z247" s="157"/>
    </row>
    <row r="248" spans="1:26" ht="12" customHeight="1" x14ac:dyDescent="0.25">
      <c r="A248" s="157"/>
      <c r="B248" s="157"/>
      <c r="C248" s="157"/>
      <c r="D248" s="189"/>
      <c r="E248" s="157"/>
      <c r="F248" s="157"/>
      <c r="G248" s="157"/>
      <c r="H248" s="157"/>
      <c r="I248" s="157"/>
      <c r="J248" s="157"/>
      <c r="K248" s="157"/>
      <c r="L248" s="157"/>
      <c r="M248" s="157"/>
      <c r="N248" s="157"/>
      <c r="O248" s="157"/>
      <c r="P248" s="157"/>
      <c r="Q248" s="157"/>
      <c r="R248" s="157"/>
      <c r="S248" s="157"/>
      <c r="T248" s="157"/>
      <c r="U248" s="157"/>
      <c r="V248" s="157"/>
      <c r="W248" s="157"/>
      <c r="X248" s="157"/>
      <c r="Y248" s="157"/>
      <c r="Z248" s="157"/>
    </row>
    <row r="249" spans="1:26" ht="12" customHeight="1" x14ac:dyDescent="0.25">
      <c r="A249" s="157"/>
      <c r="B249" s="157"/>
      <c r="C249" s="157"/>
      <c r="D249" s="189"/>
      <c r="E249" s="157"/>
      <c r="F249" s="157"/>
      <c r="G249" s="157"/>
      <c r="H249" s="157"/>
      <c r="I249" s="157"/>
      <c r="J249" s="157"/>
      <c r="K249" s="157"/>
      <c r="L249" s="157"/>
      <c r="M249" s="157"/>
      <c r="N249" s="157"/>
      <c r="O249" s="157"/>
      <c r="P249" s="157"/>
      <c r="Q249" s="157"/>
      <c r="R249" s="157"/>
      <c r="S249" s="157"/>
      <c r="T249" s="157"/>
      <c r="U249" s="157"/>
      <c r="V249" s="157"/>
      <c r="W249" s="157"/>
      <c r="X249" s="157"/>
      <c r="Y249" s="157"/>
      <c r="Z249" s="157"/>
    </row>
    <row r="250" spans="1:26" ht="12" customHeight="1" x14ac:dyDescent="0.25">
      <c r="A250" s="157"/>
      <c r="B250" s="157"/>
      <c r="C250" s="157"/>
      <c r="D250" s="189"/>
      <c r="E250" s="157"/>
      <c r="F250" s="157"/>
      <c r="G250" s="157"/>
      <c r="H250" s="157"/>
      <c r="I250" s="157"/>
      <c r="J250" s="157"/>
      <c r="K250" s="157"/>
      <c r="L250" s="157"/>
      <c r="M250" s="157"/>
      <c r="N250" s="157"/>
      <c r="O250" s="157"/>
      <c r="P250" s="157"/>
      <c r="Q250" s="157"/>
      <c r="R250" s="157"/>
      <c r="S250" s="157"/>
      <c r="T250" s="157"/>
      <c r="U250" s="157"/>
      <c r="V250" s="157"/>
      <c r="W250" s="157"/>
      <c r="X250" s="157"/>
      <c r="Y250" s="157"/>
      <c r="Z250" s="157"/>
    </row>
    <row r="251" spans="1:26" ht="12" customHeight="1" x14ac:dyDescent="0.25">
      <c r="A251" s="157"/>
      <c r="B251" s="157"/>
      <c r="C251" s="157"/>
      <c r="D251" s="189"/>
      <c r="E251" s="157"/>
      <c r="F251" s="157"/>
      <c r="G251" s="157"/>
      <c r="H251" s="157"/>
      <c r="I251" s="157"/>
      <c r="J251" s="157"/>
      <c r="K251" s="157"/>
      <c r="L251" s="157"/>
      <c r="M251" s="157"/>
      <c r="N251" s="157"/>
      <c r="O251" s="157"/>
      <c r="P251" s="157"/>
      <c r="Q251" s="157"/>
      <c r="R251" s="157"/>
      <c r="S251" s="157"/>
      <c r="T251" s="157"/>
      <c r="U251" s="157"/>
      <c r="V251" s="157"/>
      <c r="W251" s="157"/>
      <c r="X251" s="157"/>
      <c r="Y251" s="157"/>
      <c r="Z251" s="157"/>
    </row>
    <row r="252" spans="1:26" ht="12" customHeight="1" x14ac:dyDescent="0.25">
      <c r="A252" s="157"/>
      <c r="B252" s="157"/>
      <c r="C252" s="157"/>
      <c r="D252" s="189"/>
      <c r="E252" s="157"/>
      <c r="F252" s="157"/>
      <c r="G252" s="157"/>
      <c r="H252" s="157"/>
      <c r="I252" s="157"/>
      <c r="J252" s="157"/>
      <c r="K252" s="157"/>
      <c r="L252" s="157"/>
      <c r="M252" s="157"/>
      <c r="N252" s="157"/>
      <c r="O252" s="157"/>
      <c r="P252" s="157"/>
      <c r="Q252" s="157"/>
      <c r="R252" s="157"/>
      <c r="S252" s="157"/>
      <c r="T252" s="157"/>
      <c r="U252" s="157"/>
      <c r="V252" s="157"/>
      <c r="W252" s="157"/>
      <c r="X252" s="157"/>
      <c r="Y252" s="157"/>
      <c r="Z252" s="157"/>
    </row>
    <row r="253" spans="1:26" ht="12" customHeight="1" x14ac:dyDescent="0.25">
      <c r="A253" s="157"/>
      <c r="B253" s="157"/>
      <c r="C253" s="157"/>
      <c r="D253" s="189"/>
      <c r="E253" s="157"/>
      <c r="F253" s="157"/>
      <c r="G253" s="157"/>
      <c r="H253" s="157"/>
      <c r="I253" s="157"/>
      <c r="J253" s="157"/>
      <c r="K253" s="157"/>
      <c r="L253" s="157"/>
      <c r="M253" s="157"/>
      <c r="N253" s="157"/>
      <c r="O253" s="157"/>
      <c r="P253" s="157"/>
      <c r="Q253" s="157"/>
      <c r="R253" s="157"/>
      <c r="S253" s="157"/>
      <c r="T253" s="157"/>
      <c r="U253" s="157"/>
      <c r="V253" s="157"/>
      <c r="W253" s="157"/>
      <c r="X253" s="157"/>
      <c r="Y253" s="157"/>
      <c r="Z253" s="157"/>
    </row>
    <row r="254" spans="1:26" ht="12" customHeight="1" x14ac:dyDescent="0.25">
      <c r="A254" s="157"/>
      <c r="B254" s="157"/>
      <c r="C254" s="157"/>
      <c r="D254" s="189"/>
      <c r="E254" s="157"/>
      <c r="F254" s="157"/>
      <c r="G254" s="157"/>
      <c r="H254" s="157"/>
      <c r="I254" s="157"/>
      <c r="J254" s="157"/>
      <c r="K254" s="157"/>
      <c r="L254" s="157"/>
      <c r="M254" s="157"/>
      <c r="N254" s="157"/>
      <c r="O254" s="157"/>
      <c r="P254" s="157"/>
      <c r="Q254" s="157"/>
      <c r="R254" s="157"/>
      <c r="S254" s="157"/>
      <c r="T254" s="157"/>
      <c r="U254" s="157"/>
      <c r="V254" s="157"/>
      <c r="W254" s="157"/>
      <c r="X254" s="157"/>
      <c r="Y254" s="157"/>
      <c r="Z254" s="157"/>
    </row>
    <row r="255" spans="1:26" ht="12" customHeight="1" x14ac:dyDescent="0.25">
      <c r="A255" s="157"/>
      <c r="B255" s="157"/>
      <c r="C255" s="157"/>
      <c r="D255" s="189"/>
      <c r="E255" s="157"/>
      <c r="F255" s="157"/>
      <c r="G255" s="157"/>
      <c r="H255" s="157"/>
      <c r="I255" s="157"/>
      <c r="J255" s="157"/>
      <c r="K255" s="157"/>
      <c r="L255" s="157"/>
      <c r="M255" s="157"/>
      <c r="N255" s="157"/>
      <c r="O255" s="157"/>
      <c r="P255" s="157"/>
      <c r="Q255" s="157"/>
      <c r="R255" s="157"/>
      <c r="S255" s="157"/>
      <c r="T255" s="157"/>
      <c r="U255" s="157"/>
      <c r="V255" s="157"/>
      <c r="W255" s="157"/>
      <c r="X255" s="157"/>
      <c r="Y255" s="157"/>
      <c r="Z255" s="157"/>
    </row>
    <row r="256" spans="1:26" ht="12" customHeight="1" x14ac:dyDescent="0.25">
      <c r="A256" s="157"/>
      <c r="B256" s="157"/>
      <c r="C256" s="157"/>
      <c r="D256" s="189"/>
      <c r="E256" s="157"/>
      <c r="F256" s="157"/>
      <c r="G256" s="157"/>
      <c r="H256" s="157"/>
      <c r="I256" s="157"/>
      <c r="J256" s="157"/>
      <c r="K256" s="157"/>
      <c r="L256" s="157"/>
      <c r="M256" s="157"/>
      <c r="N256" s="157"/>
      <c r="O256" s="157"/>
      <c r="P256" s="157"/>
      <c r="Q256" s="157"/>
      <c r="R256" s="157"/>
      <c r="S256" s="157"/>
      <c r="T256" s="157"/>
      <c r="U256" s="157"/>
      <c r="V256" s="157"/>
      <c r="W256" s="157"/>
      <c r="X256" s="157"/>
      <c r="Y256" s="157"/>
      <c r="Z256" s="157"/>
    </row>
    <row r="257" spans="1:26" ht="12" customHeight="1" x14ac:dyDescent="0.25">
      <c r="A257" s="157"/>
      <c r="B257" s="157"/>
      <c r="C257" s="157"/>
      <c r="D257" s="189"/>
      <c r="E257" s="157"/>
      <c r="F257" s="157"/>
      <c r="G257" s="157"/>
      <c r="H257" s="157"/>
      <c r="I257" s="157"/>
      <c r="J257" s="157"/>
      <c r="K257" s="157"/>
      <c r="L257" s="157"/>
      <c r="M257" s="157"/>
      <c r="N257" s="157"/>
      <c r="O257" s="157"/>
      <c r="P257" s="157"/>
      <c r="Q257" s="157"/>
      <c r="R257" s="157"/>
      <c r="S257" s="157"/>
      <c r="T257" s="157"/>
      <c r="U257" s="157"/>
      <c r="V257" s="157"/>
      <c r="W257" s="157"/>
      <c r="X257" s="157"/>
      <c r="Y257" s="157"/>
      <c r="Z257" s="157"/>
    </row>
    <row r="258" spans="1:26" ht="12" customHeight="1" x14ac:dyDescent="0.25">
      <c r="A258" s="157"/>
      <c r="B258" s="157"/>
      <c r="C258" s="157"/>
      <c r="D258" s="189"/>
      <c r="E258" s="157"/>
      <c r="F258" s="157"/>
      <c r="G258" s="157"/>
      <c r="H258" s="157"/>
      <c r="I258" s="157"/>
      <c r="J258" s="157"/>
      <c r="K258" s="157"/>
      <c r="L258" s="157"/>
      <c r="M258" s="157"/>
      <c r="N258" s="157"/>
      <c r="O258" s="157"/>
      <c r="P258" s="157"/>
      <c r="Q258" s="157"/>
      <c r="R258" s="157"/>
      <c r="S258" s="157"/>
      <c r="T258" s="157"/>
      <c r="U258" s="157"/>
      <c r="V258" s="157"/>
      <c r="W258" s="157"/>
      <c r="X258" s="157"/>
      <c r="Y258" s="157"/>
      <c r="Z258" s="157"/>
    </row>
    <row r="259" spans="1:26" ht="12" customHeight="1" x14ac:dyDescent="0.25">
      <c r="A259" s="157"/>
      <c r="B259" s="157"/>
      <c r="C259" s="157"/>
      <c r="D259" s="189"/>
      <c r="E259" s="157"/>
      <c r="F259" s="157"/>
      <c r="G259" s="157"/>
      <c r="H259" s="157"/>
      <c r="I259" s="157"/>
      <c r="J259" s="157"/>
      <c r="K259" s="157"/>
      <c r="L259" s="157"/>
      <c r="M259" s="157"/>
      <c r="N259" s="157"/>
      <c r="O259" s="157"/>
      <c r="P259" s="157"/>
      <c r="Q259" s="157"/>
      <c r="R259" s="157"/>
      <c r="S259" s="157"/>
      <c r="T259" s="157"/>
      <c r="U259" s="157"/>
      <c r="V259" s="157"/>
      <c r="W259" s="157"/>
      <c r="X259" s="157"/>
      <c r="Y259" s="157"/>
      <c r="Z259" s="157"/>
    </row>
    <row r="260" spans="1:26" ht="12" customHeight="1" x14ac:dyDescent="0.25">
      <c r="A260" s="157"/>
      <c r="B260" s="157"/>
      <c r="C260" s="157"/>
      <c r="D260" s="189"/>
      <c r="E260" s="157"/>
      <c r="F260" s="157"/>
      <c r="G260" s="157"/>
      <c r="H260" s="157"/>
      <c r="I260" s="157"/>
      <c r="J260" s="157"/>
      <c r="K260" s="157"/>
      <c r="L260" s="157"/>
      <c r="M260" s="157"/>
      <c r="N260" s="157"/>
      <c r="O260" s="157"/>
      <c r="P260" s="157"/>
      <c r="Q260" s="157"/>
      <c r="R260" s="157"/>
      <c r="S260" s="157"/>
      <c r="T260" s="157"/>
      <c r="U260" s="157"/>
      <c r="V260" s="157"/>
      <c r="W260" s="157"/>
      <c r="X260" s="157"/>
      <c r="Y260" s="157"/>
      <c r="Z260" s="157"/>
    </row>
    <row r="261" spans="1:26" ht="12" customHeight="1" x14ac:dyDescent="0.25">
      <c r="A261" s="157"/>
      <c r="B261" s="157"/>
      <c r="C261" s="157"/>
      <c r="D261" s="189"/>
      <c r="E261" s="157"/>
      <c r="F261" s="157"/>
      <c r="G261" s="157"/>
      <c r="H261" s="157"/>
      <c r="I261" s="157"/>
      <c r="J261" s="157"/>
      <c r="K261" s="157"/>
      <c r="L261" s="157"/>
      <c r="M261" s="157"/>
      <c r="N261" s="157"/>
      <c r="O261" s="157"/>
      <c r="P261" s="157"/>
      <c r="Q261" s="157"/>
      <c r="R261" s="157"/>
      <c r="S261" s="157"/>
      <c r="T261" s="157"/>
      <c r="U261" s="157"/>
      <c r="V261" s="157"/>
      <c r="W261" s="157"/>
      <c r="X261" s="157"/>
      <c r="Y261" s="157"/>
      <c r="Z261" s="157"/>
    </row>
    <row r="262" spans="1:26" ht="12" customHeight="1" x14ac:dyDescent="0.25">
      <c r="A262" s="157"/>
      <c r="B262" s="157"/>
      <c r="C262" s="157"/>
      <c r="D262" s="189"/>
      <c r="E262" s="157"/>
      <c r="F262" s="157"/>
      <c r="G262" s="157"/>
      <c r="H262" s="157"/>
      <c r="I262" s="157"/>
      <c r="J262" s="157"/>
      <c r="K262" s="157"/>
      <c r="L262" s="157"/>
      <c r="M262" s="157"/>
      <c r="N262" s="157"/>
      <c r="O262" s="157"/>
      <c r="P262" s="157"/>
      <c r="Q262" s="157"/>
      <c r="R262" s="157"/>
      <c r="S262" s="157"/>
      <c r="T262" s="157"/>
      <c r="U262" s="157"/>
      <c r="V262" s="157"/>
      <c r="W262" s="157"/>
      <c r="X262" s="157"/>
      <c r="Y262" s="157"/>
      <c r="Z262" s="157"/>
    </row>
    <row r="263" spans="1:26" ht="12" customHeight="1" x14ac:dyDescent="0.25">
      <c r="A263" s="157"/>
      <c r="B263" s="157"/>
      <c r="C263" s="157"/>
      <c r="D263" s="189"/>
      <c r="E263" s="157"/>
      <c r="F263" s="157"/>
      <c r="G263" s="157"/>
      <c r="H263" s="157"/>
      <c r="I263" s="157"/>
      <c r="J263" s="157"/>
      <c r="K263" s="157"/>
      <c r="L263" s="157"/>
      <c r="M263" s="157"/>
      <c r="N263" s="157"/>
      <c r="O263" s="157"/>
      <c r="P263" s="157"/>
      <c r="Q263" s="157"/>
      <c r="R263" s="157"/>
      <c r="S263" s="157"/>
      <c r="T263" s="157"/>
      <c r="U263" s="157"/>
      <c r="V263" s="157"/>
      <c r="W263" s="157"/>
      <c r="X263" s="157"/>
      <c r="Y263" s="157"/>
      <c r="Z263" s="157"/>
    </row>
    <row r="264" spans="1:26" ht="12" customHeight="1" x14ac:dyDescent="0.25">
      <c r="A264" s="157"/>
      <c r="B264" s="157"/>
      <c r="C264" s="157"/>
      <c r="D264" s="189"/>
      <c r="E264" s="157"/>
      <c r="F264" s="157"/>
      <c r="G264" s="157"/>
      <c r="H264" s="157"/>
      <c r="I264" s="157"/>
      <c r="J264" s="157"/>
      <c r="K264" s="157"/>
      <c r="L264" s="157"/>
      <c r="M264" s="157"/>
      <c r="N264" s="157"/>
      <c r="O264" s="157"/>
      <c r="P264" s="157"/>
      <c r="Q264" s="157"/>
      <c r="R264" s="157"/>
      <c r="S264" s="157"/>
      <c r="T264" s="157"/>
      <c r="U264" s="157"/>
      <c r="V264" s="157"/>
      <c r="W264" s="157"/>
      <c r="X264" s="157"/>
      <c r="Y264" s="157"/>
      <c r="Z264" s="157"/>
    </row>
    <row r="265" spans="1:26" ht="12" customHeight="1" x14ac:dyDescent="0.25">
      <c r="A265" s="157"/>
      <c r="B265" s="157"/>
      <c r="C265" s="157"/>
      <c r="D265" s="189"/>
      <c r="E265" s="157"/>
      <c r="F265" s="157"/>
      <c r="G265" s="157"/>
      <c r="H265" s="157"/>
      <c r="I265" s="157"/>
      <c r="J265" s="157"/>
      <c r="K265" s="157"/>
      <c r="L265" s="157"/>
      <c r="M265" s="157"/>
      <c r="N265" s="157"/>
      <c r="O265" s="157"/>
      <c r="P265" s="157"/>
      <c r="Q265" s="157"/>
      <c r="R265" s="157"/>
      <c r="S265" s="157"/>
      <c r="T265" s="157"/>
      <c r="U265" s="157"/>
      <c r="V265" s="157"/>
      <c r="W265" s="157"/>
      <c r="X265" s="157"/>
      <c r="Y265" s="157"/>
      <c r="Z265" s="157"/>
    </row>
    <row r="266" spans="1:26" ht="12" customHeight="1" x14ac:dyDescent="0.25">
      <c r="A266" s="157"/>
      <c r="B266" s="157"/>
      <c r="C266" s="157"/>
      <c r="D266" s="189"/>
      <c r="E266" s="157"/>
      <c r="F266" s="157"/>
      <c r="G266" s="157"/>
      <c r="H266" s="157"/>
      <c r="I266" s="157"/>
      <c r="J266" s="157"/>
      <c r="K266" s="157"/>
      <c r="L266" s="157"/>
      <c r="M266" s="157"/>
      <c r="N266" s="157"/>
      <c r="O266" s="157"/>
      <c r="P266" s="157"/>
      <c r="Q266" s="157"/>
      <c r="R266" s="157"/>
      <c r="S266" s="157"/>
      <c r="T266" s="157"/>
      <c r="U266" s="157"/>
      <c r="V266" s="157"/>
      <c r="W266" s="157"/>
      <c r="X266" s="157"/>
      <c r="Y266" s="157"/>
      <c r="Z266" s="157"/>
    </row>
    <row r="267" spans="1:26" ht="12" customHeight="1" x14ac:dyDescent="0.25">
      <c r="A267" s="157"/>
      <c r="B267" s="157"/>
      <c r="C267" s="157"/>
      <c r="D267" s="189"/>
      <c r="E267" s="157"/>
      <c r="F267" s="157"/>
      <c r="G267" s="157"/>
      <c r="H267" s="157"/>
      <c r="I267" s="157"/>
      <c r="J267" s="157"/>
      <c r="K267" s="157"/>
      <c r="L267" s="157"/>
      <c r="M267" s="157"/>
      <c r="N267" s="157"/>
      <c r="O267" s="157"/>
      <c r="P267" s="157"/>
      <c r="Q267" s="157"/>
      <c r="R267" s="157"/>
      <c r="S267" s="157"/>
      <c r="T267" s="157"/>
      <c r="U267" s="157"/>
      <c r="V267" s="157"/>
      <c r="W267" s="157"/>
      <c r="X267" s="157"/>
      <c r="Y267" s="157"/>
      <c r="Z267" s="157"/>
    </row>
    <row r="268" spans="1:26" ht="12" customHeight="1" x14ac:dyDescent="0.25">
      <c r="A268" s="157"/>
      <c r="B268" s="157"/>
      <c r="C268" s="157"/>
      <c r="D268" s="189"/>
      <c r="E268" s="157"/>
      <c r="F268" s="157"/>
      <c r="G268" s="157"/>
      <c r="H268" s="157"/>
      <c r="I268" s="157"/>
      <c r="J268" s="157"/>
      <c r="K268" s="157"/>
      <c r="L268" s="157"/>
      <c r="M268" s="157"/>
      <c r="N268" s="157"/>
      <c r="O268" s="157"/>
      <c r="P268" s="157"/>
      <c r="Q268" s="157"/>
      <c r="R268" s="157"/>
      <c r="S268" s="157"/>
      <c r="T268" s="157"/>
      <c r="U268" s="157"/>
      <c r="V268" s="157"/>
      <c r="W268" s="157"/>
      <c r="X268" s="157"/>
      <c r="Y268" s="157"/>
      <c r="Z268" s="157"/>
    </row>
    <row r="269" spans="1:26" ht="12" customHeight="1" x14ac:dyDescent="0.25">
      <c r="A269" s="157"/>
      <c r="B269" s="157"/>
      <c r="C269" s="157"/>
      <c r="D269" s="189"/>
      <c r="E269" s="157"/>
      <c r="F269" s="157"/>
      <c r="G269" s="157"/>
      <c r="H269" s="157"/>
      <c r="I269" s="157"/>
      <c r="J269" s="157"/>
      <c r="K269" s="157"/>
      <c r="L269" s="157"/>
      <c r="M269" s="157"/>
      <c r="N269" s="157"/>
      <c r="O269" s="157"/>
      <c r="P269" s="157"/>
      <c r="Q269" s="157"/>
      <c r="R269" s="157"/>
      <c r="S269" s="157"/>
      <c r="T269" s="157"/>
      <c r="U269" s="157"/>
      <c r="V269" s="157"/>
      <c r="W269" s="157"/>
      <c r="X269" s="157"/>
      <c r="Y269" s="157"/>
      <c r="Z269" s="157"/>
    </row>
    <row r="270" spans="1:26" ht="12" customHeight="1" x14ac:dyDescent="0.25">
      <c r="A270" s="157"/>
      <c r="B270" s="157"/>
      <c r="C270" s="157"/>
      <c r="D270" s="189"/>
      <c r="E270" s="157"/>
      <c r="F270" s="157"/>
      <c r="G270" s="157"/>
      <c r="H270" s="157"/>
      <c r="I270" s="157"/>
      <c r="J270" s="157"/>
      <c r="K270" s="157"/>
      <c r="L270" s="157"/>
      <c r="M270" s="157"/>
      <c r="N270" s="157"/>
      <c r="O270" s="157"/>
      <c r="P270" s="157"/>
      <c r="Q270" s="157"/>
      <c r="R270" s="157"/>
      <c r="S270" s="157"/>
      <c r="T270" s="157"/>
      <c r="U270" s="157"/>
      <c r="V270" s="157"/>
      <c r="W270" s="157"/>
      <c r="X270" s="157"/>
      <c r="Y270" s="157"/>
      <c r="Z270" s="157"/>
    </row>
    <row r="271" spans="1:26" ht="12" customHeight="1" x14ac:dyDescent="0.25">
      <c r="A271" s="157"/>
      <c r="B271" s="157"/>
      <c r="C271" s="157"/>
      <c r="D271" s="189"/>
      <c r="E271" s="157"/>
      <c r="F271" s="157"/>
      <c r="G271" s="157"/>
      <c r="H271" s="157"/>
      <c r="I271" s="157"/>
      <c r="J271" s="157"/>
      <c r="K271" s="157"/>
      <c r="L271" s="157"/>
      <c r="M271" s="157"/>
      <c r="N271" s="157"/>
      <c r="O271" s="157"/>
      <c r="P271" s="157"/>
      <c r="Q271" s="157"/>
      <c r="R271" s="157"/>
      <c r="S271" s="157"/>
      <c r="T271" s="157"/>
      <c r="U271" s="157"/>
      <c r="V271" s="157"/>
      <c r="W271" s="157"/>
      <c r="X271" s="157"/>
      <c r="Y271" s="157"/>
      <c r="Z271" s="157"/>
    </row>
    <row r="272" spans="1:26" ht="12" customHeight="1" x14ac:dyDescent="0.25">
      <c r="A272" s="157"/>
      <c r="B272" s="157"/>
      <c r="C272" s="157"/>
      <c r="D272" s="189"/>
      <c r="E272" s="157"/>
      <c r="F272" s="157"/>
      <c r="G272" s="157"/>
      <c r="H272" s="157"/>
      <c r="I272" s="157"/>
      <c r="J272" s="157"/>
      <c r="K272" s="157"/>
      <c r="L272" s="157"/>
      <c r="M272" s="157"/>
      <c r="N272" s="157"/>
      <c r="O272" s="157"/>
      <c r="P272" s="157"/>
      <c r="Q272" s="157"/>
      <c r="R272" s="157"/>
      <c r="S272" s="157"/>
      <c r="T272" s="157"/>
      <c r="U272" s="157"/>
      <c r="V272" s="157"/>
      <c r="W272" s="157"/>
      <c r="X272" s="157"/>
      <c r="Y272" s="157"/>
      <c r="Z272" s="157"/>
    </row>
    <row r="273" spans="1:26" ht="12" customHeight="1" x14ac:dyDescent="0.25">
      <c r="A273" s="157"/>
      <c r="B273" s="157"/>
      <c r="C273" s="157"/>
      <c r="D273" s="189"/>
      <c r="E273" s="157"/>
      <c r="F273" s="157"/>
      <c r="G273" s="157"/>
      <c r="H273" s="157"/>
      <c r="I273" s="157"/>
      <c r="J273" s="157"/>
      <c r="K273" s="157"/>
      <c r="L273" s="157"/>
      <c r="M273" s="157"/>
      <c r="N273" s="157"/>
      <c r="O273" s="157"/>
      <c r="P273" s="157"/>
      <c r="Q273" s="157"/>
      <c r="R273" s="157"/>
      <c r="S273" s="157"/>
      <c r="T273" s="157"/>
      <c r="U273" s="157"/>
      <c r="V273" s="157"/>
      <c r="W273" s="157"/>
      <c r="X273" s="157"/>
      <c r="Y273" s="157"/>
      <c r="Z273" s="157"/>
    </row>
    <row r="274" spans="1:26" ht="12" customHeight="1" x14ac:dyDescent="0.25">
      <c r="A274" s="157"/>
      <c r="B274" s="157"/>
      <c r="C274" s="157"/>
      <c r="D274" s="189"/>
      <c r="E274" s="157"/>
      <c r="F274" s="157"/>
      <c r="G274" s="157"/>
      <c r="H274" s="157"/>
      <c r="I274" s="157"/>
      <c r="J274" s="157"/>
      <c r="K274" s="157"/>
      <c r="L274" s="157"/>
      <c r="M274" s="157"/>
      <c r="N274" s="157"/>
      <c r="O274" s="157"/>
      <c r="P274" s="157"/>
      <c r="Q274" s="157"/>
      <c r="R274" s="157"/>
      <c r="S274" s="157"/>
      <c r="T274" s="157"/>
      <c r="U274" s="157"/>
      <c r="V274" s="157"/>
      <c r="W274" s="157"/>
      <c r="X274" s="157"/>
      <c r="Y274" s="157"/>
      <c r="Z274" s="157"/>
    </row>
    <row r="275" spans="1:26" ht="12" customHeight="1" x14ac:dyDescent="0.25">
      <c r="A275" s="157"/>
      <c r="B275" s="157"/>
      <c r="C275" s="157"/>
      <c r="D275" s="189"/>
      <c r="E275" s="157"/>
      <c r="F275" s="157"/>
      <c r="G275" s="157"/>
      <c r="H275" s="157"/>
      <c r="I275" s="157"/>
      <c r="J275" s="157"/>
      <c r="K275" s="157"/>
      <c r="L275" s="157"/>
      <c r="M275" s="157"/>
      <c r="N275" s="157"/>
      <c r="O275" s="157"/>
      <c r="P275" s="157"/>
      <c r="Q275" s="157"/>
      <c r="R275" s="157"/>
      <c r="S275" s="157"/>
      <c r="T275" s="157"/>
      <c r="U275" s="157"/>
      <c r="V275" s="157"/>
      <c r="W275" s="157"/>
      <c r="X275" s="157"/>
      <c r="Y275" s="157"/>
      <c r="Z275" s="157"/>
    </row>
    <row r="276" spans="1:26" ht="12" customHeight="1" x14ac:dyDescent="0.25">
      <c r="A276" s="157"/>
      <c r="B276" s="157"/>
      <c r="C276" s="157"/>
      <c r="D276" s="189"/>
      <c r="E276" s="157"/>
      <c r="F276" s="157"/>
      <c r="G276" s="157"/>
      <c r="H276" s="157"/>
      <c r="I276" s="157"/>
      <c r="J276" s="157"/>
      <c r="K276" s="157"/>
      <c r="L276" s="157"/>
      <c r="M276" s="157"/>
      <c r="N276" s="157"/>
      <c r="O276" s="157"/>
      <c r="P276" s="157"/>
      <c r="Q276" s="157"/>
      <c r="R276" s="157"/>
      <c r="S276" s="157"/>
      <c r="T276" s="157"/>
      <c r="U276" s="157"/>
      <c r="V276" s="157"/>
      <c r="W276" s="157"/>
      <c r="X276" s="157"/>
      <c r="Y276" s="157"/>
      <c r="Z276" s="157"/>
    </row>
    <row r="277" spans="1:26" ht="12" customHeight="1" x14ac:dyDescent="0.25">
      <c r="A277" s="157"/>
      <c r="B277" s="157"/>
      <c r="C277" s="157"/>
      <c r="D277" s="189"/>
      <c r="E277" s="157"/>
      <c r="F277" s="157"/>
      <c r="G277" s="157"/>
      <c r="H277" s="157"/>
      <c r="I277" s="157"/>
      <c r="J277" s="157"/>
      <c r="K277" s="157"/>
      <c r="L277" s="157"/>
      <c r="M277" s="157"/>
      <c r="N277" s="157"/>
      <c r="O277" s="157"/>
      <c r="P277" s="157"/>
      <c r="Q277" s="157"/>
      <c r="R277" s="157"/>
      <c r="S277" s="157"/>
      <c r="T277" s="157"/>
      <c r="U277" s="157"/>
      <c r="V277" s="157"/>
      <c r="W277" s="157"/>
      <c r="X277" s="157"/>
      <c r="Y277" s="157"/>
      <c r="Z277" s="157"/>
    </row>
    <row r="278" spans="1:26" ht="12" customHeight="1" x14ac:dyDescent="0.25">
      <c r="A278" s="157"/>
      <c r="B278" s="157"/>
      <c r="C278" s="157"/>
      <c r="D278" s="189"/>
      <c r="E278" s="157"/>
      <c r="F278" s="157"/>
      <c r="G278" s="157"/>
      <c r="H278" s="157"/>
      <c r="I278" s="157"/>
      <c r="J278" s="157"/>
      <c r="K278" s="157"/>
      <c r="L278" s="157"/>
      <c r="M278" s="157"/>
      <c r="N278" s="157"/>
      <c r="O278" s="157"/>
      <c r="P278" s="157"/>
      <c r="Q278" s="157"/>
      <c r="R278" s="157"/>
      <c r="S278" s="157"/>
      <c r="T278" s="157"/>
      <c r="U278" s="157"/>
      <c r="V278" s="157"/>
      <c r="W278" s="157"/>
      <c r="X278" s="157"/>
      <c r="Y278" s="157"/>
      <c r="Z278" s="157"/>
    </row>
    <row r="279" spans="1:26" ht="12" customHeight="1" x14ac:dyDescent="0.25">
      <c r="A279" s="157"/>
      <c r="B279" s="157"/>
      <c r="C279" s="157"/>
      <c r="D279" s="189"/>
      <c r="E279" s="157"/>
      <c r="F279" s="157"/>
      <c r="G279" s="157"/>
      <c r="H279" s="157"/>
      <c r="I279" s="157"/>
      <c r="J279" s="157"/>
      <c r="K279" s="157"/>
      <c r="L279" s="157"/>
      <c r="M279" s="157"/>
      <c r="N279" s="157"/>
      <c r="O279" s="157"/>
      <c r="P279" s="157"/>
      <c r="Q279" s="157"/>
      <c r="R279" s="157"/>
      <c r="S279" s="157"/>
      <c r="T279" s="157"/>
      <c r="U279" s="157"/>
      <c r="V279" s="157"/>
      <c r="W279" s="157"/>
      <c r="X279" s="157"/>
      <c r="Y279" s="157"/>
      <c r="Z279" s="157"/>
    </row>
    <row r="280" spans="1:26" ht="12" customHeight="1" x14ac:dyDescent="0.25">
      <c r="A280" s="157"/>
      <c r="B280" s="157"/>
      <c r="C280" s="157"/>
      <c r="D280" s="189"/>
      <c r="E280" s="157"/>
      <c r="F280" s="157"/>
      <c r="G280" s="157"/>
      <c r="H280" s="157"/>
      <c r="I280" s="157"/>
      <c r="J280" s="157"/>
      <c r="K280" s="157"/>
      <c r="L280" s="157"/>
      <c r="M280" s="157"/>
      <c r="N280" s="157"/>
      <c r="O280" s="157"/>
      <c r="P280" s="157"/>
      <c r="Q280" s="157"/>
      <c r="R280" s="157"/>
      <c r="S280" s="157"/>
      <c r="T280" s="157"/>
      <c r="U280" s="157"/>
      <c r="V280" s="157"/>
      <c r="W280" s="157"/>
      <c r="X280" s="157"/>
      <c r="Y280" s="157"/>
      <c r="Z280" s="157"/>
    </row>
    <row r="281" spans="1:26" ht="12" customHeight="1" x14ac:dyDescent="0.25">
      <c r="A281" s="157"/>
      <c r="B281" s="157"/>
      <c r="C281" s="157"/>
      <c r="D281" s="189"/>
      <c r="E281" s="157"/>
      <c r="F281" s="157"/>
      <c r="G281" s="157"/>
      <c r="H281" s="157"/>
      <c r="I281" s="157"/>
      <c r="J281" s="157"/>
      <c r="K281" s="157"/>
      <c r="L281" s="157"/>
      <c r="M281" s="157"/>
      <c r="N281" s="157"/>
      <c r="O281" s="157"/>
      <c r="P281" s="157"/>
      <c r="Q281" s="157"/>
      <c r="R281" s="157"/>
      <c r="S281" s="157"/>
      <c r="T281" s="157"/>
      <c r="U281" s="157"/>
      <c r="V281" s="157"/>
      <c r="W281" s="157"/>
      <c r="X281" s="157"/>
      <c r="Y281" s="157"/>
      <c r="Z281" s="157"/>
    </row>
    <row r="282" spans="1:26" ht="12" customHeight="1" x14ac:dyDescent="0.25">
      <c r="A282" s="157"/>
      <c r="B282" s="157"/>
      <c r="C282" s="157"/>
      <c r="D282" s="189"/>
      <c r="E282" s="157"/>
      <c r="F282" s="157"/>
      <c r="G282" s="157"/>
      <c r="H282" s="157"/>
      <c r="I282" s="157"/>
      <c r="J282" s="157"/>
      <c r="K282" s="157"/>
      <c r="L282" s="157"/>
      <c r="M282" s="157"/>
      <c r="N282" s="157"/>
      <c r="O282" s="157"/>
      <c r="P282" s="157"/>
      <c r="Q282" s="157"/>
      <c r="R282" s="157"/>
      <c r="S282" s="157"/>
      <c r="T282" s="157"/>
      <c r="U282" s="157"/>
      <c r="V282" s="157"/>
      <c r="W282" s="157"/>
      <c r="X282" s="157"/>
      <c r="Y282" s="157"/>
      <c r="Z282" s="157"/>
    </row>
    <row r="283" spans="1:26" ht="12" customHeight="1" x14ac:dyDescent="0.25">
      <c r="A283" s="157"/>
      <c r="B283" s="157"/>
      <c r="C283" s="157"/>
      <c r="D283" s="189"/>
      <c r="E283" s="157"/>
      <c r="F283" s="157"/>
      <c r="G283" s="157"/>
      <c r="H283" s="157"/>
      <c r="I283" s="157"/>
      <c r="J283" s="157"/>
      <c r="K283" s="157"/>
      <c r="L283" s="157"/>
      <c r="M283" s="157"/>
      <c r="N283" s="157"/>
      <c r="O283" s="157"/>
      <c r="P283" s="157"/>
      <c r="Q283" s="157"/>
      <c r="R283" s="157"/>
      <c r="S283" s="157"/>
      <c r="T283" s="157"/>
      <c r="U283" s="157"/>
      <c r="V283" s="157"/>
      <c r="W283" s="157"/>
      <c r="X283" s="157"/>
      <c r="Y283" s="157"/>
      <c r="Z283" s="157"/>
    </row>
    <row r="284" spans="1:26" ht="12" customHeight="1" x14ac:dyDescent="0.25">
      <c r="A284" s="157"/>
      <c r="B284" s="157"/>
      <c r="C284" s="157"/>
      <c r="D284" s="189"/>
      <c r="E284" s="157"/>
      <c r="F284" s="157"/>
      <c r="G284" s="157"/>
      <c r="H284" s="157"/>
      <c r="I284" s="157"/>
      <c r="J284" s="157"/>
      <c r="K284" s="157"/>
      <c r="L284" s="157"/>
      <c r="M284" s="157"/>
      <c r="N284" s="157"/>
      <c r="O284" s="157"/>
      <c r="P284" s="157"/>
      <c r="Q284" s="157"/>
      <c r="R284" s="157"/>
      <c r="S284" s="157"/>
      <c r="T284" s="157"/>
      <c r="U284" s="157"/>
      <c r="V284" s="157"/>
      <c r="W284" s="157"/>
      <c r="X284" s="157"/>
      <c r="Y284" s="157"/>
      <c r="Z284" s="157"/>
    </row>
    <row r="285" spans="1:26" ht="12" customHeight="1" x14ac:dyDescent="0.25">
      <c r="A285" s="157"/>
      <c r="B285" s="157"/>
      <c r="C285" s="157"/>
      <c r="D285" s="189"/>
      <c r="E285" s="157"/>
      <c r="F285" s="157"/>
      <c r="G285" s="157"/>
      <c r="H285" s="157"/>
      <c r="I285" s="157"/>
      <c r="J285" s="157"/>
      <c r="K285" s="157"/>
      <c r="L285" s="157"/>
      <c r="M285" s="157"/>
      <c r="N285" s="157"/>
      <c r="O285" s="157"/>
      <c r="P285" s="157"/>
      <c r="Q285" s="157"/>
      <c r="R285" s="157"/>
      <c r="S285" s="157"/>
      <c r="T285" s="157"/>
      <c r="U285" s="157"/>
      <c r="V285" s="157"/>
      <c r="W285" s="157"/>
      <c r="X285" s="157"/>
      <c r="Y285" s="157"/>
      <c r="Z285" s="157"/>
    </row>
    <row r="286" spans="1:26" ht="12" customHeight="1" x14ac:dyDescent="0.25">
      <c r="A286" s="157"/>
      <c r="B286" s="157"/>
      <c r="C286" s="157"/>
      <c r="D286" s="189"/>
      <c r="E286" s="157"/>
      <c r="F286" s="157"/>
      <c r="G286" s="157"/>
      <c r="H286" s="157"/>
      <c r="I286" s="157"/>
      <c r="J286" s="157"/>
      <c r="K286" s="157"/>
      <c r="L286" s="157"/>
      <c r="M286" s="157"/>
      <c r="N286" s="157"/>
      <c r="O286" s="157"/>
      <c r="P286" s="157"/>
      <c r="Q286" s="157"/>
      <c r="R286" s="157"/>
      <c r="S286" s="157"/>
      <c r="T286" s="157"/>
      <c r="U286" s="157"/>
      <c r="V286" s="157"/>
      <c r="W286" s="157"/>
      <c r="X286" s="157"/>
      <c r="Y286" s="157"/>
      <c r="Z286" s="157"/>
    </row>
    <row r="287" spans="1:26" ht="12" customHeight="1" x14ac:dyDescent="0.25">
      <c r="A287" s="157"/>
      <c r="B287" s="157"/>
      <c r="C287" s="157"/>
      <c r="D287" s="189"/>
      <c r="E287" s="157"/>
      <c r="F287" s="157"/>
      <c r="G287" s="157"/>
      <c r="H287" s="157"/>
      <c r="I287" s="157"/>
      <c r="J287" s="157"/>
      <c r="K287" s="157"/>
      <c r="L287" s="157"/>
      <c r="M287" s="157"/>
      <c r="N287" s="157"/>
      <c r="O287" s="157"/>
      <c r="P287" s="157"/>
      <c r="Q287" s="157"/>
      <c r="R287" s="157"/>
      <c r="S287" s="157"/>
      <c r="T287" s="157"/>
      <c r="U287" s="157"/>
      <c r="V287" s="157"/>
      <c r="W287" s="157"/>
      <c r="X287" s="157"/>
      <c r="Y287" s="157"/>
      <c r="Z287" s="157"/>
    </row>
    <row r="288" spans="1:26" ht="12" customHeight="1" x14ac:dyDescent="0.25">
      <c r="A288" s="157"/>
      <c r="B288" s="157"/>
      <c r="C288" s="157"/>
      <c r="D288" s="189"/>
      <c r="E288" s="157"/>
      <c r="F288" s="157"/>
      <c r="G288" s="157"/>
      <c r="H288" s="157"/>
      <c r="I288" s="157"/>
      <c r="J288" s="157"/>
      <c r="K288" s="157"/>
      <c r="L288" s="157"/>
      <c r="M288" s="157"/>
      <c r="N288" s="157"/>
      <c r="O288" s="157"/>
      <c r="P288" s="157"/>
      <c r="Q288" s="157"/>
      <c r="R288" s="157"/>
      <c r="S288" s="157"/>
      <c r="T288" s="157"/>
      <c r="U288" s="157"/>
      <c r="V288" s="157"/>
      <c r="W288" s="157"/>
      <c r="X288" s="157"/>
      <c r="Y288" s="157"/>
      <c r="Z288" s="157"/>
    </row>
    <row r="289" spans="1:26" ht="12" customHeight="1" x14ac:dyDescent="0.25">
      <c r="A289" s="157"/>
      <c r="B289" s="157"/>
      <c r="C289" s="157"/>
      <c r="D289" s="189"/>
      <c r="E289" s="157"/>
      <c r="F289" s="157"/>
      <c r="G289" s="157"/>
      <c r="H289" s="157"/>
      <c r="I289" s="157"/>
      <c r="J289" s="157"/>
      <c r="K289" s="157"/>
      <c r="L289" s="157"/>
      <c r="M289" s="157"/>
      <c r="N289" s="157"/>
      <c r="O289" s="157"/>
      <c r="P289" s="157"/>
      <c r="Q289" s="157"/>
      <c r="R289" s="157"/>
      <c r="S289" s="157"/>
      <c r="T289" s="157"/>
      <c r="U289" s="157"/>
      <c r="V289" s="157"/>
      <c r="W289" s="157"/>
      <c r="X289" s="157"/>
      <c r="Y289" s="157"/>
      <c r="Z289" s="157"/>
    </row>
    <row r="290" spans="1:26" ht="12" customHeight="1" x14ac:dyDescent="0.25">
      <c r="A290" s="157"/>
      <c r="B290" s="157"/>
      <c r="C290" s="157"/>
      <c r="D290" s="189"/>
      <c r="E290" s="157"/>
      <c r="F290" s="157"/>
      <c r="G290" s="157"/>
      <c r="H290" s="157"/>
      <c r="I290" s="157"/>
      <c r="J290" s="157"/>
      <c r="K290" s="157"/>
      <c r="L290" s="157"/>
      <c r="M290" s="157"/>
      <c r="N290" s="157"/>
      <c r="O290" s="157"/>
      <c r="P290" s="157"/>
      <c r="Q290" s="157"/>
      <c r="R290" s="157"/>
      <c r="S290" s="157"/>
      <c r="T290" s="157"/>
      <c r="U290" s="157"/>
      <c r="V290" s="157"/>
      <c r="W290" s="157"/>
      <c r="X290" s="157"/>
      <c r="Y290" s="157"/>
      <c r="Z290" s="157"/>
    </row>
    <row r="291" spans="1:26" ht="12" customHeight="1" x14ac:dyDescent="0.25">
      <c r="A291" s="157"/>
      <c r="B291" s="157"/>
      <c r="C291" s="157"/>
      <c r="D291" s="189"/>
      <c r="E291" s="157"/>
      <c r="F291" s="157"/>
      <c r="G291" s="157"/>
      <c r="H291" s="157"/>
      <c r="I291" s="157"/>
      <c r="J291" s="157"/>
      <c r="K291" s="157"/>
      <c r="L291" s="157"/>
      <c r="M291" s="157"/>
      <c r="N291" s="157"/>
      <c r="O291" s="157"/>
      <c r="P291" s="157"/>
      <c r="Q291" s="157"/>
      <c r="R291" s="157"/>
      <c r="S291" s="157"/>
      <c r="T291" s="157"/>
      <c r="U291" s="157"/>
      <c r="V291" s="157"/>
      <c r="W291" s="157"/>
      <c r="X291" s="157"/>
      <c r="Y291" s="157"/>
      <c r="Z291" s="157"/>
    </row>
    <row r="292" spans="1:26" ht="12" customHeight="1" x14ac:dyDescent="0.25">
      <c r="A292" s="157"/>
      <c r="B292" s="157"/>
      <c r="C292" s="157"/>
      <c r="D292" s="189"/>
      <c r="E292" s="157"/>
      <c r="F292" s="157"/>
      <c r="G292" s="157"/>
      <c r="H292" s="157"/>
      <c r="I292" s="157"/>
      <c r="J292" s="157"/>
      <c r="K292" s="157"/>
      <c r="L292" s="157"/>
      <c r="M292" s="157"/>
      <c r="N292" s="157"/>
      <c r="O292" s="157"/>
      <c r="P292" s="157"/>
      <c r="Q292" s="157"/>
      <c r="R292" s="157"/>
      <c r="S292" s="157"/>
      <c r="T292" s="157"/>
      <c r="U292" s="157"/>
      <c r="V292" s="157"/>
      <c r="W292" s="157"/>
      <c r="X292" s="157"/>
      <c r="Y292" s="157"/>
      <c r="Z292" s="157"/>
    </row>
    <row r="293" spans="1:26" ht="12" customHeight="1" x14ac:dyDescent="0.25">
      <c r="A293" s="157"/>
      <c r="B293" s="157"/>
      <c r="C293" s="157"/>
      <c r="D293" s="189"/>
      <c r="E293" s="157"/>
      <c r="F293" s="157"/>
      <c r="G293" s="157"/>
      <c r="H293" s="157"/>
      <c r="I293" s="157"/>
      <c r="J293" s="157"/>
      <c r="K293" s="157"/>
      <c r="L293" s="157"/>
      <c r="M293" s="157"/>
      <c r="N293" s="157"/>
      <c r="O293" s="157"/>
      <c r="P293" s="157"/>
      <c r="Q293" s="157"/>
      <c r="R293" s="157"/>
      <c r="S293" s="157"/>
      <c r="T293" s="157"/>
      <c r="U293" s="157"/>
      <c r="V293" s="157"/>
      <c r="W293" s="157"/>
      <c r="X293" s="157"/>
      <c r="Y293" s="157"/>
      <c r="Z293" s="157"/>
    </row>
    <row r="294" spans="1:26" ht="12" customHeight="1" x14ac:dyDescent="0.25">
      <c r="A294" s="157"/>
      <c r="B294" s="157"/>
      <c r="C294" s="157"/>
      <c r="D294" s="189"/>
      <c r="E294" s="157"/>
      <c r="F294" s="157"/>
      <c r="G294" s="157"/>
      <c r="H294" s="157"/>
      <c r="I294" s="157"/>
      <c r="J294" s="157"/>
      <c r="K294" s="157"/>
      <c r="L294" s="157"/>
      <c r="M294" s="157"/>
      <c r="N294" s="157"/>
      <c r="O294" s="157"/>
      <c r="P294" s="157"/>
      <c r="Q294" s="157"/>
      <c r="R294" s="157"/>
      <c r="S294" s="157"/>
      <c r="T294" s="157"/>
      <c r="U294" s="157"/>
      <c r="V294" s="157"/>
      <c r="W294" s="157"/>
      <c r="X294" s="157"/>
      <c r="Y294" s="157"/>
      <c r="Z294" s="157"/>
    </row>
    <row r="295" spans="1:26" ht="12" customHeight="1" x14ac:dyDescent="0.25">
      <c r="A295" s="157"/>
      <c r="B295" s="157"/>
      <c r="C295" s="157"/>
      <c r="D295" s="189"/>
      <c r="E295" s="157"/>
      <c r="F295" s="157"/>
      <c r="G295" s="157"/>
      <c r="H295" s="157"/>
      <c r="I295" s="157"/>
      <c r="J295" s="157"/>
      <c r="K295" s="157"/>
      <c r="L295" s="157"/>
      <c r="M295" s="157"/>
      <c r="N295" s="157"/>
      <c r="O295" s="157"/>
      <c r="P295" s="157"/>
      <c r="Q295" s="157"/>
      <c r="R295" s="157"/>
      <c r="S295" s="157"/>
      <c r="T295" s="157"/>
      <c r="U295" s="157"/>
      <c r="V295" s="157"/>
      <c r="W295" s="157"/>
      <c r="X295" s="157"/>
      <c r="Y295" s="157"/>
      <c r="Z295" s="157"/>
    </row>
    <row r="296" spans="1:26" ht="12" customHeight="1" x14ac:dyDescent="0.25">
      <c r="A296" s="157"/>
      <c r="B296" s="157"/>
      <c r="C296" s="157"/>
      <c r="D296" s="189"/>
      <c r="E296" s="157"/>
      <c r="F296" s="157"/>
      <c r="G296" s="157"/>
      <c r="H296" s="157"/>
      <c r="I296" s="157"/>
      <c r="J296" s="157"/>
      <c r="K296" s="157"/>
      <c r="L296" s="157"/>
      <c r="M296" s="157"/>
      <c r="N296" s="157"/>
      <c r="O296" s="157"/>
      <c r="P296" s="157"/>
      <c r="Q296" s="157"/>
      <c r="R296" s="157"/>
      <c r="S296" s="157"/>
      <c r="T296" s="157"/>
      <c r="U296" s="157"/>
      <c r="V296" s="157"/>
      <c r="W296" s="157"/>
      <c r="X296" s="157"/>
      <c r="Y296" s="157"/>
      <c r="Z296" s="157"/>
    </row>
    <row r="297" spans="1:26" ht="12" customHeight="1" x14ac:dyDescent="0.25">
      <c r="A297" s="157"/>
      <c r="B297" s="157"/>
      <c r="C297" s="157"/>
      <c r="D297" s="189"/>
      <c r="E297" s="157"/>
      <c r="F297" s="157"/>
      <c r="G297" s="157"/>
      <c r="H297" s="157"/>
      <c r="I297" s="157"/>
      <c r="J297" s="157"/>
      <c r="K297" s="157"/>
      <c r="L297" s="157"/>
      <c r="M297" s="157"/>
      <c r="N297" s="157"/>
      <c r="O297" s="157"/>
      <c r="P297" s="157"/>
      <c r="Q297" s="157"/>
      <c r="R297" s="157"/>
      <c r="S297" s="157"/>
      <c r="T297" s="157"/>
      <c r="U297" s="157"/>
      <c r="V297" s="157"/>
      <c r="W297" s="157"/>
      <c r="X297" s="157"/>
      <c r="Y297" s="157"/>
      <c r="Z297" s="157"/>
    </row>
    <row r="298" spans="1:26" ht="12" customHeight="1" x14ac:dyDescent="0.25">
      <c r="A298" s="157"/>
      <c r="B298" s="157"/>
      <c r="C298" s="157"/>
      <c r="D298" s="189"/>
      <c r="E298" s="157"/>
      <c r="F298" s="157"/>
      <c r="G298" s="157"/>
      <c r="H298" s="157"/>
      <c r="I298" s="157"/>
      <c r="J298" s="157"/>
      <c r="K298" s="157"/>
      <c r="L298" s="157"/>
      <c r="M298" s="157"/>
      <c r="N298" s="157"/>
      <c r="O298" s="157"/>
      <c r="P298" s="157"/>
      <c r="Q298" s="157"/>
      <c r="R298" s="157"/>
      <c r="S298" s="157"/>
      <c r="T298" s="157"/>
      <c r="U298" s="157"/>
      <c r="V298" s="157"/>
      <c r="W298" s="157"/>
      <c r="X298" s="157"/>
      <c r="Y298" s="157"/>
      <c r="Z298" s="157"/>
    </row>
    <row r="299" spans="1:26" ht="12" customHeight="1" x14ac:dyDescent="0.25">
      <c r="A299" s="157"/>
      <c r="B299" s="157"/>
      <c r="C299" s="157"/>
      <c r="D299" s="189"/>
      <c r="E299" s="157"/>
      <c r="F299" s="157"/>
      <c r="G299" s="157"/>
      <c r="H299" s="157"/>
      <c r="I299" s="157"/>
      <c r="J299" s="157"/>
      <c r="K299" s="157"/>
      <c r="L299" s="157"/>
      <c r="M299" s="157"/>
      <c r="N299" s="157"/>
      <c r="O299" s="157"/>
      <c r="P299" s="157"/>
      <c r="Q299" s="157"/>
      <c r="R299" s="157"/>
      <c r="S299" s="157"/>
      <c r="T299" s="157"/>
      <c r="U299" s="157"/>
      <c r="V299" s="157"/>
      <c r="W299" s="157"/>
      <c r="X299" s="157"/>
      <c r="Y299" s="157"/>
      <c r="Z299" s="157"/>
    </row>
    <row r="300" spans="1:26" ht="12" customHeight="1" x14ac:dyDescent="0.25">
      <c r="A300" s="157"/>
      <c r="B300" s="157"/>
      <c r="C300" s="157"/>
      <c r="D300" s="189"/>
      <c r="E300" s="157"/>
      <c r="F300" s="157"/>
      <c r="G300" s="157"/>
      <c r="H300" s="157"/>
      <c r="I300" s="157"/>
      <c r="J300" s="157"/>
      <c r="K300" s="157"/>
      <c r="L300" s="157"/>
      <c r="M300" s="157"/>
      <c r="N300" s="157"/>
      <c r="O300" s="157"/>
      <c r="P300" s="157"/>
      <c r="Q300" s="157"/>
      <c r="R300" s="157"/>
      <c r="S300" s="157"/>
      <c r="T300" s="157"/>
      <c r="U300" s="157"/>
      <c r="V300" s="157"/>
      <c r="W300" s="157"/>
      <c r="X300" s="157"/>
      <c r="Y300" s="157"/>
      <c r="Z300" s="157"/>
    </row>
    <row r="301" spans="1:26" ht="12" customHeight="1" x14ac:dyDescent="0.25">
      <c r="A301" s="157"/>
      <c r="B301" s="157"/>
      <c r="C301" s="157"/>
      <c r="D301" s="189"/>
      <c r="E301" s="157"/>
      <c r="F301" s="157"/>
      <c r="G301" s="157"/>
      <c r="H301" s="157"/>
      <c r="I301" s="157"/>
      <c r="J301" s="157"/>
      <c r="K301" s="157"/>
      <c r="L301" s="157"/>
      <c r="M301" s="157"/>
      <c r="N301" s="157"/>
      <c r="O301" s="157"/>
      <c r="P301" s="157"/>
      <c r="Q301" s="157"/>
      <c r="R301" s="157"/>
      <c r="S301" s="157"/>
      <c r="T301" s="157"/>
      <c r="U301" s="157"/>
      <c r="V301" s="157"/>
      <c r="W301" s="157"/>
      <c r="X301" s="157"/>
      <c r="Y301" s="157"/>
      <c r="Z301" s="157"/>
    </row>
    <row r="302" spans="1:26" ht="12" customHeight="1" x14ac:dyDescent="0.25">
      <c r="A302" s="157"/>
      <c r="B302" s="157"/>
      <c r="C302" s="157"/>
      <c r="D302" s="189"/>
      <c r="E302" s="157"/>
      <c r="F302" s="157"/>
      <c r="G302" s="157"/>
      <c r="H302" s="157"/>
      <c r="I302" s="157"/>
      <c r="J302" s="157"/>
      <c r="K302" s="157"/>
      <c r="L302" s="157"/>
      <c r="M302" s="157"/>
      <c r="N302" s="157"/>
      <c r="O302" s="157"/>
      <c r="P302" s="157"/>
      <c r="Q302" s="157"/>
      <c r="R302" s="157"/>
      <c r="S302" s="157"/>
      <c r="T302" s="157"/>
      <c r="U302" s="157"/>
      <c r="V302" s="157"/>
      <c r="W302" s="157"/>
      <c r="X302" s="157"/>
      <c r="Y302" s="157"/>
      <c r="Z302" s="157"/>
    </row>
    <row r="303" spans="1:26" ht="12" customHeight="1" x14ac:dyDescent="0.25">
      <c r="A303" s="157"/>
      <c r="B303" s="157"/>
      <c r="C303" s="157"/>
      <c r="D303" s="189"/>
      <c r="E303" s="157"/>
      <c r="F303" s="157"/>
      <c r="G303" s="157"/>
      <c r="H303" s="157"/>
      <c r="I303" s="157"/>
      <c r="J303" s="157"/>
      <c r="K303" s="157"/>
      <c r="L303" s="157"/>
      <c r="M303" s="157"/>
      <c r="N303" s="157"/>
      <c r="O303" s="157"/>
      <c r="P303" s="157"/>
      <c r="Q303" s="157"/>
      <c r="R303" s="157"/>
      <c r="S303" s="157"/>
      <c r="T303" s="157"/>
      <c r="U303" s="157"/>
      <c r="V303" s="157"/>
      <c r="W303" s="157"/>
      <c r="X303" s="157"/>
      <c r="Y303" s="157"/>
      <c r="Z303" s="157"/>
    </row>
    <row r="304" spans="1:26" ht="12" customHeight="1" x14ac:dyDescent="0.25">
      <c r="A304" s="157"/>
      <c r="B304" s="157"/>
      <c r="C304" s="157"/>
      <c r="D304" s="189"/>
      <c r="E304" s="157"/>
      <c r="F304" s="157"/>
      <c r="G304" s="157"/>
      <c r="H304" s="157"/>
      <c r="I304" s="157"/>
      <c r="J304" s="157"/>
      <c r="K304" s="157"/>
      <c r="L304" s="157"/>
      <c r="M304" s="157"/>
      <c r="N304" s="157"/>
      <c r="O304" s="157"/>
      <c r="P304" s="157"/>
      <c r="Q304" s="157"/>
      <c r="R304" s="157"/>
      <c r="S304" s="157"/>
      <c r="T304" s="157"/>
      <c r="U304" s="157"/>
      <c r="V304" s="157"/>
      <c r="W304" s="157"/>
      <c r="X304" s="157"/>
      <c r="Y304" s="157"/>
      <c r="Z304" s="157"/>
    </row>
    <row r="305" spans="1:26" ht="12" customHeight="1" x14ac:dyDescent="0.25">
      <c r="A305" s="157"/>
      <c r="B305" s="157"/>
      <c r="C305" s="157"/>
      <c r="D305" s="189"/>
      <c r="E305" s="157"/>
      <c r="F305" s="157"/>
      <c r="G305" s="157"/>
      <c r="H305" s="157"/>
      <c r="I305" s="157"/>
      <c r="J305" s="157"/>
      <c r="K305" s="157"/>
      <c r="L305" s="157"/>
      <c r="M305" s="157"/>
      <c r="N305" s="157"/>
      <c r="O305" s="157"/>
      <c r="P305" s="157"/>
      <c r="Q305" s="157"/>
      <c r="R305" s="157"/>
      <c r="S305" s="157"/>
      <c r="T305" s="157"/>
      <c r="U305" s="157"/>
      <c r="V305" s="157"/>
      <c r="W305" s="157"/>
      <c r="X305" s="157"/>
      <c r="Y305" s="157"/>
      <c r="Z305" s="157"/>
    </row>
    <row r="306" spans="1:26" ht="12" customHeight="1" x14ac:dyDescent="0.25">
      <c r="A306" s="157"/>
      <c r="B306" s="157"/>
      <c r="C306" s="157"/>
      <c r="D306" s="189"/>
      <c r="E306" s="157"/>
      <c r="F306" s="157"/>
      <c r="G306" s="157"/>
      <c r="H306" s="157"/>
      <c r="I306" s="157"/>
      <c r="J306" s="157"/>
      <c r="K306" s="157"/>
      <c r="L306" s="157"/>
      <c r="M306" s="157"/>
      <c r="N306" s="157"/>
      <c r="O306" s="157"/>
      <c r="P306" s="157"/>
      <c r="Q306" s="157"/>
      <c r="R306" s="157"/>
      <c r="S306" s="157"/>
      <c r="T306" s="157"/>
      <c r="U306" s="157"/>
      <c r="V306" s="157"/>
      <c r="W306" s="157"/>
      <c r="X306" s="157"/>
      <c r="Y306" s="157"/>
      <c r="Z306" s="157"/>
    </row>
    <row r="307" spans="1:26" ht="12" customHeight="1" x14ac:dyDescent="0.25">
      <c r="A307" s="157"/>
      <c r="B307" s="157"/>
      <c r="C307" s="157"/>
      <c r="D307" s="189"/>
      <c r="E307" s="157"/>
      <c r="F307" s="157"/>
      <c r="G307" s="157"/>
      <c r="H307" s="157"/>
      <c r="I307" s="157"/>
      <c r="J307" s="157"/>
      <c r="K307" s="157"/>
      <c r="L307" s="157"/>
      <c r="M307" s="157"/>
      <c r="N307" s="157"/>
      <c r="O307" s="157"/>
      <c r="P307" s="157"/>
      <c r="Q307" s="157"/>
      <c r="R307" s="157"/>
      <c r="S307" s="157"/>
      <c r="T307" s="157"/>
      <c r="U307" s="157"/>
      <c r="V307" s="157"/>
      <c r="W307" s="157"/>
      <c r="X307" s="157"/>
      <c r="Y307" s="157"/>
      <c r="Z307" s="157"/>
    </row>
    <row r="308" spans="1:26" ht="12" customHeight="1" x14ac:dyDescent="0.25">
      <c r="A308" s="157"/>
      <c r="B308" s="157"/>
      <c r="C308" s="157"/>
      <c r="D308" s="189"/>
      <c r="E308" s="157"/>
      <c r="F308" s="157"/>
      <c r="G308" s="157"/>
      <c r="H308" s="157"/>
      <c r="I308" s="157"/>
      <c r="J308" s="157"/>
      <c r="K308" s="157"/>
      <c r="L308" s="157"/>
      <c r="M308" s="157"/>
      <c r="N308" s="157"/>
      <c r="O308" s="157"/>
      <c r="P308" s="157"/>
      <c r="Q308" s="157"/>
      <c r="R308" s="157"/>
      <c r="S308" s="157"/>
      <c r="T308" s="157"/>
      <c r="U308" s="157"/>
      <c r="V308" s="157"/>
      <c r="W308" s="157"/>
      <c r="X308" s="157"/>
      <c r="Y308" s="157"/>
      <c r="Z308" s="157"/>
    </row>
    <row r="309" spans="1:26" ht="12" customHeight="1" x14ac:dyDescent="0.25">
      <c r="A309" s="157"/>
      <c r="B309" s="157"/>
      <c r="C309" s="157"/>
      <c r="D309" s="189"/>
      <c r="E309" s="157"/>
      <c r="F309" s="157"/>
      <c r="G309" s="157"/>
      <c r="H309" s="157"/>
      <c r="I309" s="157"/>
      <c r="J309" s="157"/>
      <c r="K309" s="157"/>
      <c r="L309" s="157"/>
      <c r="M309" s="157"/>
      <c r="N309" s="157"/>
      <c r="O309" s="157"/>
      <c r="P309" s="157"/>
      <c r="Q309" s="157"/>
      <c r="R309" s="157"/>
      <c r="S309" s="157"/>
      <c r="T309" s="157"/>
      <c r="U309" s="157"/>
      <c r="V309" s="157"/>
      <c r="W309" s="157"/>
      <c r="X309" s="157"/>
      <c r="Y309" s="157"/>
      <c r="Z309" s="157"/>
    </row>
    <row r="310" spans="1:26" ht="12" customHeight="1" x14ac:dyDescent="0.25">
      <c r="A310" s="157"/>
      <c r="B310" s="157"/>
      <c r="C310" s="157"/>
      <c r="D310" s="189"/>
      <c r="E310" s="157"/>
      <c r="F310" s="157"/>
      <c r="G310" s="157"/>
      <c r="H310" s="157"/>
      <c r="I310" s="157"/>
      <c r="J310" s="157"/>
      <c r="K310" s="157"/>
      <c r="L310" s="157"/>
      <c r="M310" s="157"/>
      <c r="N310" s="157"/>
      <c r="O310" s="157"/>
      <c r="P310" s="157"/>
      <c r="Q310" s="157"/>
      <c r="R310" s="157"/>
      <c r="S310" s="157"/>
      <c r="T310" s="157"/>
      <c r="U310" s="157"/>
      <c r="V310" s="157"/>
      <c r="W310" s="157"/>
      <c r="X310" s="157"/>
      <c r="Y310" s="157"/>
      <c r="Z310" s="157"/>
    </row>
    <row r="311" spans="1:26" ht="12" customHeight="1" x14ac:dyDescent="0.25">
      <c r="A311" s="157"/>
      <c r="B311" s="157"/>
      <c r="C311" s="157"/>
      <c r="D311" s="189"/>
      <c r="E311" s="157"/>
      <c r="F311" s="157"/>
      <c r="G311" s="157"/>
      <c r="H311" s="157"/>
      <c r="I311" s="157"/>
      <c r="J311" s="157"/>
      <c r="K311" s="157"/>
      <c r="L311" s="157"/>
      <c r="M311" s="157"/>
      <c r="N311" s="157"/>
      <c r="O311" s="157"/>
      <c r="P311" s="157"/>
      <c r="Q311" s="157"/>
      <c r="R311" s="157"/>
      <c r="S311" s="157"/>
      <c r="T311" s="157"/>
      <c r="U311" s="157"/>
      <c r="V311" s="157"/>
      <c r="W311" s="157"/>
      <c r="X311" s="157"/>
      <c r="Y311" s="157"/>
      <c r="Z311" s="157"/>
    </row>
    <row r="312" spans="1:26" ht="12" customHeight="1" x14ac:dyDescent="0.25">
      <c r="A312" s="157"/>
      <c r="B312" s="157"/>
      <c r="C312" s="157"/>
      <c r="D312" s="189"/>
      <c r="E312" s="157"/>
      <c r="F312" s="157"/>
      <c r="G312" s="157"/>
      <c r="H312" s="157"/>
      <c r="I312" s="157"/>
      <c r="J312" s="157"/>
      <c r="K312" s="157"/>
      <c r="L312" s="157"/>
      <c r="M312" s="157"/>
      <c r="N312" s="157"/>
      <c r="O312" s="157"/>
      <c r="P312" s="157"/>
      <c r="Q312" s="157"/>
      <c r="R312" s="157"/>
      <c r="S312" s="157"/>
      <c r="T312" s="157"/>
      <c r="U312" s="157"/>
      <c r="V312" s="157"/>
      <c r="W312" s="157"/>
      <c r="X312" s="157"/>
      <c r="Y312" s="157"/>
      <c r="Z312" s="157"/>
    </row>
    <row r="313" spans="1:26" ht="12" customHeight="1" x14ac:dyDescent="0.25">
      <c r="A313" s="157"/>
      <c r="B313" s="157"/>
      <c r="C313" s="157"/>
      <c r="D313" s="189"/>
      <c r="E313" s="157"/>
      <c r="F313" s="157"/>
      <c r="G313" s="157"/>
      <c r="H313" s="157"/>
      <c r="I313" s="157"/>
      <c r="J313" s="157"/>
      <c r="K313" s="157"/>
      <c r="L313" s="157"/>
      <c r="M313" s="157"/>
      <c r="N313" s="157"/>
      <c r="O313" s="157"/>
      <c r="P313" s="157"/>
      <c r="Q313" s="157"/>
      <c r="R313" s="157"/>
      <c r="S313" s="157"/>
      <c r="T313" s="157"/>
      <c r="U313" s="157"/>
      <c r="V313" s="157"/>
      <c r="W313" s="157"/>
      <c r="X313" s="157"/>
      <c r="Y313" s="157"/>
      <c r="Z313" s="157"/>
    </row>
    <row r="314" spans="1:26" ht="12" customHeight="1" x14ac:dyDescent="0.25">
      <c r="A314" s="157"/>
      <c r="B314" s="157"/>
      <c r="C314" s="157"/>
      <c r="D314" s="189"/>
      <c r="E314" s="157"/>
      <c r="F314" s="157"/>
      <c r="G314" s="157"/>
      <c r="H314" s="157"/>
      <c r="I314" s="157"/>
      <c r="J314" s="157"/>
      <c r="K314" s="157"/>
      <c r="L314" s="157"/>
      <c r="M314" s="157"/>
      <c r="N314" s="157"/>
      <c r="O314" s="157"/>
      <c r="P314" s="157"/>
      <c r="Q314" s="157"/>
      <c r="R314" s="157"/>
      <c r="S314" s="157"/>
      <c r="T314" s="157"/>
      <c r="U314" s="157"/>
      <c r="V314" s="157"/>
      <c r="W314" s="157"/>
      <c r="X314" s="157"/>
      <c r="Y314" s="157"/>
      <c r="Z314" s="157"/>
    </row>
    <row r="315" spans="1:26" ht="12" customHeight="1" x14ac:dyDescent="0.25">
      <c r="A315" s="157"/>
      <c r="B315" s="157"/>
      <c r="C315" s="157"/>
      <c r="D315" s="189"/>
      <c r="E315" s="157"/>
      <c r="F315" s="157"/>
      <c r="G315" s="157"/>
      <c r="H315" s="157"/>
      <c r="I315" s="157"/>
      <c r="J315" s="157"/>
      <c r="K315" s="157"/>
      <c r="L315" s="157"/>
      <c r="M315" s="157"/>
      <c r="N315" s="157"/>
      <c r="O315" s="157"/>
      <c r="P315" s="157"/>
      <c r="Q315" s="157"/>
      <c r="R315" s="157"/>
      <c r="S315" s="157"/>
      <c r="T315" s="157"/>
      <c r="U315" s="157"/>
      <c r="V315" s="157"/>
      <c r="W315" s="157"/>
      <c r="X315" s="157"/>
      <c r="Y315" s="157"/>
      <c r="Z315" s="157"/>
    </row>
    <row r="316" spans="1:26" ht="12" customHeight="1" x14ac:dyDescent="0.25">
      <c r="A316" s="157"/>
      <c r="B316" s="157"/>
      <c r="C316" s="157"/>
      <c r="D316" s="189"/>
      <c r="E316" s="157"/>
      <c r="F316" s="157"/>
      <c r="G316" s="157"/>
      <c r="H316" s="157"/>
      <c r="I316" s="157"/>
      <c r="J316" s="157"/>
      <c r="K316" s="157"/>
      <c r="L316" s="157"/>
      <c r="M316" s="157"/>
      <c r="N316" s="157"/>
      <c r="O316" s="157"/>
      <c r="P316" s="157"/>
      <c r="Q316" s="157"/>
      <c r="R316" s="157"/>
      <c r="S316" s="157"/>
      <c r="T316" s="157"/>
      <c r="U316" s="157"/>
      <c r="V316" s="157"/>
      <c r="W316" s="157"/>
      <c r="X316" s="157"/>
      <c r="Y316" s="157"/>
      <c r="Z316" s="157"/>
    </row>
    <row r="317" spans="1:26" ht="12" customHeight="1" x14ac:dyDescent="0.25">
      <c r="A317" s="157"/>
      <c r="B317" s="157"/>
      <c r="C317" s="157"/>
      <c r="D317" s="189"/>
      <c r="E317" s="157"/>
      <c r="F317" s="157"/>
      <c r="G317" s="157"/>
      <c r="H317" s="157"/>
      <c r="I317" s="157"/>
      <c r="J317" s="157"/>
      <c r="K317" s="157"/>
      <c r="L317" s="157"/>
      <c r="M317" s="157"/>
      <c r="N317" s="157"/>
      <c r="O317" s="157"/>
      <c r="P317" s="157"/>
      <c r="Q317" s="157"/>
      <c r="R317" s="157"/>
      <c r="S317" s="157"/>
      <c r="T317" s="157"/>
      <c r="U317" s="157"/>
      <c r="V317" s="157"/>
      <c r="W317" s="157"/>
      <c r="X317" s="157"/>
      <c r="Y317" s="157"/>
      <c r="Z317" s="157"/>
    </row>
    <row r="318" spans="1:26" ht="12" customHeight="1" x14ac:dyDescent="0.25">
      <c r="A318" s="157"/>
      <c r="B318" s="157"/>
      <c r="C318" s="157"/>
      <c r="D318" s="189"/>
      <c r="E318" s="157"/>
      <c r="F318" s="157"/>
      <c r="G318" s="157"/>
      <c r="H318" s="157"/>
      <c r="I318" s="157"/>
      <c r="J318" s="157"/>
      <c r="K318" s="157"/>
      <c r="L318" s="157"/>
      <c r="M318" s="157"/>
      <c r="N318" s="157"/>
      <c r="O318" s="157"/>
      <c r="P318" s="157"/>
      <c r="Q318" s="157"/>
      <c r="R318" s="157"/>
      <c r="S318" s="157"/>
      <c r="T318" s="157"/>
      <c r="U318" s="157"/>
      <c r="V318" s="157"/>
      <c r="W318" s="157"/>
      <c r="X318" s="157"/>
      <c r="Y318" s="157"/>
      <c r="Z318" s="157"/>
    </row>
    <row r="319" spans="1:26" ht="12" customHeight="1" x14ac:dyDescent="0.25">
      <c r="A319" s="157"/>
      <c r="B319" s="157"/>
      <c r="C319" s="157"/>
      <c r="D319" s="189"/>
      <c r="E319" s="157"/>
      <c r="F319" s="157"/>
      <c r="G319" s="157"/>
      <c r="H319" s="157"/>
      <c r="I319" s="157"/>
      <c r="J319" s="157"/>
      <c r="K319" s="157"/>
      <c r="L319" s="157"/>
      <c r="M319" s="157"/>
      <c r="N319" s="157"/>
      <c r="O319" s="157"/>
      <c r="P319" s="157"/>
      <c r="Q319" s="157"/>
      <c r="R319" s="157"/>
      <c r="S319" s="157"/>
      <c r="T319" s="157"/>
      <c r="U319" s="157"/>
      <c r="V319" s="157"/>
      <c r="W319" s="157"/>
      <c r="X319" s="157"/>
      <c r="Y319" s="157"/>
      <c r="Z319" s="157"/>
    </row>
    <row r="320" spans="1:26" ht="12" customHeight="1" x14ac:dyDescent="0.25">
      <c r="A320" s="157"/>
      <c r="B320" s="157"/>
      <c r="C320" s="157"/>
      <c r="D320" s="189"/>
      <c r="E320" s="157"/>
      <c r="F320" s="157"/>
      <c r="G320" s="157"/>
      <c r="H320" s="157"/>
      <c r="I320" s="157"/>
      <c r="J320" s="157"/>
      <c r="K320" s="157"/>
      <c r="L320" s="157"/>
      <c r="M320" s="157"/>
      <c r="N320" s="157"/>
      <c r="O320" s="157"/>
      <c r="P320" s="157"/>
      <c r="Q320" s="157"/>
      <c r="R320" s="157"/>
      <c r="S320" s="157"/>
      <c r="T320" s="157"/>
      <c r="U320" s="157"/>
      <c r="V320" s="157"/>
      <c r="W320" s="157"/>
      <c r="X320" s="157"/>
      <c r="Y320" s="157"/>
      <c r="Z320" s="157"/>
    </row>
    <row r="321" spans="1:26" ht="12" customHeight="1" x14ac:dyDescent="0.25">
      <c r="A321" s="157"/>
      <c r="B321" s="157"/>
      <c r="C321" s="157"/>
      <c r="D321" s="189"/>
      <c r="E321" s="157"/>
      <c r="F321" s="157"/>
      <c r="G321" s="157"/>
      <c r="H321" s="157"/>
      <c r="I321" s="157"/>
      <c r="J321" s="157"/>
      <c r="K321" s="157"/>
      <c r="L321" s="157"/>
      <c r="M321" s="157"/>
      <c r="N321" s="157"/>
      <c r="O321" s="157"/>
      <c r="P321" s="157"/>
      <c r="Q321" s="157"/>
      <c r="R321" s="157"/>
      <c r="S321" s="157"/>
      <c r="T321" s="157"/>
      <c r="U321" s="157"/>
      <c r="V321" s="157"/>
      <c r="W321" s="157"/>
      <c r="X321" s="157"/>
      <c r="Y321" s="157"/>
      <c r="Z321" s="157"/>
    </row>
    <row r="322" spans="1:26" ht="12" customHeight="1" x14ac:dyDescent="0.25">
      <c r="A322" s="157"/>
      <c r="B322" s="157"/>
      <c r="C322" s="157"/>
      <c r="D322" s="189"/>
      <c r="E322" s="157"/>
      <c r="F322" s="157"/>
      <c r="G322" s="157"/>
      <c r="H322" s="157"/>
      <c r="I322" s="157"/>
      <c r="J322" s="157"/>
      <c r="K322" s="157"/>
      <c r="L322" s="157"/>
      <c r="M322" s="157"/>
      <c r="N322" s="157"/>
      <c r="O322" s="157"/>
      <c r="P322" s="157"/>
      <c r="Q322" s="157"/>
      <c r="R322" s="157"/>
      <c r="S322" s="157"/>
      <c r="T322" s="157"/>
      <c r="U322" s="157"/>
      <c r="V322" s="157"/>
      <c r="W322" s="157"/>
      <c r="X322" s="157"/>
      <c r="Y322" s="157"/>
      <c r="Z322" s="157"/>
    </row>
    <row r="323" spans="1:26" ht="12" customHeight="1" x14ac:dyDescent="0.25">
      <c r="A323" s="157"/>
      <c r="B323" s="157"/>
      <c r="C323" s="157"/>
      <c r="D323" s="189"/>
      <c r="E323" s="157"/>
      <c r="F323" s="157"/>
      <c r="G323" s="157"/>
      <c r="H323" s="157"/>
      <c r="I323" s="157"/>
      <c r="J323" s="157"/>
      <c r="K323" s="157"/>
      <c r="L323" s="157"/>
      <c r="M323" s="157"/>
      <c r="N323" s="157"/>
      <c r="O323" s="157"/>
      <c r="P323" s="157"/>
      <c r="Q323" s="157"/>
      <c r="R323" s="157"/>
      <c r="S323" s="157"/>
      <c r="T323" s="157"/>
      <c r="U323" s="157"/>
      <c r="V323" s="157"/>
      <c r="W323" s="157"/>
      <c r="X323" s="157"/>
      <c r="Y323" s="157"/>
      <c r="Z323" s="157"/>
    </row>
    <row r="324" spans="1:26" ht="12" customHeight="1" x14ac:dyDescent="0.25">
      <c r="A324" s="157"/>
      <c r="B324" s="157"/>
      <c r="C324" s="157"/>
      <c r="D324" s="189"/>
      <c r="E324" s="157"/>
      <c r="F324" s="157"/>
      <c r="G324" s="157"/>
      <c r="H324" s="157"/>
      <c r="I324" s="157"/>
      <c r="J324" s="157"/>
      <c r="K324" s="157"/>
      <c r="L324" s="157"/>
      <c r="M324" s="157"/>
      <c r="N324" s="157"/>
      <c r="O324" s="157"/>
      <c r="P324" s="157"/>
      <c r="Q324" s="157"/>
      <c r="R324" s="157"/>
      <c r="S324" s="157"/>
      <c r="T324" s="157"/>
      <c r="U324" s="157"/>
      <c r="V324" s="157"/>
      <c r="W324" s="157"/>
      <c r="X324" s="157"/>
      <c r="Y324" s="157"/>
      <c r="Z324" s="157"/>
    </row>
    <row r="325" spans="1:26" ht="12" customHeight="1" x14ac:dyDescent="0.25">
      <c r="A325" s="157"/>
      <c r="B325" s="157"/>
      <c r="C325" s="157"/>
      <c r="D325" s="189"/>
      <c r="E325" s="157"/>
      <c r="F325" s="157"/>
      <c r="G325" s="157"/>
      <c r="H325" s="157"/>
      <c r="I325" s="157"/>
      <c r="J325" s="157"/>
      <c r="K325" s="157"/>
      <c r="L325" s="157"/>
      <c r="M325" s="157"/>
      <c r="N325" s="157"/>
      <c r="O325" s="157"/>
      <c r="P325" s="157"/>
      <c r="Q325" s="157"/>
      <c r="R325" s="157"/>
      <c r="S325" s="157"/>
      <c r="T325" s="157"/>
      <c r="U325" s="157"/>
      <c r="V325" s="157"/>
      <c r="W325" s="157"/>
      <c r="X325" s="157"/>
      <c r="Y325" s="157"/>
      <c r="Z325" s="157"/>
    </row>
    <row r="326" spans="1:26" ht="12" customHeight="1" x14ac:dyDescent="0.25">
      <c r="A326" s="157"/>
      <c r="B326" s="157"/>
      <c r="C326" s="157"/>
      <c r="D326" s="189"/>
      <c r="E326" s="157"/>
      <c r="F326" s="157"/>
      <c r="G326" s="157"/>
      <c r="H326" s="157"/>
      <c r="I326" s="157"/>
      <c r="J326" s="157"/>
      <c r="K326" s="157"/>
      <c r="L326" s="157"/>
      <c r="M326" s="157"/>
      <c r="N326" s="157"/>
      <c r="O326" s="157"/>
      <c r="P326" s="157"/>
      <c r="Q326" s="157"/>
      <c r="R326" s="157"/>
      <c r="S326" s="157"/>
      <c r="T326" s="157"/>
      <c r="U326" s="157"/>
      <c r="V326" s="157"/>
      <c r="W326" s="157"/>
      <c r="X326" s="157"/>
      <c r="Y326" s="157"/>
      <c r="Z326" s="157"/>
    </row>
    <row r="327" spans="1:26" ht="12" customHeight="1" x14ac:dyDescent="0.25">
      <c r="A327" s="157"/>
      <c r="B327" s="157"/>
      <c r="C327" s="157"/>
      <c r="D327" s="189"/>
      <c r="E327" s="157"/>
      <c r="F327" s="157"/>
      <c r="G327" s="157"/>
      <c r="H327" s="157"/>
      <c r="I327" s="157"/>
      <c r="J327" s="157"/>
      <c r="K327" s="157"/>
      <c r="L327" s="157"/>
      <c r="M327" s="157"/>
      <c r="N327" s="157"/>
      <c r="O327" s="157"/>
      <c r="P327" s="157"/>
      <c r="Q327" s="157"/>
      <c r="R327" s="157"/>
      <c r="S327" s="157"/>
      <c r="T327" s="157"/>
      <c r="U327" s="157"/>
      <c r="V327" s="157"/>
      <c r="W327" s="157"/>
      <c r="X327" s="157"/>
      <c r="Y327" s="157"/>
      <c r="Z327" s="157"/>
    </row>
    <row r="328" spans="1:26" ht="12" customHeight="1" x14ac:dyDescent="0.25">
      <c r="A328" s="157"/>
      <c r="B328" s="157"/>
      <c r="C328" s="157"/>
      <c r="D328" s="189"/>
      <c r="E328" s="157"/>
      <c r="F328" s="157"/>
      <c r="G328" s="157"/>
      <c r="H328" s="157"/>
      <c r="I328" s="157"/>
      <c r="J328" s="157"/>
      <c r="K328" s="157"/>
      <c r="L328" s="157"/>
      <c r="M328" s="157"/>
      <c r="N328" s="157"/>
      <c r="O328" s="157"/>
      <c r="P328" s="157"/>
      <c r="Q328" s="157"/>
      <c r="R328" s="157"/>
      <c r="S328" s="157"/>
      <c r="T328" s="157"/>
      <c r="U328" s="157"/>
      <c r="V328" s="157"/>
      <c r="W328" s="157"/>
      <c r="X328" s="157"/>
      <c r="Y328" s="157"/>
      <c r="Z328" s="157"/>
    </row>
    <row r="329" spans="1:26" ht="12" customHeight="1" x14ac:dyDescent="0.25">
      <c r="A329" s="157"/>
      <c r="B329" s="157"/>
      <c r="C329" s="157"/>
      <c r="D329" s="189"/>
      <c r="E329" s="157"/>
      <c r="F329" s="157"/>
      <c r="G329" s="157"/>
      <c r="H329" s="157"/>
      <c r="I329" s="157"/>
      <c r="J329" s="157"/>
      <c r="K329" s="157"/>
      <c r="L329" s="157"/>
      <c r="M329" s="157"/>
      <c r="N329" s="157"/>
      <c r="O329" s="157"/>
      <c r="P329" s="157"/>
      <c r="Q329" s="157"/>
      <c r="R329" s="157"/>
      <c r="S329" s="157"/>
      <c r="T329" s="157"/>
      <c r="U329" s="157"/>
      <c r="V329" s="157"/>
      <c r="W329" s="157"/>
      <c r="X329" s="157"/>
      <c r="Y329" s="157"/>
      <c r="Z329" s="157"/>
    </row>
    <row r="330" spans="1:26" ht="12" customHeight="1" x14ac:dyDescent="0.25">
      <c r="A330" s="157"/>
      <c r="B330" s="157"/>
      <c r="C330" s="157"/>
      <c r="D330" s="189"/>
      <c r="E330" s="157"/>
      <c r="F330" s="157"/>
      <c r="G330" s="157"/>
      <c r="H330" s="157"/>
      <c r="I330" s="157"/>
      <c r="J330" s="157"/>
      <c r="K330" s="157"/>
      <c r="L330" s="157"/>
      <c r="M330" s="157"/>
      <c r="N330" s="157"/>
      <c r="O330" s="157"/>
      <c r="P330" s="157"/>
      <c r="Q330" s="157"/>
      <c r="R330" s="157"/>
      <c r="S330" s="157"/>
      <c r="T330" s="157"/>
      <c r="U330" s="157"/>
      <c r="V330" s="157"/>
      <c r="W330" s="157"/>
      <c r="X330" s="157"/>
      <c r="Y330" s="157"/>
      <c r="Z330" s="157"/>
    </row>
    <row r="331" spans="1:26" ht="12" customHeight="1" x14ac:dyDescent="0.25">
      <c r="A331" s="157"/>
      <c r="B331" s="157"/>
      <c r="C331" s="157"/>
      <c r="D331" s="189"/>
      <c r="E331" s="157"/>
      <c r="F331" s="157"/>
      <c r="G331" s="157"/>
      <c r="H331" s="157"/>
      <c r="I331" s="157"/>
      <c r="J331" s="157"/>
      <c r="K331" s="157"/>
      <c r="L331" s="157"/>
      <c r="M331" s="157"/>
      <c r="N331" s="157"/>
      <c r="O331" s="157"/>
      <c r="P331" s="157"/>
      <c r="Q331" s="157"/>
      <c r="R331" s="157"/>
      <c r="S331" s="157"/>
      <c r="T331" s="157"/>
      <c r="U331" s="157"/>
      <c r="V331" s="157"/>
      <c r="W331" s="157"/>
      <c r="X331" s="157"/>
      <c r="Y331" s="157"/>
      <c r="Z331" s="157"/>
    </row>
    <row r="332" spans="1:26" ht="12" customHeight="1" x14ac:dyDescent="0.25">
      <c r="A332" s="157"/>
      <c r="B332" s="157"/>
      <c r="C332" s="157"/>
      <c r="D332" s="189"/>
      <c r="E332" s="157"/>
      <c r="F332" s="157"/>
      <c r="G332" s="157"/>
      <c r="H332" s="157"/>
      <c r="I332" s="157"/>
      <c r="J332" s="157"/>
      <c r="K332" s="157"/>
      <c r="L332" s="157"/>
      <c r="M332" s="157"/>
      <c r="N332" s="157"/>
      <c r="O332" s="157"/>
      <c r="P332" s="157"/>
      <c r="Q332" s="157"/>
      <c r="R332" s="157"/>
      <c r="S332" s="157"/>
      <c r="T332" s="157"/>
      <c r="U332" s="157"/>
      <c r="V332" s="157"/>
      <c r="W332" s="157"/>
      <c r="X332" s="157"/>
      <c r="Y332" s="157"/>
      <c r="Z332" s="157"/>
    </row>
    <row r="333" spans="1:26" ht="12" customHeight="1" x14ac:dyDescent="0.25">
      <c r="A333" s="157"/>
      <c r="B333" s="157"/>
      <c r="C333" s="157"/>
      <c r="D333" s="189"/>
      <c r="E333" s="157"/>
      <c r="F333" s="157"/>
      <c r="G333" s="157"/>
      <c r="H333" s="157"/>
      <c r="I333" s="157"/>
      <c r="J333" s="157"/>
      <c r="K333" s="157"/>
      <c r="L333" s="157"/>
      <c r="M333" s="157"/>
      <c r="N333" s="157"/>
      <c r="O333" s="157"/>
      <c r="P333" s="157"/>
      <c r="Q333" s="157"/>
      <c r="R333" s="157"/>
      <c r="S333" s="157"/>
      <c r="T333" s="157"/>
      <c r="U333" s="157"/>
      <c r="V333" s="157"/>
      <c r="W333" s="157"/>
      <c r="X333" s="157"/>
      <c r="Y333" s="157"/>
      <c r="Z333" s="157"/>
    </row>
    <row r="334" spans="1:26" ht="12" customHeight="1" x14ac:dyDescent="0.25">
      <c r="A334" s="157"/>
      <c r="B334" s="157"/>
      <c r="C334" s="157"/>
      <c r="D334" s="189"/>
      <c r="E334" s="157"/>
      <c r="F334" s="157"/>
      <c r="G334" s="157"/>
      <c r="H334" s="157"/>
      <c r="I334" s="157"/>
      <c r="J334" s="157"/>
      <c r="K334" s="157"/>
      <c r="L334" s="157"/>
      <c r="M334" s="157"/>
      <c r="N334" s="157"/>
      <c r="O334" s="157"/>
      <c r="P334" s="157"/>
      <c r="Q334" s="157"/>
      <c r="R334" s="157"/>
      <c r="S334" s="157"/>
      <c r="T334" s="157"/>
      <c r="U334" s="157"/>
      <c r="V334" s="157"/>
      <c r="W334" s="157"/>
      <c r="X334" s="157"/>
      <c r="Y334" s="157"/>
      <c r="Z334" s="157"/>
    </row>
    <row r="335" spans="1:26" ht="12" customHeight="1" x14ac:dyDescent="0.25">
      <c r="A335" s="157"/>
      <c r="B335" s="157"/>
      <c r="C335" s="157"/>
      <c r="D335" s="189"/>
      <c r="E335" s="157"/>
      <c r="F335" s="157"/>
      <c r="G335" s="157"/>
      <c r="H335" s="157"/>
      <c r="I335" s="157"/>
      <c r="J335" s="157"/>
      <c r="K335" s="157"/>
      <c r="L335" s="157"/>
      <c r="M335" s="157"/>
      <c r="N335" s="157"/>
      <c r="O335" s="157"/>
      <c r="P335" s="157"/>
      <c r="Q335" s="157"/>
      <c r="R335" s="157"/>
      <c r="S335" s="157"/>
      <c r="T335" s="157"/>
      <c r="U335" s="157"/>
      <c r="V335" s="157"/>
      <c r="W335" s="157"/>
      <c r="X335" s="157"/>
      <c r="Y335" s="157"/>
      <c r="Z335" s="157"/>
    </row>
    <row r="336" spans="1:26" ht="12" customHeight="1" x14ac:dyDescent="0.25">
      <c r="A336" s="157"/>
      <c r="B336" s="157"/>
      <c r="C336" s="157"/>
      <c r="D336" s="189"/>
      <c r="E336" s="157"/>
      <c r="F336" s="157"/>
      <c r="G336" s="157"/>
      <c r="H336" s="157"/>
      <c r="I336" s="157"/>
      <c r="J336" s="157"/>
      <c r="K336" s="157"/>
      <c r="L336" s="157"/>
      <c r="M336" s="157"/>
      <c r="N336" s="157"/>
      <c r="O336" s="157"/>
      <c r="P336" s="157"/>
      <c r="Q336" s="157"/>
      <c r="R336" s="157"/>
      <c r="S336" s="157"/>
      <c r="T336" s="157"/>
      <c r="U336" s="157"/>
      <c r="V336" s="157"/>
      <c r="W336" s="157"/>
      <c r="X336" s="157"/>
      <c r="Y336" s="157"/>
      <c r="Z336" s="157"/>
    </row>
    <row r="337" spans="1:26" ht="12" customHeight="1" x14ac:dyDescent="0.25">
      <c r="A337" s="157"/>
      <c r="B337" s="157"/>
      <c r="C337" s="157"/>
      <c r="D337" s="189"/>
      <c r="E337" s="157"/>
      <c r="F337" s="157"/>
      <c r="G337" s="157"/>
      <c r="H337" s="157"/>
      <c r="I337" s="157"/>
      <c r="J337" s="157"/>
      <c r="K337" s="157"/>
      <c r="L337" s="157"/>
      <c r="M337" s="157"/>
      <c r="N337" s="157"/>
      <c r="O337" s="157"/>
      <c r="P337" s="157"/>
      <c r="Q337" s="157"/>
      <c r="R337" s="157"/>
      <c r="S337" s="157"/>
      <c r="T337" s="157"/>
      <c r="U337" s="157"/>
      <c r="V337" s="157"/>
      <c r="W337" s="157"/>
      <c r="X337" s="157"/>
      <c r="Y337" s="157"/>
      <c r="Z337" s="157"/>
    </row>
    <row r="338" spans="1:26" ht="12" customHeight="1" x14ac:dyDescent="0.25">
      <c r="A338" s="157"/>
      <c r="B338" s="157"/>
      <c r="C338" s="157"/>
      <c r="D338" s="189"/>
      <c r="E338" s="157"/>
      <c r="F338" s="157"/>
      <c r="G338" s="157"/>
      <c r="H338" s="157"/>
      <c r="I338" s="157"/>
      <c r="J338" s="157"/>
      <c r="K338" s="157"/>
      <c r="L338" s="157"/>
      <c r="M338" s="157"/>
      <c r="N338" s="157"/>
      <c r="O338" s="157"/>
      <c r="P338" s="157"/>
      <c r="Q338" s="157"/>
      <c r="R338" s="157"/>
      <c r="S338" s="157"/>
      <c r="T338" s="157"/>
      <c r="U338" s="157"/>
      <c r="V338" s="157"/>
      <c r="W338" s="157"/>
      <c r="X338" s="157"/>
      <c r="Y338" s="157"/>
      <c r="Z338" s="157"/>
    </row>
    <row r="339" spans="1:26" ht="12" customHeight="1" x14ac:dyDescent="0.25">
      <c r="A339" s="157"/>
      <c r="B339" s="157"/>
      <c r="C339" s="157"/>
      <c r="D339" s="189"/>
      <c r="E339" s="157"/>
      <c r="F339" s="157"/>
      <c r="G339" s="157"/>
      <c r="H339" s="157"/>
      <c r="I339" s="157"/>
      <c r="J339" s="157"/>
      <c r="K339" s="157"/>
      <c r="L339" s="157"/>
      <c r="M339" s="157"/>
      <c r="N339" s="157"/>
      <c r="O339" s="157"/>
      <c r="P339" s="157"/>
      <c r="Q339" s="157"/>
      <c r="R339" s="157"/>
      <c r="S339" s="157"/>
      <c r="T339" s="157"/>
      <c r="U339" s="157"/>
      <c r="V339" s="157"/>
      <c r="W339" s="157"/>
      <c r="X339" s="157"/>
      <c r="Y339" s="157"/>
      <c r="Z339" s="157"/>
    </row>
    <row r="340" spans="1:26" ht="12" customHeight="1" x14ac:dyDescent="0.25">
      <c r="A340" s="157"/>
      <c r="B340" s="157"/>
      <c r="C340" s="157"/>
      <c r="D340" s="189"/>
      <c r="E340" s="157"/>
      <c r="F340" s="157"/>
      <c r="G340" s="157"/>
      <c r="H340" s="157"/>
      <c r="I340" s="157"/>
      <c r="J340" s="157"/>
      <c r="K340" s="157"/>
      <c r="L340" s="157"/>
      <c r="M340" s="157"/>
      <c r="N340" s="157"/>
      <c r="O340" s="157"/>
      <c r="P340" s="157"/>
      <c r="Q340" s="157"/>
      <c r="R340" s="157"/>
      <c r="S340" s="157"/>
      <c r="T340" s="157"/>
      <c r="U340" s="157"/>
      <c r="V340" s="157"/>
      <c r="W340" s="157"/>
      <c r="X340" s="157"/>
      <c r="Y340" s="157"/>
      <c r="Z340" s="157"/>
    </row>
    <row r="341" spans="1:26" ht="12" customHeight="1" x14ac:dyDescent="0.25">
      <c r="A341" s="157"/>
      <c r="B341" s="157"/>
      <c r="C341" s="157"/>
      <c r="D341" s="189"/>
      <c r="E341" s="157"/>
      <c r="F341" s="157"/>
      <c r="G341" s="157"/>
      <c r="H341" s="157"/>
      <c r="I341" s="157"/>
      <c r="J341" s="157"/>
      <c r="K341" s="157"/>
      <c r="L341" s="157"/>
      <c r="M341" s="157"/>
      <c r="N341" s="157"/>
      <c r="O341" s="157"/>
      <c r="P341" s="157"/>
      <c r="Q341" s="157"/>
      <c r="R341" s="157"/>
      <c r="S341" s="157"/>
      <c r="T341" s="157"/>
      <c r="U341" s="157"/>
      <c r="V341" s="157"/>
      <c r="W341" s="157"/>
      <c r="X341" s="157"/>
      <c r="Y341" s="157"/>
      <c r="Z341" s="157"/>
    </row>
    <row r="342" spans="1:26" ht="12" customHeight="1" x14ac:dyDescent="0.25">
      <c r="A342" s="157"/>
      <c r="B342" s="157"/>
      <c r="C342" s="157"/>
      <c r="D342" s="189"/>
      <c r="E342" s="157"/>
      <c r="F342" s="157"/>
      <c r="G342" s="157"/>
      <c r="H342" s="157"/>
      <c r="I342" s="157"/>
      <c r="J342" s="157"/>
      <c r="K342" s="157"/>
      <c r="L342" s="157"/>
      <c r="M342" s="157"/>
      <c r="N342" s="157"/>
      <c r="O342" s="157"/>
      <c r="P342" s="157"/>
      <c r="Q342" s="157"/>
      <c r="R342" s="157"/>
      <c r="S342" s="157"/>
      <c r="T342" s="157"/>
      <c r="U342" s="157"/>
      <c r="V342" s="157"/>
      <c r="W342" s="157"/>
      <c r="X342" s="157"/>
      <c r="Y342" s="157"/>
      <c r="Z342" s="157"/>
    </row>
    <row r="343" spans="1:26" ht="12" customHeight="1" x14ac:dyDescent="0.25">
      <c r="A343" s="157"/>
      <c r="B343" s="157"/>
      <c r="C343" s="157"/>
      <c r="D343" s="189"/>
      <c r="E343" s="157"/>
      <c r="F343" s="157"/>
      <c r="G343" s="157"/>
      <c r="H343" s="157"/>
      <c r="I343" s="157"/>
      <c r="J343" s="157"/>
      <c r="K343" s="157"/>
      <c r="L343" s="157"/>
      <c r="M343" s="157"/>
      <c r="N343" s="157"/>
      <c r="O343" s="157"/>
      <c r="P343" s="157"/>
      <c r="Q343" s="157"/>
      <c r="R343" s="157"/>
      <c r="S343" s="157"/>
      <c r="T343" s="157"/>
      <c r="U343" s="157"/>
      <c r="V343" s="157"/>
      <c r="W343" s="157"/>
      <c r="X343" s="157"/>
      <c r="Y343" s="157"/>
      <c r="Z343" s="157"/>
    </row>
    <row r="344" spans="1:26" ht="12" customHeight="1" x14ac:dyDescent="0.25">
      <c r="A344" s="157"/>
      <c r="B344" s="157"/>
      <c r="C344" s="157"/>
      <c r="D344" s="189"/>
      <c r="E344" s="157"/>
      <c r="F344" s="157"/>
      <c r="G344" s="157"/>
      <c r="H344" s="157"/>
      <c r="I344" s="157"/>
      <c r="J344" s="157"/>
      <c r="K344" s="157"/>
      <c r="L344" s="157"/>
      <c r="M344" s="157"/>
      <c r="N344" s="157"/>
      <c r="O344" s="157"/>
      <c r="P344" s="157"/>
      <c r="Q344" s="157"/>
      <c r="R344" s="157"/>
      <c r="S344" s="157"/>
      <c r="T344" s="157"/>
      <c r="U344" s="157"/>
      <c r="V344" s="157"/>
      <c r="W344" s="157"/>
      <c r="X344" s="157"/>
      <c r="Y344" s="157"/>
      <c r="Z344" s="157"/>
    </row>
    <row r="345" spans="1:26" ht="12" customHeight="1" x14ac:dyDescent="0.25">
      <c r="A345" s="157"/>
      <c r="B345" s="157"/>
      <c r="C345" s="157"/>
      <c r="D345" s="189"/>
      <c r="E345" s="157"/>
      <c r="F345" s="157"/>
      <c r="G345" s="157"/>
      <c r="H345" s="157"/>
      <c r="I345" s="157"/>
      <c r="J345" s="157"/>
      <c r="K345" s="157"/>
      <c r="L345" s="157"/>
      <c r="M345" s="157"/>
      <c r="N345" s="157"/>
      <c r="O345" s="157"/>
      <c r="P345" s="157"/>
      <c r="Q345" s="157"/>
      <c r="R345" s="157"/>
      <c r="S345" s="157"/>
      <c r="T345" s="157"/>
      <c r="U345" s="157"/>
      <c r="V345" s="157"/>
      <c r="W345" s="157"/>
      <c r="X345" s="157"/>
      <c r="Y345" s="157"/>
      <c r="Z345" s="157"/>
    </row>
    <row r="346" spans="1:26" ht="12" customHeight="1" x14ac:dyDescent="0.25">
      <c r="A346" s="157"/>
      <c r="B346" s="157"/>
      <c r="C346" s="157"/>
      <c r="D346" s="189"/>
      <c r="E346" s="157"/>
      <c r="F346" s="157"/>
      <c r="G346" s="157"/>
      <c r="H346" s="157"/>
      <c r="I346" s="157"/>
      <c r="J346" s="157"/>
      <c r="K346" s="157"/>
      <c r="L346" s="157"/>
      <c r="M346" s="157"/>
      <c r="N346" s="157"/>
      <c r="O346" s="157"/>
      <c r="P346" s="157"/>
      <c r="Q346" s="157"/>
      <c r="R346" s="157"/>
      <c r="S346" s="157"/>
      <c r="T346" s="157"/>
      <c r="U346" s="157"/>
      <c r="V346" s="157"/>
      <c r="W346" s="157"/>
      <c r="X346" s="157"/>
      <c r="Y346" s="157"/>
      <c r="Z346" s="157"/>
    </row>
    <row r="347" spans="1:26" ht="12" customHeight="1" x14ac:dyDescent="0.25">
      <c r="A347" s="157"/>
      <c r="B347" s="157"/>
      <c r="C347" s="157"/>
      <c r="D347" s="189"/>
      <c r="E347" s="157"/>
      <c r="F347" s="157"/>
      <c r="G347" s="157"/>
      <c r="H347" s="157"/>
      <c r="I347" s="157"/>
      <c r="J347" s="157"/>
      <c r="K347" s="157"/>
      <c r="L347" s="157"/>
      <c r="M347" s="157"/>
      <c r="N347" s="157"/>
      <c r="O347" s="157"/>
      <c r="P347" s="157"/>
      <c r="Q347" s="157"/>
      <c r="R347" s="157"/>
      <c r="S347" s="157"/>
      <c r="T347" s="157"/>
      <c r="U347" s="157"/>
      <c r="V347" s="157"/>
      <c r="W347" s="157"/>
      <c r="X347" s="157"/>
      <c r="Y347" s="157"/>
      <c r="Z347" s="157"/>
    </row>
    <row r="348" spans="1:26" ht="12" customHeight="1" x14ac:dyDescent="0.25">
      <c r="A348" s="157"/>
      <c r="B348" s="157"/>
      <c r="C348" s="157"/>
      <c r="D348" s="189"/>
      <c r="E348" s="157"/>
      <c r="F348" s="157"/>
      <c r="G348" s="157"/>
      <c r="H348" s="157"/>
      <c r="I348" s="157"/>
      <c r="J348" s="157"/>
      <c r="K348" s="157"/>
      <c r="L348" s="157"/>
      <c r="M348" s="157"/>
      <c r="N348" s="157"/>
      <c r="O348" s="157"/>
      <c r="P348" s="157"/>
      <c r="Q348" s="157"/>
      <c r="R348" s="157"/>
      <c r="S348" s="157"/>
      <c r="T348" s="157"/>
      <c r="U348" s="157"/>
      <c r="V348" s="157"/>
      <c r="W348" s="157"/>
      <c r="X348" s="157"/>
      <c r="Y348" s="157"/>
      <c r="Z348" s="157"/>
    </row>
    <row r="349" spans="1:26" ht="12" customHeight="1" x14ac:dyDescent="0.25">
      <c r="A349" s="157"/>
      <c r="B349" s="157"/>
      <c r="C349" s="157"/>
      <c r="D349" s="189"/>
      <c r="E349" s="157"/>
      <c r="F349" s="157"/>
      <c r="G349" s="157"/>
      <c r="H349" s="157"/>
      <c r="I349" s="157"/>
      <c r="J349" s="157"/>
      <c r="K349" s="157"/>
      <c r="L349" s="157"/>
      <c r="M349" s="157"/>
      <c r="N349" s="157"/>
      <c r="O349" s="157"/>
      <c r="P349" s="157"/>
      <c r="Q349" s="157"/>
      <c r="R349" s="157"/>
      <c r="S349" s="157"/>
      <c r="T349" s="157"/>
      <c r="U349" s="157"/>
      <c r="V349" s="157"/>
      <c r="W349" s="157"/>
      <c r="X349" s="157"/>
      <c r="Y349" s="157"/>
      <c r="Z349" s="157"/>
    </row>
    <row r="350" spans="1:26" ht="12" customHeight="1" x14ac:dyDescent="0.25">
      <c r="A350" s="157"/>
      <c r="B350" s="157"/>
      <c r="C350" s="157"/>
      <c r="D350" s="189"/>
      <c r="E350" s="157"/>
      <c r="F350" s="157"/>
      <c r="G350" s="157"/>
      <c r="H350" s="157"/>
      <c r="I350" s="157"/>
      <c r="J350" s="157"/>
      <c r="K350" s="157"/>
      <c r="L350" s="157"/>
      <c r="M350" s="157"/>
      <c r="N350" s="157"/>
      <c r="O350" s="157"/>
      <c r="P350" s="157"/>
      <c r="Q350" s="157"/>
      <c r="R350" s="157"/>
      <c r="S350" s="157"/>
      <c r="T350" s="157"/>
      <c r="U350" s="157"/>
      <c r="V350" s="157"/>
      <c r="W350" s="157"/>
      <c r="X350" s="157"/>
      <c r="Y350" s="157"/>
      <c r="Z350" s="157"/>
    </row>
    <row r="351" spans="1:26" ht="12" customHeight="1" x14ac:dyDescent="0.25">
      <c r="A351" s="157"/>
      <c r="B351" s="157"/>
      <c r="C351" s="157"/>
      <c r="D351" s="189"/>
      <c r="E351" s="157"/>
      <c r="F351" s="157"/>
      <c r="G351" s="157"/>
      <c r="H351" s="157"/>
      <c r="I351" s="157"/>
      <c r="J351" s="157"/>
      <c r="K351" s="157"/>
      <c r="L351" s="157"/>
      <c r="M351" s="157"/>
      <c r="N351" s="157"/>
      <c r="O351" s="157"/>
      <c r="P351" s="157"/>
      <c r="Q351" s="157"/>
      <c r="R351" s="157"/>
      <c r="S351" s="157"/>
      <c r="T351" s="157"/>
      <c r="U351" s="157"/>
      <c r="V351" s="157"/>
      <c r="W351" s="157"/>
      <c r="X351" s="157"/>
      <c r="Y351" s="157"/>
      <c r="Z351" s="157"/>
    </row>
    <row r="352" spans="1:26" ht="12" customHeight="1" x14ac:dyDescent="0.25">
      <c r="A352" s="157"/>
      <c r="B352" s="157"/>
      <c r="C352" s="157"/>
      <c r="D352" s="189"/>
      <c r="E352" s="157"/>
      <c r="F352" s="157"/>
      <c r="G352" s="157"/>
      <c r="H352" s="157"/>
      <c r="I352" s="157"/>
      <c r="J352" s="157"/>
      <c r="K352" s="157"/>
      <c r="L352" s="157"/>
      <c r="M352" s="157"/>
      <c r="N352" s="157"/>
      <c r="O352" s="157"/>
      <c r="P352" s="157"/>
      <c r="Q352" s="157"/>
      <c r="R352" s="157"/>
      <c r="S352" s="157"/>
      <c r="T352" s="157"/>
      <c r="U352" s="157"/>
      <c r="V352" s="157"/>
      <c r="W352" s="157"/>
      <c r="X352" s="157"/>
      <c r="Y352" s="157"/>
      <c r="Z352" s="157"/>
    </row>
    <row r="353" spans="1:26" ht="12" customHeight="1" x14ac:dyDescent="0.25">
      <c r="A353" s="157"/>
      <c r="B353" s="157"/>
      <c r="C353" s="157"/>
      <c r="D353" s="189"/>
      <c r="E353" s="157"/>
      <c r="F353" s="157"/>
      <c r="G353" s="157"/>
      <c r="H353" s="157"/>
      <c r="I353" s="157"/>
      <c r="J353" s="157"/>
      <c r="K353" s="157"/>
      <c r="L353" s="157"/>
      <c r="M353" s="157"/>
      <c r="N353" s="157"/>
      <c r="O353" s="157"/>
      <c r="P353" s="157"/>
      <c r="Q353" s="157"/>
      <c r="R353" s="157"/>
      <c r="S353" s="157"/>
      <c r="T353" s="157"/>
      <c r="U353" s="157"/>
      <c r="V353" s="157"/>
      <c r="W353" s="157"/>
      <c r="X353" s="157"/>
      <c r="Y353" s="157"/>
      <c r="Z353" s="157"/>
    </row>
    <row r="354" spans="1:26" ht="12" customHeight="1" x14ac:dyDescent="0.25">
      <c r="A354" s="157"/>
      <c r="B354" s="157"/>
      <c r="C354" s="157"/>
      <c r="D354" s="189"/>
      <c r="E354" s="157"/>
      <c r="F354" s="157"/>
      <c r="G354" s="157"/>
      <c r="H354" s="157"/>
      <c r="I354" s="157"/>
      <c r="J354" s="157"/>
      <c r="K354" s="157"/>
      <c r="L354" s="157"/>
      <c r="M354" s="157"/>
      <c r="N354" s="157"/>
      <c r="O354" s="157"/>
      <c r="P354" s="157"/>
      <c r="Q354" s="157"/>
      <c r="R354" s="157"/>
      <c r="S354" s="157"/>
      <c r="T354" s="157"/>
      <c r="U354" s="157"/>
      <c r="V354" s="157"/>
      <c r="W354" s="157"/>
      <c r="X354" s="157"/>
      <c r="Y354" s="157"/>
      <c r="Z354" s="157"/>
    </row>
    <row r="355" spans="1:26" ht="12" customHeight="1" x14ac:dyDescent="0.25">
      <c r="A355" s="157"/>
      <c r="B355" s="157"/>
      <c r="C355" s="157"/>
      <c r="D355" s="189"/>
      <c r="E355" s="157"/>
      <c r="F355" s="157"/>
      <c r="G355" s="157"/>
      <c r="H355" s="157"/>
      <c r="I355" s="157"/>
      <c r="J355" s="157"/>
      <c r="K355" s="157"/>
      <c r="L355" s="157"/>
      <c r="M355" s="157"/>
      <c r="N355" s="157"/>
      <c r="O355" s="157"/>
      <c r="P355" s="157"/>
      <c r="Q355" s="157"/>
      <c r="R355" s="157"/>
      <c r="S355" s="157"/>
      <c r="T355" s="157"/>
      <c r="U355" s="157"/>
      <c r="V355" s="157"/>
      <c r="W355" s="157"/>
      <c r="X355" s="157"/>
      <c r="Y355" s="157"/>
      <c r="Z355" s="157"/>
    </row>
    <row r="356" spans="1:26" ht="12" customHeight="1" x14ac:dyDescent="0.25">
      <c r="A356" s="157"/>
      <c r="B356" s="157"/>
      <c r="C356" s="157"/>
      <c r="D356" s="189"/>
      <c r="E356" s="157"/>
      <c r="F356" s="157"/>
      <c r="G356" s="157"/>
      <c r="H356" s="157"/>
      <c r="I356" s="157"/>
      <c r="J356" s="157"/>
      <c r="K356" s="157"/>
      <c r="L356" s="157"/>
      <c r="M356" s="157"/>
      <c r="N356" s="157"/>
      <c r="O356" s="157"/>
      <c r="P356" s="157"/>
      <c r="Q356" s="157"/>
      <c r="R356" s="157"/>
      <c r="S356" s="157"/>
      <c r="T356" s="157"/>
      <c r="U356" s="157"/>
      <c r="V356" s="157"/>
      <c r="W356" s="157"/>
      <c r="X356" s="157"/>
      <c r="Y356" s="157"/>
      <c r="Z356" s="157"/>
    </row>
    <row r="357" spans="1:26" ht="12" customHeight="1" x14ac:dyDescent="0.25">
      <c r="A357" s="157"/>
      <c r="B357" s="157"/>
      <c r="C357" s="157"/>
      <c r="D357" s="189"/>
      <c r="E357" s="157"/>
      <c r="F357" s="157"/>
      <c r="G357" s="157"/>
      <c r="H357" s="157"/>
      <c r="I357" s="157"/>
      <c r="J357" s="157"/>
      <c r="K357" s="157"/>
      <c r="L357" s="157"/>
      <c r="M357" s="157"/>
      <c r="N357" s="157"/>
      <c r="O357" s="157"/>
      <c r="P357" s="157"/>
      <c r="Q357" s="157"/>
      <c r="R357" s="157"/>
      <c r="S357" s="157"/>
      <c r="T357" s="157"/>
      <c r="U357" s="157"/>
      <c r="V357" s="157"/>
      <c r="W357" s="157"/>
      <c r="X357" s="157"/>
      <c r="Y357" s="157"/>
      <c r="Z357" s="157"/>
    </row>
    <row r="358" spans="1:26" ht="12" customHeight="1" x14ac:dyDescent="0.25">
      <c r="A358" s="157"/>
      <c r="B358" s="157"/>
      <c r="C358" s="157"/>
      <c r="D358" s="189"/>
      <c r="E358" s="157"/>
      <c r="F358" s="157"/>
      <c r="G358" s="157"/>
      <c r="H358" s="157"/>
      <c r="I358" s="157"/>
      <c r="J358" s="157"/>
      <c r="K358" s="157"/>
      <c r="L358" s="157"/>
      <c r="M358" s="157"/>
      <c r="N358" s="157"/>
      <c r="O358" s="157"/>
      <c r="P358" s="157"/>
      <c r="Q358" s="157"/>
      <c r="R358" s="157"/>
      <c r="S358" s="157"/>
      <c r="T358" s="157"/>
      <c r="U358" s="157"/>
      <c r="V358" s="157"/>
      <c r="W358" s="157"/>
      <c r="X358" s="157"/>
      <c r="Y358" s="157"/>
      <c r="Z358" s="157"/>
    </row>
    <row r="359" spans="1:26" ht="12" customHeight="1" x14ac:dyDescent="0.25">
      <c r="A359" s="157"/>
      <c r="B359" s="157"/>
      <c r="C359" s="157"/>
      <c r="D359" s="189"/>
      <c r="E359" s="157"/>
      <c r="F359" s="157"/>
      <c r="G359" s="157"/>
      <c r="H359" s="157"/>
      <c r="I359" s="157"/>
      <c r="J359" s="157"/>
      <c r="K359" s="157"/>
      <c r="L359" s="157"/>
      <c r="M359" s="157"/>
      <c r="N359" s="157"/>
      <c r="O359" s="157"/>
      <c r="P359" s="157"/>
      <c r="Q359" s="157"/>
      <c r="R359" s="157"/>
      <c r="S359" s="157"/>
      <c r="T359" s="157"/>
      <c r="U359" s="157"/>
      <c r="V359" s="157"/>
      <c r="W359" s="157"/>
      <c r="X359" s="157"/>
      <c r="Y359" s="157"/>
      <c r="Z359" s="157"/>
    </row>
    <row r="360" spans="1:26" ht="12" customHeight="1" x14ac:dyDescent="0.25">
      <c r="A360" s="157"/>
      <c r="B360" s="157"/>
      <c r="C360" s="157"/>
      <c r="D360" s="189"/>
      <c r="E360" s="157"/>
      <c r="F360" s="157"/>
      <c r="G360" s="157"/>
      <c r="H360" s="157"/>
      <c r="I360" s="157"/>
      <c r="J360" s="157"/>
      <c r="K360" s="157"/>
      <c r="L360" s="157"/>
      <c r="M360" s="157"/>
      <c r="N360" s="157"/>
      <c r="O360" s="157"/>
      <c r="P360" s="157"/>
      <c r="Q360" s="157"/>
      <c r="R360" s="157"/>
      <c r="S360" s="157"/>
      <c r="T360" s="157"/>
      <c r="U360" s="157"/>
      <c r="V360" s="157"/>
      <c r="W360" s="157"/>
      <c r="X360" s="157"/>
      <c r="Y360" s="157"/>
      <c r="Z360" s="157"/>
    </row>
    <row r="361" spans="1:26" ht="12" customHeight="1" x14ac:dyDescent="0.25">
      <c r="A361" s="157"/>
      <c r="B361" s="157"/>
      <c r="C361" s="157"/>
      <c r="D361" s="189"/>
      <c r="E361" s="157"/>
      <c r="F361" s="157"/>
      <c r="G361" s="157"/>
      <c r="H361" s="157"/>
      <c r="I361" s="157"/>
      <c r="J361" s="157"/>
      <c r="K361" s="157"/>
      <c r="L361" s="157"/>
      <c r="M361" s="157"/>
      <c r="N361" s="157"/>
      <c r="O361" s="157"/>
      <c r="P361" s="157"/>
      <c r="Q361" s="157"/>
      <c r="R361" s="157"/>
      <c r="S361" s="157"/>
      <c r="T361" s="157"/>
      <c r="U361" s="157"/>
      <c r="V361" s="157"/>
      <c r="W361" s="157"/>
      <c r="X361" s="157"/>
      <c r="Y361" s="157"/>
      <c r="Z361" s="157"/>
    </row>
    <row r="362" spans="1:26" ht="12" customHeight="1" x14ac:dyDescent="0.25">
      <c r="A362" s="157"/>
      <c r="B362" s="157"/>
      <c r="C362" s="157"/>
      <c r="D362" s="189"/>
      <c r="E362" s="157"/>
      <c r="F362" s="157"/>
      <c r="G362" s="157"/>
      <c r="H362" s="157"/>
      <c r="I362" s="157"/>
      <c r="J362" s="157"/>
      <c r="K362" s="157"/>
      <c r="L362" s="157"/>
      <c r="M362" s="157"/>
      <c r="N362" s="157"/>
      <c r="O362" s="157"/>
      <c r="P362" s="157"/>
      <c r="Q362" s="157"/>
      <c r="R362" s="157"/>
      <c r="S362" s="157"/>
      <c r="T362" s="157"/>
      <c r="U362" s="157"/>
      <c r="V362" s="157"/>
      <c r="W362" s="157"/>
      <c r="X362" s="157"/>
      <c r="Y362" s="157"/>
      <c r="Z362" s="157"/>
    </row>
    <row r="363" spans="1:26" ht="12" customHeight="1" x14ac:dyDescent="0.25">
      <c r="A363" s="157"/>
      <c r="B363" s="157"/>
      <c r="C363" s="157"/>
      <c r="D363" s="189"/>
      <c r="E363" s="157"/>
      <c r="F363" s="157"/>
      <c r="G363" s="157"/>
      <c r="H363" s="157"/>
      <c r="I363" s="157"/>
      <c r="J363" s="157"/>
      <c r="K363" s="157"/>
      <c r="L363" s="157"/>
      <c r="M363" s="157"/>
      <c r="N363" s="157"/>
      <c r="O363" s="157"/>
      <c r="P363" s="157"/>
      <c r="Q363" s="157"/>
      <c r="R363" s="157"/>
      <c r="S363" s="157"/>
      <c r="T363" s="157"/>
      <c r="U363" s="157"/>
      <c r="V363" s="157"/>
      <c r="W363" s="157"/>
      <c r="X363" s="157"/>
      <c r="Y363" s="157"/>
      <c r="Z363" s="157"/>
    </row>
    <row r="364" spans="1:26" ht="12" customHeight="1" x14ac:dyDescent="0.25">
      <c r="A364" s="157"/>
      <c r="B364" s="157"/>
      <c r="C364" s="157"/>
      <c r="D364" s="189"/>
      <c r="E364" s="157"/>
      <c r="F364" s="157"/>
      <c r="G364" s="157"/>
      <c r="H364" s="157"/>
      <c r="I364" s="157"/>
      <c r="J364" s="157"/>
      <c r="K364" s="157"/>
      <c r="L364" s="157"/>
      <c r="M364" s="157"/>
      <c r="N364" s="157"/>
      <c r="O364" s="157"/>
      <c r="P364" s="157"/>
      <c r="Q364" s="157"/>
      <c r="R364" s="157"/>
      <c r="S364" s="157"/>
      <c r="T364" s="157"/>
      <c r="U364" s="157"/>
      <c r="V364" s="157"/>
      <c r="W364" s="157"/>
      <c r="X364" s="157"/>
      <c r="Y364" s="157"/>
      <c r="Z364" s="157"/>
    </row>
    <row r="365" spans="1:26" ht="12" customHeight="1" x14ac:dyDescent="0.25">
      <c r="A365" s="157"/>
      <c r="B365" s="157"/>
      <c r="C365" s="157"/>
      <c r="D365" s="189"/>
      <c r="E365" s="157"/>
      <c r="F365" s="157"/>
      <c r="G365" s="157"/>
      <c r="H365" s="157"/>
      <c r="I365" s="157"/>
      <c r="J365" s="157"/>
      <c r="K365" s="157"/>
      <c r="L365" s="157"/>
      <c r="M365" s="157"/>
      <c r="N365" s="157"/>
      <c r="O365" s="157"/>
      <c r="P365" s="157"/>
      <c r="Q365" s="157"/>
      <c r="R365" s="157"/>
      <c r="S365" s="157"/>
      <c r="T365" s="157"/>
      <c r="U365" s="157"/>
      <c r="V365" s="157"/>
      <c r="W365" s="157"/>
      <c r="X365" s="157"/>
      <c r="Y365" s="157"/>
      <c r="Z365" s="157"/>
    </row>
    <row r="366" spans="1:26" ht="12" customHeight="1" x14ac:dyDescent="0.25">
      <c r="A366" s="157"/>
      <c r="B366" s="157"/>
      <c r="C366" s="157"/>
      <c r="D366" s="189"/>
      <c r="E366" s="157"/>
      <c r="F366" s="157"/>
      <c r="G366" s="157"/>
      <c r="H366" s="157"/>
      <c r="I366" s="157"/>
      <c r="J366" s="157"/>
      <c r="K366" s="157"/>
      <c r="L366" s="157"/>
      <c r="M366" s="157"/>
      <c r="N366" s="157"/>
      <c r="O366" s="157"/>
      <c r="P366" s="157"/>
      <c r="Q366" s="157"/>
      <c r="R366" s="157"/>
      <c r="S366" s="157"/>
      <c r="T366" s="157"/>
      <c r="U366" s="157"/>
      <c r="V366" s="157"/>
      <c r="W366" s="157"/>
      <c r="X366" s="157"/>
      <c r="Y366" s="157"/>
      <c r="Z366" s="157"/>
    </row>
    <row r="367" spans="1:26" ht="12" customHeight="1" x14ac:dyDescent="0.25">
      <c r="A367" s="157"/>
      <c r="B367" s="157"/>
      <c r="C367" s="157"/>
      <c r="D367" s="189"/>
      <c r="E367" s="157"/>
      <c r="F367" s="157"/>
      <c r="G367" s="157"/>
      <c r="H367" s="157"/>
      <c r="I367" s="157"/>
      <c r="J367" s="157"/>
      <c r="K367" s="157"/>
      <c r="L367" s="157"/>
      <c r="M367" s="157"/>
      <c r="N367" s="157"/>
      <c r="O367" s="157"/>
      <c r="P367" s="157"/>
      <c r="Q367" s="157"/>
      <c r="R367" s="157"/>
      <c r="S367" s="157"/>
      <c r="T367" s="157"/>
      <c r="U367" s="157"/>
      <c r="V367" s="157"/>
      <c r="W367" s="157"/>
      <c r="X367" s="157"/>
      <c r="Y367" s="157"/>
      <c r="Z367" s="157"/>
    </row>
    <row r="368" spans="1:26" ht="12" customHeight="1" x14ac:dyDescent="0.25">
      <c r="A368" s="157"/>
      <c r="B368" s="157"/>
      <c r="C368" s="157"/>
      <c r="D368" s="189"/>
      <c r="E368" s="157"/>
      <c r="F368" s="157"/>
      <c r="G368" s="157"/>
      <c r="H368" s="157"/>
      <c r="I368" s="157"/>
      <c r="J368" s="157"/>
      <c r="K368" s="157"/>
      <c r="L368" s="157"/>
      <c r="M368" s="157"/>
      <c r="N368" s="157"/>
      <c r="O368" s="157"/>
      <c r="P368" s="157"/>
      <c r="Q368" s="157"/>
      <c r="R368" s="157"/>
      <c r="S368" s="157"/>
      <c r="T368" s="157"/>
      <c r="U368" s="157"/>
      <c r="V368" s="157"/>
      <c r="W368" s="157"/>
      <c r="X368" s="157"/>
      <c r="Y368" s="157"/>
      <c r="Z368" s="157"/>
    </row>
    <row r="369" spans="1:26" ht="12" customHeight="1" x14ac:dyDescent="0.25">
      <c r="A369" s="157"/>
      <c r="B369" s="157"/>
      <c r="C369" s="157"/>
      <c r="D369" s="189"/>
      <c r="E369" s="157"/>
      <c r="F369" s="157"/>
      <c r="G369" s="157"/>
      <c r="H369" s="157"/>
      <c r="I369" s="157"/>
      <c r="J369" s="157"/>
      <c r="K369" s="157"/>
      <c r="L369" s="157"/>
      <c r="M369" s="157"/>
      <c r="N369" s="157"/>
      <c r="O369" s="157"/>
      <c r="P369" s="157"/>
      <c r="Q369" s="157"/>
      <c r="R369" s="157"/>
      <c r="S369" s="157"/>
      <c r="T369" s="157"/>
      <c r="U369" s="157"/>
      <c r="V369" s="157"/>
      <c r="W369" s="157"/>
      <c r="X369" s="157"/>
      <c r="Y369" s="157"/>
      <c r="Z369" s="157"/>
    </row>
    <row r="370" spans="1:26" ht="12" customHeight="1" x14ac:dyDescent="0.25">
      <c r="A370" s="157"/>
      <c r="B370" s="157"/>
      <c r="C370" s="157"/>
      <c r="D370" s="189"/>
      <c r="E370" s="157"/>
      <c r="F370" s="157"/>
      <c r="G370" s="157"/>
      <c r="H370" s="157"/>
      <c r="I370" s="157"/>
      <c r="J370" s="157"/>
      <c r="K370" s="157"/>
      <c r="L370" s="157"/>
      <c r="M370" s="157"/>
      <c r="N370" s="157"/>
      <c r="O370" s="157"/>
      <c r="P370" s="157"/>
      <c r="Q370" s="157"/>
      <c r="R370" s="157"/>
      <c r="S370" s="157"/>
      <c r="T370" s="157"/>
      <c r="U370" s="157"/>
      <c r="V370" s="157"/>
      <c r="W370" s="157"/>
      <c r="X370" s="157"/>
      <c r="Y370" s="157"/>
      <c r="Z370" s="157"/>
    </row>
    <row r="371" spans="1:26" ht="12" customHeight="1" x14ac:dyDescent="0.25">
      <c r="A371" s="157"/>
      <c r="B371" s="157"/>
      <c r="C371" s="157"/>
      <c r="D371" s="189"/>
      <c r="E371" s="157"/>
      <c r="F371" s="157"/>
      <c r="G371" s="157"/>
      <c r="H371" s="157"/>
      <c r="I371" s="157"/>
      <c r="J371" s="157"/>
      <c r="K371" s="157"/>
      <c r="L371" s="157"/>
      <c r="M371" s="157"/>
      <c r="N371" s="157"/>
      <c r="O371" s="157"/>
      <c r="P371" s="157"/>
      <c r="Q371" s="157"/>
      <c r="R371" s="157"/>
      <c r="S371" s="157"/>
      <c r="T371" s="157"/>
      <c r="U371" s="157"/>
      <c r="V371" s="157"/>
      <c r="W371" s="157"/>
      <c r="X371" s="157"/>
      <c r="Y371" s="157"/>
      <c r="Z371" s="157"/>
    </row>
    <row r="372" spans="1:26" ht="12" customHeight="1" x14ac:dyDescent="0.25">
      <c r="A372" s="157"/>
      <c r="B372" s="157"/>
      <c r="C372" s="157"/>
      <c r="D372" s="189"/>
      <c r="E372" s="157"/>
      <c r="F372" s="157"/>
      <c r="G372" s="157"/>
      <c r="H372" s="157"/>
      <c r="I372" s="157"/>
      <c r="J372" s="157"/>
      <c r="K372" s="157"/>
      <c r="L372" s="157"/>
      <c r="M372" s="157"/>
      <c r="N372" s="157"/>
      <c r="O372" s="157"/>
      <c r="P372" s="157"/>
      <c r="Q372" s="157"/>
      <c r="R372" s="157"/>
      <c r="S372" s="157"/>
      <c r="T372" s="157"/>
      <c r="U372" s="157"/>
      <c r="V372" s="157"/>
      <c r="W372" s="157"/>
      <c r="X372" s="157"/>
      <c r="Y372" s="157"/>
      <c r="Z372" s="157"/>
    </row>
    <row r="373" spans="1:26" ht="12" customHeight="1" x14ac:dyDescent="0.25">
      <c r="A373" s="157"/>
      <c r="B373" s="157"/>
      <c r="C373" s="157"/>
      <c r="D373" s="189"/>
      <c r="E373" s="157"/>
      <c r="F373" s="157"/>
      <c r="G373" s="157"/>
      <c r="H373" s="157"/>
      <c r="I373" s="157"/>
      <c r="J373" s="157"/>
      <c r="K373" s="157"/>
      <c r="L373" s="157"/>
      <c r="M373" s="157"/>
      <c r="N373" s="157"/>
      <c r="O373" s="157"/>
      <c r="P373" s="157"/>
      <c r="Q373" s="157"/>
      <c r="R373" s="157"/>
      <c r="S373" s="157"/>
      <c r="T373" s="157"/>
      <c r="U373" s="157"/>
      <c r="V373" s="157"/>
      <c r="W373" s="157"/>
      <c r="X373" s="157"/>
      <c r="Y373" s="157"/>
      <c r="Z373" s="157"/>
    </row>
    <row r="374" spans="1:26" ht="12" customHeight="1" x14ac:dyDescent="0.25">
      <c r="A374" s="157"/>
      <c r="B374" s="157"/>
      <c r="C374" s="157"/>
      <c r="D374" s="189"/>
      <c r="E374" s="157"/>
      <c r="F374" s="157"/>
      <c r="G374" s="157"/>
      <c r="H374" s="157"/>
      <c r="I374" s="157"/>
      <c r="J374" s="157"/>
      <c r="K374" s="157"/>
      <c r="L374" s="157"/>
      <c r="M374" s="157"/>
      <c r="N374" s="157"/>
      <c r="O374" s="157"/>
      <c r="P374" s="157"/>
      <c r="Q374" s="157"/>
      <c r="R374" s="157"/>
      <c r="S374" s="157"/>
      <c r="T374" s="157"/>
      <c r="U374" s="157"/>
      <c r="V374" s="157"/>
      <c r="W374" s="157"/>
      <c r="X374" s="157"/>
      <c r="Y374" s="157"/>
      <c r="Z374" s="157"/>
    </row>
    <row r="375" spans="1:26" ht="12" customHeight="1" x14ac:dyDescent="0.25">
      <c r="A375" s="157"/>
      <c r="B375" s="157"/>
      <c r="C375" s="157"/>
      <c r="D375" s="189"/>
      <c r="E375" s="157"/>
      <c r="F375" s="157"/>
      <c r="G375" s="157"/>
      <c r="H375" s="157"/>
      <c r="I375" s="157"/>
      <c r="J375" s="157"/>
      <c r="K375" s="157"/>
      <c r="L375" s="157"/>
      <c r="M375" s="157"/>
      <c r="N375" s="157"/>
      <c r="O375" s="157"/>
      <c r="P375" s="157"/>
      <c r="Q375" s="157"/>
      <c r="R375" s="157"/>
      <c r="S375" s="157"/>
      <c r="T375" s="157"/>
      <c r="U375" s="157"/>
      <c r="V375" s="157"/>
      <c r="W375" s="157"/>
      <c r="X375" s="157"/>
      <c r="Y375" s="157"/>
      <c r="Z375" s="157"/>
    </row>
    <row r="376" spans="1:26" ht="12" customHeight="1" x14ac:dyDescent="0.25">
      <c r="A376" s="157"/>
      <c r="B376" s="157"/>
      <c r="C376" s="157"/>
      <c r="D376" s="189"/>
      <c r="E376" s="157"/>
      <c r="F376" s="157"/>
      <c r="G376" s="157"/>
      <c r="H376" s="157"/>
      <c r="I376" s="157"/>
      <c r="J376" s="157"/>
      <c r="K376" s="157"/>
      <c r="L376" s="157"/>
      <c r="M376" s="157"/>
      <c r="N376" s="157"/>
      <c r="O376" s="157"/>
      <c r="P376" s="157"/>
      <c r="Q376" s="157"/>
      <c r="R376" s="157"/>
      <c r="S376" s="157"/>
      <c r="T376" s="157"/>
      <c r="U376" s="157"/>
      <c r="V376" s="157"/>
      <c r="W376" s="157"/>
      <c r="X376" s="157"/>
      <c r="Y376" s="157"/>
      <c r="Z376" s="157"/>
    </row>
    <row r="377" spans="1:26" ht="12" customHeight="1" x14ac:dyDescent="0.25">
      <c r="A377" s="157"/>
      <c r="B377" s="157"/>
      <c r="C377" s="157"/>
      <c r="D377" s="189"/>
      <c r="E377" s="157"/>
      <c r="F377" s="157"/>
      <c r="G377" s="157"/>
      <c r="H377" s="157"/>
      <c r="I377" s="157"/>
      <c r="J377" s="157"/>
      <c r="K377" s="157"/>
      <c r="L377" s="157"/>
      <c r="M377" s="157"/>
      <c r="N377" s="157"/>
      <c r="O377" s="157"/>
      <c r="P377" s="157"/>
      <c r="Q377" s="157"/>
      <c r="R377" s="157"/>
      <c r="S377" s="157"/>
      <c r="T377" s="157"/>
      <c r="U377" s="157"/>
      <c r="V377" s="157"/>
      <c r="W377" s="157"/>
      <c r="X377" s="157"/>
      <c r="Y377" s="157"/>
      <c r="Z377" s="157"/>
    </row>
    <row r="378" spans="1:26" ht="12" customHeight="1" x14ac:dyDescent="0.25">
      <c r="A378" s="157"/>
      <c r="B378" s="157"/>
      <c r="C378" s="157"/>
      <c r="D378" s="189"/>
      <c r="E378" s="157"/>
      <c r="F378" s="157"/>
      <c r="G378" s="157"/>
      <c r="H378" s="157"/>
      <c r="I378" s="157"/>
      <c r="J378" s="157"/>
      <c r="K378" s="157"/>
      <c r="L378" s="157"/>
      <c r="M378" s="157"/>
      <c r="N378" s="157"/>
      <c r="O378" s="157"/>
      <c r="P378" s="157"/>
      <c r="Q378" s="157"/>
      <c r="R378" s="157"/>
      <c r="S378" s="157"/>
      <c r="T378" s="157"/>
      <c r="U378" s="157"/>
      <c r="V378" s="157"/>
      <c r="W378" s="157"/>
      <c r="X378" s="157"/>
      <c r="Y378" s="157"/>
      <c r="Z378" s="157"/>
    </row>
    <row r="379" spans="1:26" ht="12" customHeight="1" x14ac:dyDescent="0.25">
      <c r="A379" s="157"/>
      <c r="B379" s="157"/>
      <c r="C379" s="157"/>
      <c r="D379" s="189"/>
      <c r="E379" s="157"/>
      <c r="F379" s="157"/>
      <c r="G379" s="157"/>
      <c r="H379" s="157"/>
      <c r="I379" s="157"/>
      <c r="J379" s="157"/>
      <c r="K379" s="157"/>
      <c r="L379" s="157"/>
      <c r="M379" s="157"/>
      <c r="N379" s="157"/>
      <c r="O379" s="157"/>
      <c r="P379" s="157"/>
      <c r="Q379" s="157"/>
      <c r="R379" s="157"/>
      <c r="S379" s="157"/>
      <c r="T379" s="157"/>
      <c r="U379" s="157"/>
      <c r="V379" s="157"/>
      <c r="W379" s="157"/>
      <c r="X379" s="157"/>
      <c r="Y379" s="157"/>
      <c r="Z379" s="157"/>
    </row>
    <row r="380" spans="1:26" ht="12" customHeight="1" x14ac:dyDescent="0.25">
      <c r="A380" s="157"/>
      <c r="B380" s="157"/>
      <c r="C380" s="157"/>
      <c r="D380" s="189"/>
      <c r="E380" s="157"/>
      <c r="F380" s="157"/>
      <c r="G380" s="157"/>
      <c r="H380" s="157"/>
      <c r="I380" s="157"/>
      <c r="J380" s="157"/>
      <c r="K380" s="157"/>
      <c r="L380" s="157"/>
      <c r="M380" s="157"/>
      <c r="N380" s="157"/>
      <c r="O380" s="157"/>
      <c r="P380" s="157"/>
      <c r="Q380" s="157"/>
      <c r="R380" s="157"/>
      <c r="S380" s="157"/>
      <c r="T380" s="157"/>
      <c r="U380" s="157"/>
      <c r="V380" s="157"/>
      <c r="W380" s="157"/>
      <c r="X380" s="157"/>
      <c r="Y380" s="157"/>
      <c r="Z380" s="157"/>
    </row>
    <row r="381" spans="1:26" ht="12" customHeight="1" x14ac:dyDescent="0.25">
      <c r="A381" s="157"/>
      <c r="B381" s="157"/>
      <c r="C381" s="157"/>
      <c r="D381" s="189"/>
      <c r="E381" s="157"/>
      <c r="F381" s="157"/>
      <c r="G381" s="157"/>
      <c r="H381" s="157"/>
      <c r="I381" s="157"/>
      <c r="J381" s="157"/>
      <c r="K381" s="157"/>
      <c r="L381" s="157"/>
      <c r="M381" s="157"/>
      <c r="N381" s="157"/>
      <c r="O381" s="157"/>
      <c r="P381" s="157"/>
      <c r="Q381" s="157"/>
      <c r="R381" s="157"/>
      <c r="S381" s="157"/>
      <c r="T381" s="157"/>
      <c r="U381" s="157"/>
      <c r="V381" s="157"/>
      <c r="W381" s="157"/>
      <c r="X381" s="157"/>
      <c r="Y381" s="157"/>
      <c r="Z381" s="157"/>
    </row>
    <row r="382" spans="1:26" ht="12" customHeight="1" x14ac:dyDescent="0.25">
      <c r="A382" s="157"/>
      <c r="B382" s="157"/>
      <c r="C382" s="157"/>
      <c r="D382" s="189"/>
      <c r="E382" s="157"/>
      <c r="F382" s="157"/>
      <c r="G382" s="157"/>
      <c r="H382" s="157"/>
      <c r="I382" s="157"/>
      <c r="J382" s="157"/>
      <c r="K382" s="157"/>
      <c r="L382" s="157"/>
      <c r="M382" s="157"/>
      <c r="N382" s="157"/>
      <c r="O382" s="157"/>
      <c r="P382" s="157"/>
      <c r="Q382" s="157"/>
      <c r="R382" s="157"/>
      <c r="S382" s="157"/>
      <c r="T382" s="157"/>
      <c r="U382" s="157"/>
      <c r="V382" s="157"/>
      <c r="W382" s="157"/>
      <c r="X382" s="157"/>
      <c r="Y382" s="157"/>
      <c r="Z382" s="157"/>
    </row>
    <row r="383" spans="1:26" ht="12" customHeight="1" x14ac:dyDescent="0.25">
      <c r="A383" s="157"/>
      <c r="B383" s="157"/>
      <c r="C383" s="157"/>
      <c r="D383" s="189"/>
      <c r="E383" s="157"/>
      <c r="F383" s="157"/>
      <c r="G383" s="157"/>
      <c r="H383" s="157"/>
      <c r="I383" s="157"/>
      <c r="J383" s="157"/>
      <c r="K383" s="157"/>
      <c r="L383" s="157"/>
      <c r="M383" s="157"/>
      <c r="N383" s="157"/>
      <c r="O383" s="157"/>
      <c r="P383" s="157"/>
      <c r="Q383" s="157"/>
      <c r="R383" s="157"/>
      <c r="S383" s="157"/>
      <c r="T383" s="157"/>
      <c r="U383" s="157"/>
      <c r="V383" s="157"/>
      <c r="W383" s="157"/>
      <c r="X383" s="157"/>
      <c r="Y383" s="157"/>
      <c r="Z383" s="157"/>
    </row>
    <row r="384" spans="1:26" ht="12" customHeight="1" x14ac:dyDescent="0.25">
      <c r="A384" s="157"/>
      <c r="B384" s="157"/>
      <c r="C384" s="157"/>
      <c r="D384" s="189"/>
      <c r="E384" s="157"/>
      <c r="F384" s="157"/>
      <c r="G384" s="157"/>
      <c r="H384" s="157"/>
      <c r="I384" s="157"/>
      <c r="J384" s="157"/>
      <c r="K384" s="157"/>
      <c r="L384" s="157"/>
      <c r="M384" s="157"/>
      <c r="N384" s="157"/>
      <c r="O384" s="157"/>
      <c r="P384" s="157"/>
      <c r="Q384" s="157"/>
      <c r="R384" s="157"/>
      <c r="S384" s="157"/>
      <c r="T384" s="157"/>
      <c r="U384" s="157"/>
      <c r="V384" s="157"/>
      <c r="W384" s="157"/>
      <c r="X384" s="157"/>
      <c r="Y384" s="157"/>
      <c r="Z384" s="157"/>
    </row>
    <row r="385" spans="1:26" ht="12" customHeight="1" x14ac:dyDescent="0.25">
      <c r="A385" s="157"/>
      <c r="B385" s="157"/>
      <c r="C385" s="157"/>
      <c r="D385" s="189"/>
      <c r="E385" s="157"/>
      <c r="F385" s="157"/>
      <c r="G385" s="157"/>
      <c r="H385" s="157"/>
      <c r="I385" s="157"/>
      <c r="J385" s="157"/>
      <c r="K385" s="157"/>
      <c r="L385" s="157"/>
      <c r="M385" s="157"/>
      <c r="N385" s="157"/>
      <c r="O385" s="157"/>
      <c r="P385" s="157"/>
      <c r="Q385" s="157"/>
      <c r="R385" s="157"/>
      <c r="S385" s="157"/>
      <c r="T385" s="157"/>
      <c r="U385" s="157"/>
      <c r="V385" s="157"/>
      <c r="W385" s="157"/>
      <c r="X385" s="157"/>
      <c r="Y385" s="157"/>
      <c r="Z385" s="157"/>
    </row>
    <row r="386" spans="1:26" ht="12" customHeight="1" x14ac:dyDescent="0.25">
      <c r="A386" s="157"/>
      <c r="B386" s="157"/>
      <c r="C386" s="157"/>
      <c r="D386" s="189"/>
      <c r="E386" s="157"/>
      <c r="F386" s="157"/>
      <c r="G386" s="157"/>
      <c r="H386" s="157"/>
      <c r="I386" s="157"/>
      <c r="J386" s="157"/>
      <c r="K386" s="157"/>
      <c r="L386" s="157"/>
      <c r="M386" s="157"/>
      <c r="N386" s="157"/>
      <c r="O386" s="157"/>
      <c r="P386" s="157"/>
      <c r="Q386" s="157"/>
      <c r="R386" s="157"/>
      <c r="S386" s="157"/>
      <c r="T386" s="157"/>
      <c r="U386" s="157"/>
      <c r="V386" s="157"/>
      <c r="W386" s="157"/>
      <c r="X386" s="157"/>
      <c r="Y386" s="157"/>
      <c r="Z386" s="157"/>
    </row>
    <row r="387" spans="1:26" ht="12" customHeight="1" x14ac:dyDescent="0.25">
      <c r="A387" s="157"/>
      <c r="B387" s="157"/>
      <c r="C387" s="157"/>
      <c r="D387" s="189"/>
      <c r="E387" s="157"/>
      <c r="F387" s="157"/>
      <c r="G387" s="157"/>
      <c r="H387" s="157"/>
      <c r="I387" s="157"/>
      <c r="J387" s="157"/>
      <c r="K387" s="157"/>
      <c r="L387" s="157"/>
      <c r="M387" s="157"/>
      <c r="N387" s="157"/>
      <c r="O387" s="157"/>
      <c r="P387" s="157"/>
      <c r="Q387" s="157"/>
      <c r="R387" s="157"/>
      <c r="S387" s="157"/>
      <c r="T387" s="157"/>
      <c r="U387" s="157"/>
      <c r="V387" s="157"/>
      <c r="W387" s="157"/>
      <c r="X387" s="157"/>
      <c r="Y387" s="157"/>
      <c r="Z387" s="157"/>
    </row>
    <row r="388" spans="1:26" ht="12" customHeight="1" x14ac:dyDescent="0.25">
      <c r="A388" s="157"/>
      <c r="B388" s="157"/>
      <c r="C388" s="157"/>
      <c r="D388" s="189"/>
      <c r="E388" s="157"/>
      <c r="F388" s="157"/>
      <c r="G388" s="157"/>
      <c r="H388" s="157"/>
      <c r="I388" s="157"/>
      <c r="J388" s="157"/>
      <c r="K388" s="157"/>
      <c r="L388" s="157"/>
      <c r="M388" s="157"/>
      <c r="N388" s="157"/>
      <c r="O388" s="157"/>
      <c r="P388" s="157"/>
      <c r="Q388" s="157"/>
      <c r="R388" s="157"/>
      <c r="S388" s="157"/>
      <c r="T388" s="157"/>
      <c r="U388" s="157"/>
      <c r="V388" s="157"/>
      <c r="W388" s="157"/>
      <c r="X388" s="157"/>
      <c r="Y388" s="157"/>
      <c r="Z388" s="157"/>
    </row>
    <row r="389" spans="1:26" ht="12" customHeight="1" x14ac:dyDescent="0.25">
      <c r="A389" s="157"/>
      <c r="B389" s="157"/>
      <c r="C389" s="157"/>
      <c r="D389" s="189"/>
      <c r="E389" s="157"/>
      <c r="F389" s="157"/>
      <c r="G389" s="157"/>
      <c r="H389" s="157"/>
      <c r="I389" s="157"/>
      <c r="J389" s="157"/>
      <c r="K389" s="157"/>
      <c r="L389" s="157"/>
      <c r="M389" s="157"/>
      <c r="N389" s="157"/>
      <c r="O389" s="157"/>
      <c r="P389" s="157"/>
      <c r="Q389" s="157"/>
      <c r="R389" s="157"/>
      <c r="S389" s="157"/>
      <c r="T389" s="157"/>
      <c r="U389" s="157"/>
      <c r="V389" s="157"/>
      <c r="W389" s="157"/>
      <c r="X389" s="157"/>
      <c r="Y389" s="157"/>
      <c r="Z389" s="157"/>
    </row>
    <row r="390" spans="1:26" ht="12" customHeight="1" x14ac:dyDescent="0.25">
      <c r="A390" s="157"/>
      <c r="B390" s="157"/>
      <c r="C390" s="157"/>
      <c r="D390" s="189"/>
      <c r="E390" s="157"/>
      <c r="F390" s="157"/>
      <c r="G390" s="157"/>
      <c r="H390" s="157"/>
      <c r="I390" s="157"/>
      <c r="J390" s="157"/>
      <c r="K390" s="157"/>
      <c r="L390" s="157"/>
      <c r="M390" s="157"/>
      <c r="N390" s="157"/>
      <c r="O390" s="157"/>
      <c r="P390" s="157"/>
      <c r="Q390" s="157"/>
      <c r="R390" s="157"/>
      <c r="S390" s="157"/>
      <c r="T390" s="157"/>
      <c r="U390" s="157"/>
      <c r="V390" s="157"/>
      <c r="W390" s="157"/>
      <c r="X390" s="157"/>
      <c r="Y390" s="157"/>
      <c r="Z390" s="157"/>
    </row>
    <row r="391" spans="1:26" ht="12" customHeight="1" x14ac:dyDescent="0.25">
      <c r="A391" s="157"/>
      <c r="B391" s="157"/>
      <c r="C391" s="157"/>
      <c r="D391" s="189"/>
      <c r="E391" s="157"/>
      <c r="F391" s="157"/>
      <c r="G391" s="157"/>
      <c r="H391" s="157"/>
      <c r="I391" s="157"/>
      <c r="J391" s="157"/>
      <c r="K391" s="157"/>
      <c r="L391" s="157"/>
      <c r="M391" s="157"/>
      <c r="N391" s="157"/>
      <c r="O391" s="157"/>
      <c r="P391" s="157"/>
      <c r="Q391" s="157"/>
      <c r="R391" s="157"/>
      <c r="S391" s="157"/>
      <c r="T391" s="157"/>
      <c r="U391" s="157"/>
      <c r="V391" s="157"/>
      <c r="W391" s="157"/>
      <c r="X391" s="157"/>
      <c r="Y391" s="157"/>
      <c r="Z391" s="157"/>
    </row>
    <row r="392" spans="1:26" ht="12" customHeight="1" x14ac:dyDescent="0.25">
      <c r="A392" s="157"/>
      <c r="B392" s="157"/>
      <c r="C392" s="157"/>
      <c r="D392" s="189"/>
      <c r="E392" s="157"/>
      <c r="F392" s="157"/>
      <c r="G392" s="157"/>
      <c r="H392" s="157"/>
      <c r="I392" s="157"/>
      <c r="J392" s="157"/>
      <c r="K392" s="157"/>
      <c r="L392" s="157"/>
      <c r="M392" s="157"/>
      <c r="N392" s="157"/>
      <c r="O392" s="157"/>
      <c r="P392" s="157"/>
      <c r="Q392" s="157"/>
      <c r="R392" s="157"/>
      <c r="S392" s="157"/>
      <c r="T392" s="157"/>
      <c r="U392" s="157"/>
      <c r="V392" s="157"/>
      <c r="W392" s="157"/>
      <c r="X392" s="157"/>
      <c r="Y392" s="157"/>
      <c r="Z392" s="157"/>
    </row>
    <row r="393" spans="1:26" ht="12" customHeight="1" x14ac:dyDescent="0.25">
      <c r="A393" s="157"/>
      <c r="B393" s="157"/>
      <c r="C393" s="157"/>
      <c r="D393" s="189"/>
      <c r="E393" s="157"/>
      <c r="F393" s="157"/>
      <c r="G393" s="157"/>
      <c r="H393" s="157"/>
      <c r="I393" s="157"/>
      <c r="J393" s="157"/>
      <c r="K393" s="157"/>
      <c r="L393" s="157"/>
      <c r="M393" s="157"/>
      <c r="N393" s="157"/>
      <c r="O393" s="157"/>
      <c r="P393" s="157"/>
      <c r="Q393" s="157"/>
      <c r="R393" s="157"/>
      <c r="S393" s="157"/>
      <c r="T393" s="157"/>
      <c r="U393" s="157"/>
      <c r="V393" s="157"/>
      <c r="W393" s="157"/>
      <c r="X393" s="157"/>
      <c r="Y393" s="157"/>
      <c r="Z393" s="157"/>
    </row>
    <row r="394" spans="1:26" ht="12" customHeight="1" x14ac:dyDescent="0.25">
      <c r="A394" s="157"/>
      <c r="B394" s="157"/>
      <c r="C394" s="157"/>
      <c r="D394" s="189"/>
      <c r="E394" s="157"/>
      <c r="F394" s="157"/>
      <c r="G394" s="157"/>
      <c r="H394" s="157"/>
      <c r="I394" s="157"/>
      <c r="J394" s="157"/>
      <c r="K394" s="157"/>
      <c r="L394" s="157"/>
      <c r="M394" s="157"/>
      <c r="N394" s="157"/>
      <c r="O394" s="157"/>
      <c r="P394" s="157"/>
      <c r="Q394" s="157"/>
      <c r="R394" s="157"/>
      <c r="S394" s="157"/>
      <c r="T394" s="157"/>
      <c r="U394" s="157"/>
      <c r="V394" s="157"/>
      <c r="W394" s="157"/>
      <c r="X394" s="157"/>
      <c r="Y394" s="157"/>
      <c r="Z394" s="157"/>
    </row>
    <row r="395" spans="1:26" ht="12" customHeight="1" x14ac:dyDescent="0.25">
      <c r="A395" s="157"/>
      <c r="B395" s="157"/>
      <c r="C395" s="157"/>
      <c r="D395" s="189"/>
      <c r="E395" s="157"/>
      <c r="F395" s="157"/>
      <c r="G395" s="157"/>
      <c r="H395" s="157"/>
      <c r="I395" s="157"/>
      <c r="J395" s="157"/>
      <c r="K395" s="157"/>
      <c r="L395" s="157"/>
      <c r="M395" s="157"/>
      <c r="N395" s="157"/>
      <c r="O395" s="157"/>
      <c r="P395" s="157"/>
      <c r="Q395" s="157"/>
      <c r="R395" s="157"/>
      <c r="S395" s="157"/>
      <c r="T395" s="157"/>
      <c r="U395" s="157"/>
      <c r="V395" s="157"/>
      <c r="W395" s="157"/>
      <c r="X395" s="157"/>
      <c r="Y395" s="157"/>
      <c r="Z395" s="157"/>
    </row>
    <row r="396" spans="1:26" ht="12" customHeight="1" x14ac:dyDescent="0.25">
      <c r="A396" s="157"/>
      <c r="B396" s="157"/>
      <c r="C396" s="157"/>
      <c r="D396" s="189"/>
      <c r="E396" s="157"/>
      <c r="F396" s="157"/>
      <c r="G396" s="157"/>
      <c r="H396" s="157"/>
      <c r="I396" s="157"/>
      <c r="J396" s="157"/>
      <c r="K396" s="157"/>
      <c r="L396" s="157"/>
      <c r="M396" s="157"/>
      <c r="N396" s="157"/>
      <c r="O396" s="157"/>
      <c r="P396" s="157"/>
      <c r="Q396" s="157"/>
      <c r="R396" s="157"/>
      <c r="S396" s="157"/>
      <c r="T396" s="157"/>
      <c r="U396" s="157"/>
      <c r="V396" s="157"/>
      <c r="W396" s="157"/>
      <c r="X396" s="157"/>
      <c r="Y396" s="157"/>
      <c r="Z396" s="157"/>
    </row>
    <row r="397" spans="1:26" ht="12" customHeight="1" x14ac:dyDescent="0.25">
      <c r="A397" s="157"/>
      <c r="B397" s="157"/>
      <c r="C397" s="157"/>
      <c r="D397" s="189"/>
      <c r="E397" s="157"/>
      <c r="F397" s="157"/>
      <c r="G397" s="157"/>
      <c r="H397" s="157"/>
      <c r="I397" s="157"/>
      <c r="J397" s="157"/>
      <c r="K397" s="157"/>
      <c r="L397" s="157"/>
      <c r="M397" s="157"/>
      <c r="N397" s="157"/>
      <c r="O397" s="157"/>
      <c r="P397" s="157"/>
      <c r="Q397" s="157"/>
      <c r="R397" s="157"/>
      <c r="S397" s="157"/>
      <c r="T397" s="157"/>
      <c r="U397" s="157"/>
      <c r="V397" s="157"/>
      <c r="W397" s="157"/>
      <c r="X397" s="157"/>
      <c r="Y397" s="157"/>
      <c r="Z397" s="157"/>
    </row>
    <row r="398" spans="1:26" ht="12" customHeight="1" x14ac:dyDescent="0.25">
      <c r="A398" s="157"/>
      <c r="B398" s="157"/>
      <c r="C398" s="157"/>
      <c r="D398" s="189"/>
      <c r="E398" s="157"/>
      <c r="F398" s="157"/>
      <c r="G398" s="157"/>
      <c r="H398" s="157"/>
      <c r="I398" s="157"/>
      <c r="J398" s="157"/>
      <c r="K398" s="157"/>
      <c r="L398" s="157"/>
      <c r="M398" s="157"/>
      <c r="N398" s="157"/>
      <c r="O398" s="157"/>
      <c r="P398" s="157"/>
      <c r="Q398" s="157"/>
      <c r="R398" s="157"/>
      <c r="S398" s="157"/>
      <c r="T398" s="157"/>
      <c r="U398" s="157"/>
      <c r="V398" s="157"/>
      <c r="W398" s="157"/>
      <c r="X398" s="157"/>
      <c r="Y398" s="157"/>
      <c r="Z398" s="157"/>
    </row>
    <row r="399" spans="1:26" ht="12" customHeight="1" x14ac:dyDescent="0.25">
      <c r="A399" s="157"/>
      <c r="B399" s="157"/>
      <c r="C399" s="157"/>
      <c r="D399" s="189"/>
      <c r="E399" s="157"/>
      <c r="F399" s="157"/>
      <c r="G399" s="157"/>
      <c r="H399" s="157"/>
      <c r="I399" s="157"/>
      <c r="J399" s="157"/>
      <c r="K399" s="157"/>
      <c r="L399" s="157"/>
      <c r="M399" s="157"/>
      <c r="N399" s="157"/>
      <c r="O399" s="157"/>
      <c r="P399" s="157"/>
      <c r="Q399" s="157"/>
      <c r="R399" s="157"/>
      <c r="S399" s="157"/>
      <c r="T399" s="157"/>
      <c r="U399" s="157"/>
      <c r="V399" s="157"/>
      <c r="W399" s="157"/>
      <c r="X399" s="157"/>
      <c r="Y399" s="157"/>
      <c r="Z399" s="157"/>
    </row>
    <row r="400" spans="1:26" ht="12" customHeight="1" x14ac:dyDescent="0.25">
      <c r="A400" s="157"/>
      <c r="B400" s="157"/>
      <c r="C400" s="157"/>
      <c r="D400" s="189"/>
      <c r="E400" s="157"/>
      <c r="F400" s="157"/>
      <c r="G400" s="157"/>
      <c r="H400" s="157"/>
      <c r="I400" s="157"/>
      <c r="J400" s="157"/>
      <c r="K400" s="157"/>
      <c r="L400" s="157"/>
      <c r="M400" s="157"/>
      <c r="N400" s="157"/>
      <c r="O400" s="157"/>
      <c r="P400" s="157"/>
      <c r="Q400" s="157"/>
      <c r="R400" s="157"/>
      <c r="S400" s="157"/>
      <c r="T400" s="157"/>
      <c r="U400" s="157"/>
      <c r="V400" s="157"/>
      <c r="W400" s="157"/>
      <c r="X400" s="157"/>
      <c r="Y400" s="157"/>
      <c r="Z400" s="157"/>
    </row>
    <row r="401" spans="1:26" ht="12" customHeight="1" x14ac:dyDescent="0.25">
      <c r="A401" s="157"/>
      <c r="B401" s="157"/>
      <c r="C401" s="157"/>
      <c r="D401" s="189"/>
      <c r="E401" s="157"/>
      <c r="F401" s="157"/>
      <c r="G401" s="157"/>
      <c r="H401" s="157"/>
      <c r="I401" s="157"/>
      <c r="J401" s="157"/>
      <c r="K401" s="157"/>
      <c r="L401" s="157"/>
      <c r="M401" s="157"/>
      <c r="N401" s="157"/>
      <c r="O401" s="157"/>
      <c r="P401" s="157"/>
      <c r="Q401" s="157"/>
      <c r="R401" s="157"/>
      <c r="S401" s="157"/>
      <c r="T401" s="157"/>
      <c r="U401" s="157"/>
      <c r="V401" s="157"/>
      <c r="W401" s="157"/>
      <c r="X401" s="157"/>
      <c r="Y401" s="157"/>
      <c r="Z401" s="157"/>
    </row>
    <row r="402" spans="1:26" ht="12" customHeight="1" x14ac:dyDescent="0.25">
      <c r="A402" s="157"/>
      <c r="B402" s="157"/>
      <c r="C402" s="157"/>
      <c r="D402" s="189"/>
      <c r="E402" s="157"/>
      <c r="F402" s="157"/>
      <c r="G402" s="157"/>
      <c r="H402" s="157"/>
      <c r="I402" s="157"/>
      <c r="J402" s="157"/>
      <c r="K402" s="157"/>
      <c r="L402" s="157"/>
      <c r="M402" s="157"/>
      <c r="N402" s="157"/>
      <c r="O402" s="157"/>
      <c r="P402" s="157"/>
      <c r="Q402" s="157"/>
      <c r="R402" s="157"/>
      <c r="S402" s="157"/>
      <c r="T402" s="157"/>
      <c r="U402" s="157"/>
      <c r="V402" s="157"/>
      <c r="W402" s="157"/>
      <c r="X402" s="157"/>
      <c r="Y402" s="157"/>
      <c r="Z402" s="157"/>
    </row>
    <row r="403" spans="1:26" ht="12" customHeight="1" x14ac:dyDescent="0.25">
      <c r="A403" s="157"/>
      <c r="B403" s="157"/>
      <c r="C403" s="157"/>
      <c r="D403" s="189"/>
      <c r="E403" s="157"/>
      <c r="F403" s="157"/>
      <c r="G403" s="157"/>
      <c r="H403" s="157"/>
      <c r="I403" s="157"/>
      <c r="J403" s="157"/>
      <c r="K403" s="157"/>
      <c r="L403" s="157"/>
      <c r="M403" s="157"/>
      <c r="N403" s="157"/>
      <c r="O403" s="157"/>
      <c r="P403" s="157"/>
      <c r="Q403" s="157"/>
      <c r="R403" s="157"/>
      <c r="S403" s="157"/>
      <c r="T403" s="157"/>
      <c r="U403" s="157"/>
      <c r="V403" s="157"/>
      <c r="W403" s="157"/>
      <c r="X403" s="157"/>
      <c r="Y403" s="157"/>
      <c r="Z403" s="157"/>
    </row>
    <row r="404" spans="1:26" ht="12" customHeight="1" x14ac:dyDescent="0.25">
      <c r="A404" s="157"/>
      <c r="B404" s="157"/>
      <c r="C404" s="157"/>
      <c r="D404" s="189"/>
      <c r="E404" s="157"/>
      <c r="F404" s="157"/>
      <c r="G404" s="157"/>
      <c r="H404" s="157"/>
      <c r="I404" s="157"/>
      <c r="J404" s="157"/>
      <c r="K404" s="157"/>
      <c r="L404" s="157"/>
      <c r="M404" s="157"/>
      <c r="N404" s="157"/>
      <c r="O404" s="157"/>
      <c r="P404" s="157"/>
      <c r="Q404" s="157"/>
      <c r="R404" s="157"/>
      <c r="S404" s="157"/>
      <c r="T404" s="157"/>
      <c r="U404" s="157"/>
      <c r="V404" s="157"/>
      <c r="W404" s="157"/>
      <c r="X404" s="157"/>
      <c r="Y404" s="157"/>
      <c r="Z404" s="157"/>
    </row>
    <row r="405" spans="1:26" ht="12" customHeight="1" x14ac:dyDescent="0.25">
      <c r="A405" s="157"/>
      <c r="B405" s="157"/>
      <c r="C405" s="157"/>
      <c r="D405" s="189"/>
      <c r="E405" s="157"/>
      <c r="F405" s="157"/>
      <c r="G405" s="157"/>
      <c r="H405" s="157"/>
      <c r="I405" s="157"/>
      <c r="J405" s="157"/>
      <c r="K405" s="157"/>
      <c r="L405" s="157"/>
      <c r="M405" s="157"/>
      <c r="N405" s="157"/>
      <c r="O405" s="157"/>
      <c r="P405" s="157"/>
      <c r="Q405" s="157"/>
      <c r="R405" s="157"/>
      <c r="S405" s="157"/>
      <c r="T405" s="157"/>
      <c r="U405" s="157"/>
      <c r="V405" s="157"/>
      <c r="W405" s="157"/>
      <c r="X405" s="157"/>
      <c r="Y405" s="157"/>
      <c r="Z405" s="157"/>
    </row>
    <row r="406" spans="1:26" ht="12" customHeight="1" x14ac:dyDescent="0.25">
      <c r="A406" s="157"/>
      <c r="B406" s="157"/>
      <c r="C406" s="157"/>
      <c r="D406" s="189"/>
      <c r="E406" s="157"/>
      <c r="F406" s="157"/>
      <c r="G406" s="157"/>
      <c r="H406" s="157"/>
      <c r="I406" s="157"/>
      <c r="J406" s="157"/>
      <c r="K406" s="157"/>
      <c r="L406" s="157"/>
      <c r="M406" s="157"/>
      <c r="N406" s="157"/>
      <c r="O406" s="157"/>
      <c r="P406" s="157"/>
      <c r="Q406" s="157"/>
      <c r="R406" s="157"/>
      <c r="S406" s="157"/>
      <c r="T406" s="157"/>
      <c r="U406" s="157"/>
      <c r="V406" s="157"/>
      <c r="W406" s="157"/>
      <c r="X406" s="157"/>
      <c r="Y406" s="157"/>
      <c r="Z406" s="157"/>
    </row>
    <row r="407" spans="1:26" ht="12" customHeight="1" x14ac:dyDescent="0.25">
      <c r="A407" s="157"/>
      <c r="B407" s="157"/>
      <c r="C407" s="157"/>
      <c r="D407" s="189"/>
      <c r="E407" s="157"/>
      <c r="F407" s="157"/>
      <c r="G407" s="157"/>
      <c r="H407" s="157"/>
      <c r="I407" s="157"/>
      <c r="J407" s="157"/>
      <c r="K407" s="157"/>
      <c r="L407" s="157"/>
      <c r="M407" s="157"/>
      <c r="N407" s="157"/>
      <c r="O407" s="157"/>
      <c r="P407" s="157"/>
      <c r="Q407" s="157"/>
      <c r="R407" s="157"/>
      <c r="S407" s="157"/>
      <c r="T407" s="157"/>
      <c r="U407" s="157"/>
      <c r="V407" s="157"/>
      <c r="W407" s="157"/>
      <c r="X407" s="157"/>
      <c r="Y407" s="157"/>
      <c r="Z407" s="157"/>
    </row>
    <row r="408" spans="1:26" ht="12" customHeight="1" x14ac:dyDescent="0.25">
      <c r="A408" s="157"/>
      <c r="B408" s="157"/>
      <c r="C408" s="157"/>
      <c r="D408" s="189"/>
      <c r="E408" s="157"/>
      <c r="F408" s="157"/>
      <c r="G408" s="157"/>
      <c r="H408" s="157"/>
      <c r="I408" s="157"/>
      <c r="J408" s="157"/>
      <c r="K408" s="157"/>
      <c r="L408" s="157"/>
      <c r="M408" s="157"/>
      <c r="N408" s="157"/>
      <c r="O408" s="157"/>
      <c r="P408" s="157"/>
      <c r="Q408" s="157"/>
      <c r="R408" s="157"/>
      <c r="S408" s="157"/>
      <c r="T408" s="157"/>
      <c r="U408" s="157"/>
      <c r="V408" s="157"/>
      <c r="W408" s="157"/>
      <c r="X408" s="157"/>
      <c r="Y408" s="157"/>
      <c r="Z408" s="157"/>
    </row>
    <row r="409" spans="1:26" ht="12" customHeight="1" x14ac:dyDescent="0.25">
      <c r="A409" s="157"/>
      <c r="B409" s="157"/>
      <c r="C409" s="157"/>
      <c r="D409" s="189"/>
      <c r="E409" s="157"/>
      <c r="F409" s="157"/>
      <c r="G409" s="157"/>
      <c r="H409" s="157"/>
      <c r="I409" s="157"/>
      <c r="J409" s="157"/>
      <c r="K409" s="157"/>
      <c r="L409" s="157"/>
      <c r="M409" s="157"/>
      <c r="N409" s="157"/>
      <c r="O409" s="157"/>
      <c r="P409" s="157"/>
      <c r="Q409" s="157"/>
      <c r="R409" s="157"/>
      <c r="S409" s="157"/>
      <c r="T409" s="157"/>
      <c r="U409" s="157"/>
      <c r="V409" s="157"/>
      <c r="W409" s="157"/>
      <c r="X409" s="157"/>
      <c r="Y409" s="157"/>
      <c r="Z409" s="157"/>
    </row>
    <row r="410" spans="1:26" ht="12" customHeight="1" x14ac:dyDescent="0.25">
      <c r="A410" s="157"/>
      <c r="B410" s="157"/>
      <c r="C410" s="157"/>
      <c r="D410" s="189"/>
      <c r="E410" s="157"/>
      <c r="F410" s="157"/>
      <c r="G410" s="157"/>
      <c r="H410" s="157"/>
      <c r="I410" s="157"/>
      <c r="J410" s="157"/>
      <c r="K410" s="157"/>
      <c r="L410" s="157"/>
      <c r="M410" s="157"/>
      <c r="N410" s="157"/>
      <c r="O410" s="157"/>
      <c r="P410" s="157"/>
      <c r="Q410" s="157"/>
      <c r="R410" s="157"/>
      <c r="S410" s="157"/>
      <c r="T410" s="157"/>
      <c r="U410" s="157"/>
      <c r="V410" s="157"/>
      <c r="W410" s="157"/>
      <c r="X410" s="157"/>
      <c r="Y410" s="157"/>
      <c r="Z410" s="157"/>
    </row>
    <row r="411" spans="1:26" ht="12" customHeight="1" x14ac:dyDescent="0.25">
      <c r="A411" s="157"/>
      <c r="B411" s="157"/>
      <c r="C411" s="157"/>
      <c r="D411" s="189"/>
      <c r="E411" s="157"/>
      <c r="F411" s="157"/>
      <c r="G411" s="157"/>
      <c r="H411" s="157"/>
      <c r="I411" s="157"/>
      <c r="J411" s="157"/>
      <c r="K411" s="157"/>
      <c r="L411" s="157"/>
      <c r="M411" s="157"/>
      <c r="N411" s="157"/>
      <c r="O411" s="157"/>
      <c r="P411" s="157"/>
      <c r="Q411" s="157"/>
      <c r="R411" s="157"/>
      <c r="S411" s="157"/>
      <c r="T411" s="157"/>
      <c r="U411" s="157"/>
      <c r="V411" s="157"/>
      <c r="W411" s="157"/>
      <c r="X411" s="157"/>
      <c r="Y411" s="157"/>
      <c r="Z411" s="157"/>
    </row>
    <row r="412" spans="1:26" ht="12" customHeight="1" x14ac:dyDescent="0.25">
      <c r="A412" s="157"/>
      <c r="B412" s="157"/>
      <c r="C412" s="157"/>
      <c r="D412" s="189"/>
      <c r="E412" s="157"/>
      <c r="F412" s="157"/>
      <c r="G412" s="157"/>
      <c r="H412" s="157"/>
      <c r="I412" s="157"/>
      <c r="J412" s="157"/>
      <c r="K412" s="157"/>
      <c r="L412" s="157"/>
      <c r="M412" s="157"/>
      <c r="N412" s="157"/>
      <c r="O412" s="157"/>
      <c r="P412" s="157"/>
      <c r="Q412" s="157"/>
      <c r="R412" s="157"/>
      <c r="S412" s="157"/>
      <c r="T412" s="157"/>
      <c r="U412" s="157"/>
      <c r="V412" s="157"/>
      <c r="W412" s="157"/>
      <c r="X412" s="157"/>
      <c r="Y412" s="157"/>
      <c r="Z412" s="157"/>
    </row>
    <row r="413" spans="1:26" ht="12" customHeight="1" x14ac:dyDescent="0.25">
      <c r="A413" s="157"/>
      <c r="B413" s="157"/>
      <c r="C413" s="157"/>
      <c r="D413" s="189"/>
      <c r="E413" s="157"/>
      <c r="F413" s="157"/>
      <c r="G413" s="157"/>
      <c r="H413" s="157"/>
      <c r="I413" s="157"/>
      <c r="J413" s="157"/>
      <c r="K413" s="157"/>
      <c r="L413" s="157"/>
      <c r="M413" s="157"/>
      <c r="N413" s="157"/>
      <c r="O413" s="157"/>
      <c r="P413" s="157"/>
      <c r="Q413" s="157"/>
      <c r="R413" s="157"/>
      <c r="S413" s="157"/>
      <c r="T413" s="157"/>
      <c r="U413" s="157"/>
      <c r="V413" s="157"/>
      <c r="W413" s="157"/>
      <c r="X413" s="157"/>
      <c r="Y413" s="157"/>
      <c r="Z413" s="157"/>
    </row>
    <row r="414" spans="1:26" ht="12" customHeight="1" x14ac:dyDescent="0.25">
      <c r="A414" s="157"/>
      <c r="B414" s="157"/>
      <c r="C414" s="157"/>
      <c r="D414" s="189"/>
      <c r="E414" s="157"/>
      <c r="F414" s="157"/>
      <c r="G414" s="157"/>
      <c r="H414" s="157"/>
      <c r="I414" s="157"/>
      <c r="J414" s="157"/>
      <c r="K414" s="157"/>
      <c r="L414" s="157"/>
      <c r="M414" s="157"/>
      <c r="N414" s="157"/>
      <c r="O414" s="157"/>
      <c r="P414" s="157"/>
      <c r="Q414" s="157"/>
      <c r="R414" s="157"/>
      <c r="S414" s="157"/>
      <c r="T414" s="157"/>
      <c r="U414" s="157"/>
      <c r="V414" s="157"/>
      <c r="W414" s="157"/>
      <c r="X414" s="157"/>
      <c r="Y414" s="157"/>
      <c r="Z414" s="157"/>
    </row>
    <row r="415" spans="1:26" ht="12" customHeight="1" x14ac:dyDescent="0.25">
      <c r="A415" s="157"/>
      <c r="B415" s="157"/>
      <c r="C415" s="157"/>
      <c r="D415" s="189"/>
      <c r="E415" s="157"/>
      <c r="F415" s="157"/>
      <c r="G415" s="157"/>
      <c r="H415" s="157"/>
      <c r="I415" s="157"/>
      <c r="J415" s="157"/>
      <c r="K415" s="157"/>
      <c r="L415" s="157"/>
      <c r="M415" s="157"/>
      <c r="N415" s="157"/>
      <c r="O415" s="157"/>
      <c r="P415" s="157"/>
      <c r="Q415" s="157"/>
      <c r="R415" s="157"/>
      <c r="S415" s="157"/>
      <c r="T415" s="157"/>
      <c r="U415" s="157"/>
      <c r="V415" s="157"/>
      <c r="W415" s="157"/>
      <c r="X415" s="157"/>
      <c r="Y415" s="157"/>
      <c r="Z415" s="157"/>
    </row>
    <row r="416" spans="1:26" ht="12" customHeight="1" x14ac:dyDescent="0.25">
      <c r="A416" s="157"/>
      <c r="B416" s="157"/>
      <c r="C416" s="157"/>
      <c r="D416" s="189"/>
      <c r="E416" s="157"/>
      <c r="F416" s="157"/>
      <c r="G416" s="157"/>
      <c r="H416" s="157"/>
      <c r="I416" s="157"/>
      <c r="J416" s="157"/>
      <c r="K416" s="157"/>
      <c r="L416" s="157"/>
      <c r="M416" s="157"/>
      <c r="N416" s="157"/>
      <c r="O416" s="157"/>
      <c r="P416" s="157"/>
      <c r="Q416" s="157"/>
      <c r="R416" s="157"/>
      <c r="S416" s="157"/>
      <c r="T416" s="157"/>
      <c r="U416" s="157"/>
      <c r="V416" s="157"/>
      <c r="W416" s="157"/>
      <c r="X416" s="157"/>
      <c r="Y416" s="157"/>
      <c r="Z416" s="157"/>
    </row>
    <row r="417" spans="1:26" ht="12" customHeight="1" x14ac:dyDescent="0.25">
      <c r="A417" s="157"/>
      <c r="B417" s="157"/>
      <c r="C417" s="157"/>
      <c r="D417" s="189"/>
      <c r="E417" s="157"/>
      <c r="F417" s="157"/>
      <c r="G417" s="157"/>
      <c r="H417" s="157"/>
      <c r="I417" s="157"/>
      <c r="J417" s="157"/>
      <c r="K417" s="157"/>
      <c r="L417" s="157"/>
      <c r="M417" s="157"/>
      <c r="N417" s="157"/>
      <c r="O417" s="157"/>
      <c r="P417" s="157"/>
      <c r="Q417" s="157"/>
      <c r="R417" s="157"/>
      <c r="S417" s="157"/>
      <c r="T417" s="157"/>
      <c r="U417" s="157"/>
      <c r="V417" s="157"/>
      <c r="W417" s="157"/>
      <c r="X417" s="157"/>
      <c r="Y417" s="157"/>
      <c r="Z417" s="157"/>
    </row>
    <row r="418" spans="1:26" ht="12" customHeight="1" x14ac:dyDescent="0.25">
      <c r="A418" s="157"/>
      <c r="B418" s="157"/>
      <c r="C418" s="157"/>
      <c r="D418" s="189"/>
      <c r="E418" s="157"/>
      <c r="F418" s="157"/>
      <c r="G418" s="157"/>
      <c r="H418" s="157"/>
      <c r="I418" s="157"/>
      <c r="J418" s="157"/>
      <c r="K418" s="157"/>
      <c r="L418" s="157"/>
      <c r="M418" s="157"/>
      <c r="N418" s="157"/>
      <c r="O418" s="157"/>
      <c r="P418" s="157"/>
      <c r="Q418" s="157"/>
      <c r="R418" s="157"/>
      <c r="S418" s="157"/>
      <c r="T418" s="157"/>
      <c r="U418" s="157"/>
      <c r="V418" s="157"/>
      <c r="W418" s="157"/>
      <c r="X418" s="157"/>
      <c r="Y418" s="157"/>
      <c r="Z418" s="157"/>
    </row>
    <row r="419" spans="1:26" ht="12" customHeight="1" x14ac:dyDescent="0.25">
      <c r="A419" s="157"/>
      <c r="B419" s="157"/>
      <c r="C419" s="157"/>
      <c r="D419" s="189"/>
      <c r="E419" s="157"/>
      <c r="F419" s="157"/>
      <c r="G419" s="157"/>
      <c r="H419" s="157"/>
      <c r="I419" s="157"/>
      <c r="J419" s="157"/>
      <c r="K419" s="157"/>
      <c r="L419" s="157"/>
      <c r="M419" s="157"/>
      <c r="N419" s="157"/>
      <c r="O419" s="157"/>
      <c r="P419" s="157"/>
      <c r="Q419" s="157"/>
      <c r="R419" s="157"/>
      <c r="S419" s="157"/>
      <c r="T419" s="157"/>
      <c r="U419" s="157"/>
      <c r="V419" s="157"/>
      <c r="W419" s="157"/>
      <c r="X419" s="157"/>
      <c r="Y419" s="157"/>
      <c r="Z419" s="157"/>
    </row>
    <row r="420" spans="1:26" ht="12" customHeight="1" x14ac:dyDescent="0.25">
      <c r="A420" s="157"/>
      <c r="B420" s="157"/>
      <c r="C420" s="157"/>
      <c r="D420" s="189"/>
      <c r="E420" s="157"/>
      <c r="F420" s="157"/>
      <c r="G420" s="157"/>
      <c r="H420" s="157"/>
      <c r="I420" s="157"/>
      <c r="J420" s="157"/>
      <c r="K420" s="157"/>
      <c r="L420" s="157"/>
      <c r="M420" s="157"/>
      <c r="N420" s="157"/>
      <c r="O420" s="157"/>
      <c r="P420" s="157"/>
      <c r="Q420" s="157"/>
      <c r="R420" s="157"/>
      <c r="S420" s="157"/>
      <c r="T420" s="157"/>
      <c r="U420" s="157"/>
      <c r="V420" s="157"/>
      <c r="W420" s="157"/>
      <c r="X420" s="157"/>
      <c r="Y420" s="157"/>
      <c r="Z420" s="157"/>
    </row>
    <row r="421" spans="1:26" ht="12" customHeight="1" x14ac:dyDescent="0.25">
      <c r="A421" s="157"/>
      <c r="B421" s="157"/>
      <c r="C421" s="157"/>
      <c r="D421" s="189"/>
      <c r="E421" s="157"/>
      <c r="F421" s="157"/>
      <c r="G421" s="157"/>
      <c r="H421" s="157"/>
      <c r="I421" s="157"/>
      <c r="J421" s="157"/>
      <c r="K421" s="157"/>
      <c r="L421" s="157"/>
      <c r="M421" s="157"/>
      <c r="N421" s="157"/>
      <c r="O421" s="157"/>
      <c r="P421" s="157"/>
      <c r="Q421" s="157"/>
      <c r="R421" s="157"/>
      <c r="S421" s="157"/>
      <c r="T421" s="157"/>
      <c r="U421" s="157"/>
      <c r="V421" s="157"/>
      <c r="W421" s="157"/>
      <c r="X421" s="157"/>
      <c r="Y421" s="157"/>
      <c r="Z421" s="157"/>
    </row>
    <row r="422" spans="1:26" ht="12" customHeight="1" x14ac:dyDescent="0.25">
      <c r="A422" s="157"/>
      <c r="B422" s="157"/>
      <c r="C422" s="157"/>
      <c r="D422" s="189"/>
      <c r="E422" s="157"/>
      <c r="F422" s="157"/>
      <c r="G422" s="157"/>
      <c r="H422" s="157"/>
      <c r="I422" s="157"/>
      <c r="J422" s="157"/>
      <c r="K422" s="157"/>
      <c r="L422" s="157"/>
      <c r="M422" s="157"/>
      <c r="N422" s="157"/>
      <c r="O422" s="157"/>
      <c r="P422" s="157"/>
      <c r="Q422" s="157"/>
      <c r="R422" s="157"/>
      <c r="S422" s="157"/>
      <c r="T422" s="157"/>
      <c r="U422" s="157"/>
      <c r="V422" s="157"/>
      <c r="W422" s="157"/>
      <c r="X422" s="157"/>
      <c r="Y422" s="157"/>
      <c r="Z422" s="157"/>
    </row>
    <row r="423" spans="1:26" ht="12" customHeight="1" x14ac:dyDescent="0.25">
      <c r="A423" s="157"/>
      <c r="B423" s="157"/>
      <c r="C423" s="157"/>
      <c r="D423" s="189"/>
      <c r="E423" s="157"/>
      <c r="F423" s="157"/>
      <c r="G423" s="157"/>
      <c r="H423" s="157"/>
      <c r="I423" s="157"/>
      <c r="J423" s="157"/>
      <c r="K423" s="157"/>
      <c r="L423" s="157"/>
      <c r="M423" s="157"/>
      <c r="N423" s="157"/>
      <c r="O423" s="157"/>
      <c r="P423" s="157"/>
      <c r="Q423" s="157"/>
      <c r="R423" s="157"/>
      <c r="S423" s="157"/>
      <c r="T423" s="157"/>
      <c r="U423" s="157"/>
      <c r="V423" s="157"/>
      <c r="W423" s="157"/>
      <c r="X423" s="157"/>
      <c r="Y423" s="157"/>
      <c r="Z423" s="157"/>
    </row>
    <row r="424" spans="1:26" ht="12" customHeight="1" x14ac:dyDescent="0.25">
      <c r="A424" s="157"/>
      <c r="B424" s="157"/>
      <c r="C424" s="157"/>
      <c r="D424" s="189"/>
      <c r="E424" s="157"/>
      <c r="F424" s="157"/>
      <c r="G424" s="157"/>
      <c r="H424" s="157"/>
      <c r="I424" s="157"/>
      <c r="J424" s="157"/>
      <c r="K424" s="157"/>
      <c r="L424" s="157"/>
      <c r="M424" s="157"/>
      <c r="N424" s="157"/>
      <c r="O424" s="157"/>
      <c r="P424" s="157"/>
      <c r="Q424" s="157"/>
      <c r="R424" s="157"/>
      <c r="S424" s="157"/>
      <c r="T424" s="157"/>
      <c r="U424" s="157"/>
      <c r="V424" s="157"/>
      <c r="W424" s="157"/>
      <c r="X424" s="157"/>
      <c r="Y424" s="157"/>
      <c r="Z424" s="157"/>
    </row>
    <row r="425" spans="1:26" ht="12" customHeight="1" x14ac:dyDescent="0.25">
      <c r="A425" s="157"/>
      <c r="B425" s="157"/>
      <c r="C425" s="157"/>
      <c r="D425" s="189"/>
      <c r="E425" s="157"/>
      <c r="F425" s="157"/>
      <c r="G425" s="157"/>
      <c r="H425" s="157"/>
      <c r="I425" s="157"/>
      <c r="J425" s="157"/>
      <c r="K425" s="157"/>
      <c r="L425" s="157"/>
      <c r="M425" s="157"/>
      <c r="N425" s="157"/>
      <c r="O425" s="157"/>
      <c r="P425" s="157"/>
      <c r="Q425" s="157"/>
      <c r="R425" s="157"/>
      <c r="S425" s="157"/>
      <c r="T425" s="157"/>
      <c r="U425" s="157"/>
      <c r="V425" s="157"/>
      <c r="W425" s="157"/>
      <c r="X425" s="157"/>
      <c r="Y425" s="157"/>
      <c r="Z425" s="157"/>
    </row>
    <row r="426" spans="1:26" ht="12" customHeight="1" x14ac:dyDescent="0.25">
      <c r="A426" s="157"/>
      <c r="B426" s="157"/>
      <c r="C426" s="157"/>
      <c r="D426" s="189"/>
      <c r="E426" s="157"/>
      <c r="F426" s="157"/>
      <c r="G426" s="157"/>
      <c r="H426" s="157"/>
      <c r="I426" s="157"/>
      <c r="J426" s="157"/>
      <c r="K426" s="157"/>
      <c r="L426" s="157"/>
      <c r="M426" s="157"/>
      <c r="N426" s="157"/>
      <c r="O426" s="157"/>
      <c r="P426" s="157"/>
      <c r="Q426" s="157"/>
      <c r="R426" s="157"/>
      <c r="S426" s="157"/>
      <c r="T426" s="157"/>
      <c r="U426" s="157"/>
      <c r="V426" s="157"/>
      <c r="W426" s="157"/>
      <c r="X426" s="157"/>
      <c r="Y426" s="157"/>
      <c r="Z426" s="157"/>
    </row>
    <row r="427" spans="1:26" ht="12" customHeight="1" x14ac:dyDescent="0.25">
      <c r="A427" s="157"/>
      <c r="B427" s="157"/>
      <c r="C427" s="157"/>
      <c r="D427" s="189"/>
      <c r="E427" s="157"/>
      <c r="F427" s="157"/>
      <c r="G427" s="157"/>
      <c r="H427" s="157"/>
      <c r="I427" s="157"/>
      <c r="J427" s="157"/>
      <c r="K427" s="157"/>
      <c r="L427" s="157"/>
      <c r="M427" s="157"/>
      <c r="N427" s="157"/>
      <c r="O427" s="157"/>
      <c r="P427" s="157"/>
      <c r="Q427" s="157"/>
      <c r="R427" s="157"/>
      <c r="S427" s="157"/>
      <c r="T427" s="157"/>
      <c r="U427" s="157"/>
      <c r="V427" s="157"/>
      <c r="W427" s="157"/>
      <c r="X427" s="157"/>
      <c r="Y427" s="157"/>
      <c r="Z427" s="157"/>
    </row>
    <row r="428" spans="1:26" ht="12" customHeight="1" x14ac:dyDescent="0.25">
      <c r="A428" s="157"/>
      <c r="B428" s="157"/>
      <c r="C428" s="157"/>
      <c r="D428" s="189"/>
      <c r="E428" s="157"/>
      <c r="F428" s="157"/>
      <c r="G428" s="157"/>
      <c r="H428" s="157"/>
      <c r="I428" s="157"/>
      <c r="J428" s="157"/>
      <c r="K428" s="157"/>
      <c r="L428" s="157"/>
      <c r="M428" s="157"/>
      <c r="N428" s="157"/>
      <c r="O428" s="157"/>
      <c r="P428" s="157"/>
      <c r="Q428" s="157"/>
      <c r="R428" s="157"/>
      <c r="S428" s="157"/>
      <c r="T428" s="157"/>
      <c r="U428" s="157"/>
      <c r="V428" s="157"/>
      <c r="W428" s="157"/>
      <c r="X428" s="157"/>
      <c r="Y428" s="157"/>
      <c r="Z428" s="157"/>
    </row>
    <row r="429" spans="1:26" ht="12" customHeight="1" x14ac:dyDescent="0.25">
      <c r="A429" s="157"/>
      <c r="B429" s="157"/>
      <c r="C429" s="157"/>
      <c r="D429" s="189"/>
      <c r="E429" s="157"/>
      <c r="F429" s="157"/>
      <c r="G429" s="157"/>
      <c r="H429" s="157"/>
      <c r="I429" s="157"/>
      <c r="J429" s="157"/>
      <c r="K429" s="157"/>
      <c r="L429" s="157"/>
      <c r="M429" s="157"/>
      <c r="N429" s="157"/>
      <c r="O429" s="157"/>
      <c r="P429" s="157"/>
      <c r="Q429" s="157"/>
      <c r="R429" s="157"/>
      <c r="S429" s="157"/>
      <c r="T429" s="157"/>
      <c r="U429" s="157"/>
      <c r="V429" s="157"/>
      <c r="W429" s="157"/>
      <c r="X429" s="157"/>
      <c r="Y429" s="157"/>
      <c r="Z429" s="157"/>
    </row>
    <row r="430" spans="1:26" ht="12" customHeight="1" x14ac:dyDescent="0.25">
      <c r="A430" s="157"/>
      <c r="B430" s="157"/>
      <c r="C430" s="157"/>
      <c r="D430" s="189"/>
      <c r="E430" s="157"/>
      <c r="F430" s="157"/>
      <c r="G430" s="157"/>
      <c r="H430" s="157"/>
      <c r="I430" s="157"/>
      <c r="J430" s="157"/>
      <c r="K430" s="157"/>
      <c r="L430" s="157"/>
      <c r="M430" s="157"/>
      <c r="N430" s="157"/>
      <c r="O430" s="157"/>
      <c r="P430" s="157"/>
      <c r="Q430" s="157"/>
      <c r="R430" s="157"/>
      <c r="S430" s="157"/>
      <c r="T430" s="157"/>
      <c r="U430" s="157"/>
      <c r="V430" s="157"/>
      <c r="W430" s="157"/>
      <c r="X430" s="157"/>
      <c r="Y430" s="157"/>
      <c r="Z430" s="157"/>
    </row>
    <row r="431" spans="1:26" ht="12" customHeight="1" x14ac:dyDescent="0.25">
      <c r="A431" s="157"/>
      <c r="B431" s="157"/>
      <c r="C431" s="157"/>
      <c r="D431" s="189"/>
      <c r="E431" s="157"/>
      <c r="F431" s="157"/>
      <c r="G431" s="157"/>
      <c r="H431" s="157"/>
      <c r="I431" s="157"/>
      <c r="J431" s="157"/>
      <c r="K431" s="157"/>
      <c r="L431" s="157"/>
      <c r="M431" s="157"/>
      <c r="N431" s="157"/>
      <c r="O431" s="157"/>
      <c r="P431" s="157"/>
      <c r="Q431" s="157"/>
      <c r="R431" s="157"/>
      <c r="S431" s="157"/>
      <c r="T431" s="157"/>
      <c r="U431" s="157"/>
      <c r="V431" s="157"/>
      <c r="W431" s="157"/>
      <c r="X431" s="157"/>
      <c r="Y431" s="157"/>
      <c r="Z431" s="157"/>
    </row>
    <row r="432" spans="1:26" ht="12" customHeight="1" x14ac:dyDescent="0.25">
      <c r="A432" s="157"/>
      <c r="B432" s="157"/>
      <c r="C432" s="157"/>
      <c r="D432" s="189"/>
      <c r="E432" s="157"/>
      <c r="F432" s="157"/>
      <c r="G432" s="157"/>
      <c r="H432" s="157"/>
      <c r="I432" s="157"/>
      <c r="J432" s="157"/>
      <c r="K432" s="157"/>
      <c r="L432" s="157"/>
      <c r="M432" s="157"/>
      <c r="N432" s="157"/>
      <c r="O432" s="157"/>
      <c r="P432" s="157"/>
      <c r="Q432" s="157"/>
      <c r="R432" s="157"/>
      <c r="S432" s="157"/>
      <c r="T432" s="157"/>
      <c r="U432" s="157"/>
      <c r="V432" s="157"/>
      <c r="W432" s="157"/>
      <c r="X432" s="157"/>
      <c r="Y432" s="157"/>
      <c r="Z432" s="157"/>
    </row>
    <row r="433" spans="1:26" ht="12" customHeight="1" x14ac:dyDescent="0.25">
      <c r="A433" s="157"/>
      <c r="B433" s="157"/>
      <c r="C433" s="157"/>
      <c r="D433" s="189"/>
      <c r="E433" s="157"/>
      <c r="F433" s="157"/>
      <c r="G433" s="157"/>
      <c r="H433" s="157"/>
      <c r="I433" s="157"/>
      <c r="J433" s="157"/>
      <c r="K433" s="157"/>
      <c r="L433" s="157"/>
      <c r="M433" s="157"/>
      <c r="N433" s="157"/>
      <c r="O433" s="157"/>
      <c r="P433" s="157"/>
      <c r="Q433" s="157"/>
      <c r="R433" s="157"/>
      <c r="S433" s="157"/>
      <c r="T433" s="157"/>
      <c r="U433" s="157"/>
      <c r="V433" s="157"/>
      <c r="W433" s="157"/>
      <c r="X433" s="157"/>
      <c r="Y433" s="157"/>
      <c r="Z433" s="157"/>
    </row>
    <row r="434" spans="1:26" ht="12" customHeight="1" x14ac:dyDescent="0.25">
      <c r="A434" s="157"/>
      <c r="B434" s="157"/>
      <c r="C434" s="157"/>
      <c r="D434" s="189"/>
      <c r="E434" s="157"/>
      <c r="F434" s="157"/>
      <c r="G434" s="157"/>
      <c r="H434" s="157"/>
      <c r="I434" s="157"/>
      <c r="J434" s="157"/>
      <c r="K434" s="157"/>
      <c r="L434" s="157"/>
      <c r="M434" s="157"/>
      <c r="N434" s="157"/>
      <c r="O434" s="157"/>
      <c r="P434" s="157"/>
      <c r="Q434" s="157"/>
      <c r="R434" s="157"/>
      <c r="S434" s="157"/>
      <c r="T434" s="157"/>
      <c r="U434" s="157"/>
      <c r="V434" s="157"/>
      <c r="W434" s="157"/>
      <c r="X434" s="157"/>
      <c r="Y434" s="157"/>
      <c r="Z434" s="157"/>
    </row>
    <row r="435" spans="1:26" ht="12" customHeight="1" x14ac:dyDescent="0.25">
      <c r="A435" s="157"/>
      <c r="B435" s="157"/>
      <c r="C435" s="157"/>
      <c r="D435" s="189"/>
      <c r="E435" s="157"/>
      <c r="F435" s="157"/>
      <c r="G435" s="157"/>
      <c r="H435" s="157"/>
      <c r="I435" s="157"/>
      <c r="J435" s="157"/>
      <c r="K435" s="157"/>
      <c r="L435" s="157"/>
      <c r="M435" s="157"/>
      <c r="N435" s="157"/>
      <c r="O435" s="157"/>
      <c r="P435" s="157"/>
      <c r="Q435" s="157"/>
      <c r="R435" s="157"/>
      <c r="S435" s="157"/>
      <c r="T435" s="157"/>
      <c r="U435" s="157"/>
      <c r="V435" s="157"/>
      <c r="W435" s="157"/>
      <c r="X435" s="157"/>
      <c r="Y435" s="157"/>
      <c r="Z435" s="157"/>
    </row>
    <row r="436" spans="1:26" ht="12" customHeight="1" x14ac:dyDescent="0.25">
      <c r="A436" s="157"/>
      <c r="B436" s="157"/>
      <c r="C436" s="157"/>
      <c r="D436" s="189"/>
      <c r="E436" s="157"/>
      <c r="F436" s="157"/>
      <c r="G436" s="157"/>
      <c r="H436" s="157"/>
      <c r="I436" s="157"/>
      <c r="J436" s="157"/>
      <c r="K436" s="157"/>
      <c r="L436" s="157"/>
      <c r="M436" s="157"/>
      <c r="N436" s="157"/>
      <c r="O436" s="157"/>
      <c r="P436" s="157"/>
      <c r="Q436" s="157"/>
      <c r="R436" s="157"/>
      <c r="S436" s="157"/>
      <c r="T436" s="157"/>
      <c r="U436" s="157"/>
      <c r="V436" s="157"/>
      <c r="W436" s="157"/>
      <c r="X436" s="157"/>
      <c r="Y436" s="157"/>
      <c r="Z436" s="157"/>
    </row>
    <row r="437" spans="1:26" ht="12" customHeight="1" x14ac:dyDescent="0.25">
      <c r="A437" s="157"/>
      <c r="B437" s="157"/>
      <c r="C437" s="157"/>
      <c r="D437" s="189"/>
      <c r="E437" s="157"/>
      <c r="F437" s="157"/>
      <c r="G437" s="157"/>
      <c r="H437" s="157"/>
      <c r="I437" s="157"/>
      <c r="J437" s="157"/>
      <c r="K437" s="157"/>
      <c r="L437" s="157"/>
      <c r="M437" s="157"/>
      <c r="N437" s="157"/>
      <c r="O437" s="157"/>
      <c r="P437" s="157"/>
      <c r="Q437" s="157"/>
      <c r="R437" s="157"/>
      <c r="S437" s="157"/>
      <c r="T437" s="157"/>
      <c r="U437" s="157"/>
      <c r="V437" s="157"/>
      <c r="W437" s="157"/>
      <c r="X437" s="157"/>
      <c r="Y437" s="157"/>
      <c r="Z437" s="157"/>
    </row>
    <row r="438" spans="1:26" ht="12" customHeight="1" x14ac:dyDescent="0.25">
      <c r="A438" s="157"/>
      <c r="B438" s="157"/>
      <c r="C438" s="157"/>
      <c r="D438" s="189"/>
      <c r="E438" s="157"/>
      <c r="F438" s="157"/>
      <c r="G438" s="157"/>
      <c r="H438" s="157"/>
      <c r="I438" s="157"/>
      <c r="J438" s="157"/>
      <c r="K438" s="157"/>
      <c r="L438" s="157"/>
      <c r="M438" s="157"/>
      <c r="N438" s="157"/>
      <c r="O438" s="157"/>
      <c r="P438" s="157"/>
      <c r="Q438" s="157"/>
      <c r="R438" s="157"/>
      <c r="S438" s="157"/>
      <c r="T438" s="157"/>
      <c r="U438" s="157"/>
      <c r="V438" s="157"/>
      <c r="W438" s="157"/>
      <c r="X438" s="157"/>
      <c r="Y438" s="157"/>
      <c r="Z438" s="157"/>
    </row>
    <row r="439" spans="1:26" ht="12" customHeight="1" x14ac:dyDescent="0.25">
      <c r="A439" s="157"/>
      <c r="B439" s="157"/>
      <c r="C439" s="157"/>
      <c r="D439" s="189"/>
      <c r="E439" s="157"/>
      <c r="F439" s="157"/>
      <c r="G439" s="157"/>
      <c r="H439" s="157"/>
      <c r="I439" s="157"/>
      <c r="J439" s="157"/>
      <c r="K439" s="157"/>
      <c r="L439" s="157"/>
      <c r="M439" s="157"/>
      <c r="N439" s="157"/>
      <c r="O439" s="157"/>
      <c r="P439" s="157"/>
      <c r="Q439" s="157"/>
      <c r="R439" s="157"/>
      <c r="S439" s="157"/>
      <c r="T439" s="157"/>
      <c r="U439" s="157"/>
      <c r="V439" s="157"/>
      <c r="W439" s="157"/>
      <c r="X439" s="157"/>
      <c r="Y439" s="157"/>
      <c r="Z439" s="157"/>
    </row>
    <row r="440" spans="1:26" ht="12" customHeight="1" x14ac:dyDescent="0.25">
      <c r="A440" s="157"/>
      <c r="B440" s="157"/>
      <c r="C440" s="157"/>
      <c r="D440" s="189"/>
      <c r="E440" s="157"/>
      <c r="F440" s="157"/>
      <c r="G440" s="157"/>
      <c r="H440" s="157"/>
      <c r="I440" s="157"/>
      <c r="J440" s="157"/>
      <c r="K440" s="157"/>
      <c r="L440" s="157"/>
      <c r="M440" s="157"/>
      <c r="N440" s="157"/>
      <c r="O440" s="157"/>
      <c r="P440" s="157"/>
      <c r="Q440" s="157"/>
      <c r="R440" s="157"/>
      <c r="S440" s="157"/>
      <c r="T440" s="157"/>
      <c r="U440" s="157"/>
      <c r="V440" s="157"/>
      <c r="W440" s="157"/>
      <c r="X440" s="157"/>
      <c r="Y440" s="157"/>
      <c r="Z440" s="157"/>
    </row>
    <row r="441" spans="1:26" ht="12" customHeight="1" x14ac:dyDescent="0.25">
      <c r="A441" s="157"/>
      <c r="B441" s="157"/>
      <c r="C441" s="157"/>
      <c r="D441" s="189"/>
      <c r="E441" s="157"/>
      <c r="F441" s="157"/>
      <c r="G441" s="157"/>
      <c r="H441" s="157"/>
      <c r="I441" s="157"/>
      <c r="J441" s="157"/>
      <c r="K441" s="157"/>
      <c r="L441" s="157"/>
      <c r="M441" s="157"/>
      <c r="N441" s="157"/>
      <c r="O441" s="157"/>
      <c r="P441" s="157"/>
      <c r="Q441" s="157"/>
      <c r="R441" s="157"/>
      <c r="S441" s="157"/>
      <c r="T441" s="157"/>
      <c r="U441" s="157"/>
      <c r="V441" s="157"/>
      <c r="W441" s="157"/>
      <c r="X441" s="157"/>
      <c r="Y441" s="157"/>
      <c r="Z441" s="157"/>
    </row>
    <row r="442" spans="1:26" ht="12" customHeight="1" x14ac:dyDescent="0.25">
      <c r="A442" s="157"/>
      <c r="B442" s="157"/>
      <c r="C442" s="157"/>
      <c r="D442" s="189"/>
      <c r="E442" s="157"/>
      <c r="F442" s="157"/>
      <c r="G442" s="157"/>
      <c r="H442" s="157"/>
      <c r="I442" s="157"/>
      <c r="J442" s="157"/>
      <c r="K442" s="157"/>
      <c r="L442" s="157"/>
      <c r="M442" s="157"/>
      <c r="N442" s="157"/>
      <c r="O442" s="157"/>
      <c r="P442" s="157"/>
      <c r="Q442" s="157"/>
      <c r="R442" s="157"/>
      <c r="S442" s="157"/>
      <c r="T442" s="157"/>
      <c r="U442" s="157"/>
      <c r="V442" s="157"/>
      <c r="W442" s="157"/>
      <c r="X442" s="157"/>
      <c r="Y442" s="157"/>
      <c r="Z442" s="157"/>
    </row>
    <row r="443" spans="1:26" ht="12" customHeight="1" x14ac:dyDescent="0.25">
      <c r="A443" s="157"/>
      <c r="B443" s="157"/>
      <c r="C443" s="157"/>
      <c r="D443" s="189"/>
      <c r="E443" s="157"/>
      <c r="F443" s="157"/>
      <c r="G443" s="157"/>
      <c r="H443" s="157"/>
      <c r="I443" s="157"/>
      <c r="J443" s="157"/>
      <c r="K443" s="157"/>
      <c r="L443" s="157"/>
      <c r="M443" s="157"/>
      <c r="N443" s="157"/>
      <c r="O443" s="157"/>
      <c r="P443" s="157"/>
      <c r="Q443" s="157"/>
      <c r="R443" s="157"/>
      <c r="S443" s="157"/>
      <c r="T443" s="157"/>
      <c r="U443" s="157"/>
      <c r="V443" s="157"/>
      <c r="W443" s="157"/>
      <c r="X443" s="157"/>
      <c r="Y443" s="157"/>
      <c r="Z443" s="157"/>
    </row>
    <row r="444" spans="1:26" ht="12" customHeight="1" x14ac:dyDescent="0.25">
      <c r="A444" s="157"/>
      <c r="B444" s="157"/>
      <c r="C444" s="157"/>
      <c r="D444" s="189"/>
      <c r="E444" s="157"/>
      <c r="F444" s="157"/>
      <c r="G444" s="157"/>
      <c r="H444" s="157"/>
      <c r="I444" s="157"/>
      <c r="J444" s="157"/>
      <c r="K444" s="157"/>
      <c r="L444" s="157"/>
      <c r="M444" s="157"/>
      <c r="N444" s="157"/>
      <c r="O444" s="157"/>
      <c r="P444" s="157"/>
      <c r="Q444" s="157"/>
      <c r="R444" s="157"/>
      <c r="S444" s="157"/>
      <c r="T444" s="157"/>
      <c r="U444" s="157"/>
      <c r="V444" s="157"/>
      <c r="W444" s="157"/>
      <c r="X444" s="157"/>
      <c r="Y444" s="157"/>
      <c r="Z444" s="157"/>
    </row>
    <row r="445" spans="1:26" ht="12" customHeight="1" x14ac:dyDescent="0.25">
      <c r="A445" s="157"/>
      <c r="B445" s="157"/>
      <c r="C445" s="157"/>
      <c r="D445" s="189"/>
      <c r="E445" s="157"/>
      <c r="F445" s="157"/>
      <c r="G445" s="157"/>
      <c r="H445" s="157"/>
      <c r="I445" s="157"/>
      <c r="J445" s="157"/>
      <c r="K445" s="157"/>
      <c r="L445" s="157"/>
      <c r="M445" s="157"/>
      <c r="N445" s="157"/>
      <c r="O445" s="157"/>
      <c r="P445" s="157"/>
      <c r="Q445" s="157"/>
      <c r="R445" s="157"/>
      <c r="S445" s="157"/>
      <c r="T445" s="157"/>
      <c r="U445" s="157"/>
      <c r="V445" s="157"/>
      <c r="W445" s="157"/>
      <c r="X445" s="157"/>
      <c r="Y445" s="157"/>
      <c r="Z445" s="157"/>
    </row>
    <row r="446" spans="1:26" ht="12" customHeight="1" x14ac:dyDescent="0.25">
      <c r="A446" s="157"/>
      <c r="B446" s="157"/>
      <c r="C446" s="157"/>
      <c r="D446" s="189"/>
      <c r="E446" s="157"/>
      <c r="F446" s="157"/>
      <c r="G446" s="157"/>
      <c r="H446" s="157"/>
      <c r="I446" s="157"/>
      <c r="J446" s="157"/>
      <c r="K446" s="157"/>
      <c r="L446" s="157"/>
      <c r="M446" s="157"/>
      <c r="N446" s="157"/>
      <c r="O446" s="157"/>
      <c r="P446" s="157"/>
      <c r="Q446" s="157"/>
      <c r="R446" s="157"/>
      <c r="S446" s="157"/>
      <c r="T446" s="157"/>
      <c r="U446" s="157"/>
      <c r="V446" s="157"/>
      <c r="W446" s="157"/>
      <c r="X446" s="157"/>
      <c r="Y446" s="157"/>
      <c r="Z446" s="157"/>
    </row>
    <row r="447" spans="1:26" ht="12" customHeight="1" x14ac:dyDescent="0.25">
      <c r="A447" s="157"/>
      <c r="B447" s="157"/>
      <c r="C447" s="157"/>
      <c r="D447" s="189"/>
      <c r="E447" s="157"/>
      <c r="F447" s="157"/>
      <c r="G447" s="157"/>
      <c r="H447" s="157"/>
      <c r="I447" s="157"/>
      <c r="J447" s="157"/>
      <c r="K447" s="157"/>
      <c r="L447" s="157"/>
      <c r="M447" s="157"/>
      <c r="N447" s="157"/>
      <c r="O447" s="157"/>
      <c r="P447" s="157"/>
      <c r="Q447" s="157"/>
      <c r="R447" s="157"/>
      <c r="S447" s="157"/>
      <c r="T447" s="157"/>
      <c r="U447" s="157"/>
      <c r="V447" s="157"/>
      <c r="W447" s="157"/>
      <c r="X447" s="157"/>
      <c r="Y447" s="157"/>
      <c r="Z447" s="157"/>
    </row>
    <row r="448" spans="1:26" ht="12" customHeight="1" x14ac:dyDescent="0.25">
      <c r="A448" s="157"/>
      <c r="B448" s="157"/>
      <c r="C448" s="157"/>
      <c r="D448" s="189"/>
      <c r="E448" s="157"/>
      <c r="F448" s="157"/>
      <c r="G448" s="157"/>
      <c r="H448" s="157"/>
      <c r="I448" s="157"/>
      <c r="J448" s="157"/>
      <c r="K448" s="157"/>
      <c r="L448" s="157"/>
      <c r="M448" s="157"/>
      <c r="N448" s="157"/>
      <c r="O448" s="157"/>
      <c r="P448" s="157"/>
      <c r="Q448" s="157"/>
      <c r="R448" s="157"/>
      <c r="S448" s="157"/>
      <c r="T448" s="157"/>
      <c r="U448" s="157"/>
      <c r="V448" s="157"/>
      <c r="W448" s="157"/>
      <c r="X448" s="157"/>
      <c r="Y448" s="157"/>
      <c r="Z448" s="157"/>
    </row>
    <row r="449" spans="1:26" ht="12" customHeight="1" x14ac:dyDescent="0.25">
      <c r="A449" s="157"/>
      <c r="B449" s="157"/>
      <c r="C449" s="157"/>
      <c r="D449" s="189"/>
      <c r="E449" s="157"/>
      <c r="F449" s="157"/>
      <c r="G449" s="157"/>
      <c r="H449" s="157"/>
      <c r="I449" s="157"/>
      <c r="J449" s="157"/>
      <c r="K449" s="157"/>
      <c r="L449" s="157"/>
      <c r="M449" s="157"/>
      <c r="N449" s="157"/>
      <c r="O449" s="157"/>
      <c r="P449" s="157"/>
      <c r="Q449" s="157"/>
      <c r="R449" s="157"/>
      <c r="S449" s="157"/>
      <c r="T449" s="157"/>
      <c r="U449" s="157"/>
      <c r="V449" s="157"/>
      <c r="W449" s="157"/>
      <c r="X449" s="157"/>
      <c r="Y449" s="157"/>
      <c r="Z449" s="157"/>
    </row>
    <row r="450" spans="1:26" ht="12" customHeight="1" x14ac:dyDescent="0.25">
      <c r="A450" s="157"/>
      <c r="B450" s="157"/>
      <c r="C450" s="157"/>
      <c r="D450" s="189"/>
      <c r="E450" s="157"/>
      <c r="F450" s="157"/>
      <c r="G450" s="157"/>
      <c r="H450" s="157"/>
      <c r="I450" s="157"/>
      <c r="J450" s="157"/>
      <c r="K450" s="157"/>
      <c r="L450" s="157"/>
      <c r="M450" s="157"/>
      <c r="N450" s="157"/>
      <c r="O450" s="157"/>
      <c r="P450" s="157"/>
      <c r="Q450" s="157"/>
      <c r="R450" s="157"/>
      <c r="S450" s="157"/>
      <c r="T450" s="157"/>
      <c r="U450" s="157"/>
      <c r="V450" s="157"/>
      <c r="W450" s="157"/>
      <c r="X450" s="157"/>
      <c r="Y450" s="157"/>
      <c r="Z450" s="157"/>
    </row>
    <row r="451" spans="1:26" ht="12" customHeight="1" x14ac:dyDescent="0.25">
      <c r="A451" s="157"/>
      <c r="B451" s="157"/>
      <c r="C451" s="157"/>
      <c r="D451" s="189"/>
      <c r="E451" s="157"/>
      <c r="F451" s="157"/>
      <c r="G451" s="157"/>
      <c r="H451" s="157"/>
      <c r="I451" s="157"/>
      <c r="J451" s="157"/>
      <c r="K451" s="157"/>
      <c r="L451" s="157"/>
      <c r="M451" s="157"/>
      <c r="N451" s="157"/>
      <c r="O451" s="157"/>
      <c r="P451" s="157"/>
      <c r="Q451" s="157"/>
      <c r="R451" s="157"/>
      <c r="S451" s="157"/>
      <c r="T451" s="157"/>
      <c r="U451" s="157"/>
      <c r="V451" s="157"/>
      <c r="W451" s="157"/>
      <c r="X451" s="157"/>
      <c r="Y451" s="157"/>
      <c r="Z451" s="157"/>
    </row>
    <row r="452" spans="1:26" ht="12" customHeight="1" x14ac:dyDescent="0.25">
      <c r="A452" s="157"/>
      <c r="B452" s="157"/>
      <c r="C452" s="157"/>
      <c r="D452" s="189"/>
      <c r="E452" s="157"/>
      <c r="F452" s="157"/>
      <c r="G452" s="157"/>
      <c r="H452" s="157"/>
      <c r="I452" s="157"/>
      <c r="J452" s="157"/>
      <c r="K452" s="157"/>
      <c r="L452" s="157"/>
      <c r="M452" s="157"/>
      <c r="N452" s="157"/>
      <c r="O452" s="157"/>
      <c r="P452" s="157"/>
      <c r="Q452" s="157"/>
      <c r="R452" s="157"/>
      <c r="S452" s="157"/>
      <c r="T452" s="157"/>
      <c r="U452" s="157"/>
      <c r="V452" s="157"/>
      <c r="W452" s="157"/>
      <c r="X452" s="157"/>
      <c r="Y452" s="157"/>
      <c r="Z452" s="157"/>
    </row>
    <row r="453" spans="1:26" ht="12" customHeight="1" x14ac:dyDescent="0.25">
      <c r="A453" s="157"/>
      <c r="B453" s="157"/>
      <c r="C453" s="157"/>
      <c r="D453" s="189"/>
      <c r="E453" s="157"/>
      <c r="F453" s="157"/>
      <c r="G453" s="157"/>
      <c r="H453" s="157"/>
      <c r="I453" s="157"/>
      <c r="J453" s="157"/>
      <c r="K453" s="157"/>
      <c r="L453" s="157"/>
      <c r="M453" s="157"/>
      <c r="N453" s="157"/>
      <c r="O453" s="157"/>
      <c r="P453" s="157"/>
      <c r="Q453" s="157"/>
      <c r="R453" s="157"/>
      <c r="S453" s="157"/>
      <c r="T453" s="157"/>
      <c r="U453" s="157"/>
      <c r="V453" s="157"/>
      <c r="W453" s="157"/>
      <c r="X453" s="157"/>
      <c r="Y453" s="157"/>
      <c r="Z453" s="157"/>
    </row>
    <row r="454" spans="1:26" ht="12" customHeight="1" x14ac:dyDescent="0.25">
      <c r="A454" s="157"/>
      <c r="B454" s="157"/>
      <c r="C454" s="157"/>
      <c r="D454" s="189"/>
      <c r="E454" s="157"/>
      <c r="F454" s="157"/>
      <c r="G454" s="157"/>
      <c r="H454" s="157"/>
      <c r="I454" s="157"/>
      <c r="J454" s="157"/>
      <c r="K454" s="157"/>
      <c r="L454" s="157"/>
      <c r="M454" s="157"/>
      <c r="N454" s="157"/>
      <c r="O454" s="157"/>
      <c r="P454" s="157"/>
      <c r="Q454" s="157"/>
      <c r="R454" s="157"/>
      <c r="S454" s="157"/>
      <c r="T454" s="157"/>
      <c r="U454" s="157"/>
      <c r="V454" s="157"/>
      <c r="W454" s="157"/>
      <c r="X454" s="157"/>
      <c r="Y454" s="157"/>
      <c r="Z454" s="157"/>
    </row>
    <row r="455" spans="1:26" ht="12" customHeight="1" x14ac:dyDescent="0.25">
      <c r="A455" s="157"/>
      <c r="B455" s="157"/>
      <c r="C455" s="157"/>
      <c r="D455" s="189"/>
      <c r="E455" s="157"/>
      <c r="F455" s="157"/>
      <c r="G455" s="157"/>
      <c r="H455" s="157"/>
      <c r="I455" s="157"/>
      <c r="J455" s="157"/>
      <c r="K455" s="157"/>
      <c r="L455" s="157"/>
      <c r="M455" s="157"/>
      <c r="N455" s="157"/>
      <c r="O455" s="157"/>
      <c r="P455" s="157"/>
      <c r="Q455" s="157"/>
      <c r="R455" s="157"/>
      <c r="S455" s="157"/>
      <c r="T455" s="157"/>
      <c r="U455" s="157"/>
      <c r="V455" s="157"/>
      <c r="W455" s="157"/>
      <c r="X455" s="157"/>
      <c r="Y455" s="157"/>
      <c r="Z455" s="157"/>
    </row>
    <row r="456" spans="1:26" ht="12" customHeight="1" x14ac:dyDescent="0.25">
      <c r="A456" s="157"/>
      <c r="B456" s="157"/>
      <c r="C456" s="157"/>
      <c r="D456" s="189"/>
      <c r="E456" s="157"/>
      <c r="F456" s="157"/>
      <c r="G456" s="157"/>
      <c r="H456" s="157"/>
      <c r="I456" s="157"/>
      <c r="J456" s="157"/>
      <c r="K456" s="157"/>
      <c r="L456" s="157"/>
      <c r="M456" s="157"/>
      <c r="N456" s="157"/>
      <c r="O456" s="157"/>
      <c r="P456" s="157"/>
      <c r="Q456" s="157"/>
      <c r="R456" s="157"/>
      <c r="S456" s="157"/>
      <c r="T456" s="157"/>
      <c r="U456" s="157"/>
      <c r="V456" s="157"/>
      <c r="W456" s="157"/>
      <c r="X456" s="157"/>
      <c r="Y456" s="157"/>
      <c r="Z456" s="157"/>
    </row>
    <row r="457" spans="1:26" ht="12" customHeight="1" x14ac:dyDescent="0.25">
      <c r="A457" s="157"/>
      <c r="B457" s="157"/>
      <c r="C457" s="157"/>
      <c r="D457" s="189"/>
      <c r="E457" s="157"/>
      <c r="F457" s="157"/>
      <c r="G457" s="157"/>
      <c r="H457" s="157"/>
      <c r="I457" s="157"/>
      <c r="J457" s="157"/>
      <c r="K457" s="157"/>
      <c r="L457" s="157"/>
      <c r="M457" s="157"/>
      <c r="N457" s="157"/>
      <c r="O457" s="157"/>
      <c r="P457" s="157"/>
      <c r="Q457" s="157"/>
      <c r="R457" s="157"/>
      <c r="S457" s="157"/>
      <c r="T457" s="157"/>
      <c r="U457" s="157"/>
      <c r="V457" s="157"/>
      <c r="W457" s="157"/>
      <c r="X457" s="157"/>
      <c r="Y457" s="157"/>
      <c r="Z457" s="157"/>
    </row>
    <row r="458" spans="1:26" ht="12" customHeight="1" x14ac:dyDescent="0.25">
      <c r="A458" s="157"/>
      <c r="B458" s="157"/>
      <c r="C458" s="157"/>
      <c r="D458" s="189"/>
      <c r="E458" s="157"/>
      <c r="F458" s="157"/>
      <c r="G458" s="157"/>
      <c r="H458" s="157"/>
      <c r="I458" s="157"/>
      <c r="J458" s="157"/>
      <c r="K458" s="157"/>
      <c r="L458" s="157"/>
      <c r="M458" s="157"/>
      <c r="N458" s="157"/>
      <c r="O458" s="157"/>
      <c r="P458" s="157"/>
      <c r="Q458" s="157"/>
      <c r="R458" s="157"/>
      <c r="S458" s="157"/>
      <c r="T458" s="157"/>
      <c r="U458" s="157"/>
      <c r="V458" s="157"/>
      <c r="W458" s="157"/>
      <c r="X458" s="157"/>
      <c r="Y458" s="157"/>
      <c r="Z458" s="157"/>
    </row>
    <row r="459" spans="1:26" ht="12" customHeight="1" x14ac:dyDescent="0.25">
      <c r="A459" s="157"/>
      <c r="B459" s="157"/>
      <c r="C459" s="157"/>
      <c r="D459" s="189"/>
      <c r="E459" s="157"/>
      <c r="F459" s="157"/>
      <c r="G459" s="157"/>
      <c r="H459" s="157"/>
      <c r="I459" s="157"/>
      <c r="J459" s="157"/>
      <c r="K459" s="157"/>
      <c r="L459" s="157"/>
      <c r="M459" s="157"/>
      <c r="N459" s="157"/>
      <c r="O459" s="157"/>
      <c r="P459" s="157"/>
      <c r="Q459" s="157"/>
      <c r="R459" s="157"/>
      <c r="S459" s="157"/>
      <c r="T459" s="157"/>
      <c r="U459" s="157"/>
      <c r="V459" s="157"/>
      <c r="W459" s="157"/>
      <c r="X459" s="157"/>
      <c r="Y459" s="157"/>
      <c r="Z459" s="157"/>
    </row>
    <row r="460" spans="1:26" ht="12" customHeight="1" x14ac:dyDescent="0.25">
      <c r="A460" s="157"/>
      <c r="B460" s="157"/>
      <c r="C460" s="157"/>
      <c r="D460" s="189"/>
      <c r="E460" s="157"/>
      <c r="F460" s="157"/>
      <c r="G460" s="157"/>
      <c r="H460" s="157"/>
      <c r="I460" s="157"/>
      <c r="J460" s="157"/>
      <c r="K460" s="157"/>
      <c r="L460" s="157"/>
      <c r="M460" s="157"/>
      <c r="N460" s="157"/>
      <c r="O460" s="157"/>
      <c r="P460" s="157"/>
      <c r="Q460" s="157"/>
      <c r="R460" s="157"/>
      <c r="S460" s="157"/>
      <c r="T460" s="157"/>
      <c r="U460" s="157"/>
      <c r="V460" s="157"/>
      <c r="W460" s="157"/>
      <c r="X460" s="157"/>
      <c r="Y460" s="157"/>
      <c r="Z460" s="157"/>
    </row>
    <row r="461" spans="1:26" ht="12" customHeight="1" x14ac:dyDescent="0.25">
      <c r="A461" s="157"/>
      <c r="B461" s="157"/>
      <c r="C461" s="157"/>
      <c r="D461" s="189"/>
      <c r="E461" s="157"/>
      <c r="F461" s="157"/>
      <c r="G461" s="157"/>
      <c r="H461" s="157"/>
      <c r="I461" s="157"/>
      <c r="J461" s="157"/>
      <c r="K461" s="157"/>
      <c r="L461" s="157"/>
      <c r="M461" s="157"/>
      <c r="N461" s="157"/>
      <c r="O461" s="157"/>
      <c r="P461" s="157"/>
      <c r="Q461" s="157"/>
      <c r="R461" s="157"/>
      <c r="S461" s="157"/>
      <c r="T461" s="157"/>
      <c r="U461" s="157"/>
      <c r="V461" s="157"/>
      <c r="W461" s="157"/>
      <c r="X461" s="157"/>
      <c r="Y461" s="157"/>
      <c r="Z461" s="157"/>
    </row>
    <row r="462" spans="1:26" ht="12" customHeight="1" x14ac:dyDescent="0.25">
      <c r="A462" s="157"/>
      <c r="B462" s="157"/>
      <c r="C462" s="157"/>
      <c r="D462" s="189"/>
      <c r="E462" s="157"/>
      <c r="F462" s="157"/>
      <c r="G462" s="157"/>
      <c r="H462" s="157"/>
      <c r="I462" s="157"/>
      <c r="J462" s="157"/>
      <c r="K462" s="157"/>
      <c r="L462" s="157"/>
      <c r="M462" s="157"/>
      <c r="N462" s="157"/>
      <c r="O462" s="157"/>
      <c r="P462" s="157"/>
      <c r="Q462" s="157"/>
      <c r="R462" s="157"/>
      <c r="S462" s="157"/>
      <c r="T462" s="157"/>
      <c r="U462" s="157"/>
      <c r="V462" s="157"/>
      <c r="W462" s="157"/>
      <c r="X462" s="157"/>
      <c r="Y462" s="157"/>
      <c r="Z462" s="157"/>
    </row>
    <row r="463" spans="1:26" ht="12" customHeight="1" x14ac:dyDescent="0.25">
      <c r="A463" s="157"/>
      <c r="B463" s="157"/>
      <c r="C463" s="157"/>
      <c r="D463" s="189"/>
      <c r="E463" s="157"/>
      <c r="F463" s="157"/>
      <c r="G463" s="157"/>
      <c r="H463" s="157"/>
      <c r="I463" s="157"/>
      <c r="J463" s="157"/>
      <c r="K463" s="157"/>
      <c r="L463" s="157"/>
      <c r="M463" s="157"/>
      <c r="N463" s="157"/>
      <c r="O463" s="157"/>
      <c r="P463" s="157"/>
      <c r="Q463" s="157"/>
      <c r="R463" s="157"/>
      <c r="S463" s="157"/>
      <c r="T463" s="157"/>
      <c r="U463" s="157"/>
      <c r="V463" s="157"/>
      <c r="W463" s="157"/>
      <c r="X463" s="157"/>
      <c r="Y463" s="157"/>
      <c r="Z463" s="157"/>
    </row>
    <row r="464" spans="1:26" ht="12" customHeight="1" x14ac:dyDescent="0.25">
      <c r="A464" s="157"/>
      <c r="B464" s="157"/>
      <c r="C464" s="157"/>
      <c r="D464" s="189"/>
      <c r="E464" s="157"/>
      <c r="F464" s="157"/>
      <c r="G464" s="157"/>
      <c r="H464" s="157"/>
      <c r="I464" s="157"/>
      <c r="J464" s="157"/>
      <c r="K464" s="157"/>
      <c r="L464" s="157"/>
      <c r="M464" s="157"/>
      <c r="N464" s="157"/>
      <c r="O464" s="157"/>
      <c r="P464" s="157"/>
      <c r="Q464" s="157"/>
      <c r="R464" s="157"/>
      <c r="S464" s="157"/>
      <c r="T464" s="157"/>
      <c r="U464" s="157"/>
      <c r="V464" s="157"/>
      <c r="W464" s="157"/>
      <c r="X464" s="157"/>
      <c r="Y464" s="157"/>
      <c r="Z464" s="157"/>
    </row>
    <row r="465" spans="1:26" ht="12" customHeight="1" x14ac:dyDescent="0.25">
      <c r="A465" s="157"/>
      <c r="B465" s="157"/>
      <c r="C465" s="157"/>
      <c r="D465" s="189"/>
      <c r="E465" s="157"/>
      <c r="F465" s="157"/>
      <c r="G465" s="157"/>
      <c r="H465" s="157"/>
      <c r="I465" s="157"/>
      <c r="J465" s="157"/>
      <c r="K465" s="157"/>
      <c r="L465" s="157"/>
      <c r="M465" s="157"/>
      <c r="N465" s="157"/>
      <c r="O465" s="157"/>
      <c r="P465" s="157"/>
      <c r="Q465" s="157"/>
      <c r="R465" s="157"/>
      <c r="S465" s="157"/>
      <c r="T465" s="157"/>
      <c r="U465" s="157"/>
      <c r="V465" s="157"/>
      <c r="W465" s="157"/>
      <c r="X465" s="157"/>
      <c r="Y465" s="157"/>
      <c r="Z465" s="157"/>
    </row>
    <row r="466" spans="1:26" ht="12" customHeight="1" x14ac:dyDescent="0.25">
      <c r="A466" s="157"/>
      <c r="B466" s="157"/>
      <c r="C466" s="157"/>
      <c r="D466" s="189"/>
      <c r="E466" s="157"/>
      <c r="F466" s="157"/>
      <c r="G466" s="157"/>
      <c r="H466" s="157"/>
      <c r="I466" s="157"/>
      <c r="J466" s="157"/>
      <c r="K466" s="157"/>
      <c r="L466" s="157"/>
      <c r="M466" s="157"/>
      <c r="N466" s="157"/>
      <c r="O466" s="157"/>
      <c r="P466" s="157"/>
      <c r="Q466" s="157"/>
      <c r="R466" s="157"/>
      <c r="S466" s="157"/>
      <c r="T466" s="157"/>
      <c r="U466" s="157"/>
      <c r="V466" s="157"/>
      <c r="W466" s="157"/>
      <c r="X466" s="157"/>
      <c r="Y466" s="157"/>
      <c r="Z466" s="157"/>
    </row>
    <row r="467" spans="1:26" ht="12" customHeight="1" x14ac:dyDescent="0.25">
      <c r="A467" s="157"/>
      <c r="B467" s="157"/>
      <c r="C467" s="157"/>
      <c r="D467" s="189"/>
      <c r="E467" s="157"/>
      <c r="F467" s="157"/>
      <c r="G467" s="157"/>
      <c r="H467" s="157"/>
      <c r="I467" s="157"/>
      <c r="J467" s="157"/>
      <c r="K467" s="157"/>
      <c r="L467" s="157"/>
      <c r="M467" s="157"/>
      <c r="N467" s="157"/>
      <c r="O467" s="157"/>
      <c r="P467" s="157"/>
      <c r="Q467" s="157"/>
      <c r="R467" s="157"/>
      <c r="S467" s="157"/>
      <c r="T467" s="157"/>
      <c r="U467" s="157"/>
      <c r="V467" s="157"/>
      <c r="W467" s="157"/>
      <c r="X467" s="157"/>
      <c r="Y467" s="157"/>
      <c r="Z467" s="157"/>
    </row>
    <row r="468" spans="1:26" ht="12" customHeight="1" x14ac:dyDescent="0.25">
      <c r="A468" s="157"/>
      <c r="B468" s="157"/>
      <c r="C468" s="157"/>
      <c r="D468" s="189"/>
      <c r="E468" s="157"/>
      <c r="F468" s="157"/>
      <c r="G468" s="157"/>
      <c r="H468" s="157"/>
      <c r="I468" s="157"/>
      <c r="J468" s="157"/>
      <c r="K468" s="157"/>
      <c r="L468" s="157"/>
      <c r="M468" s="157"/>
      <c r="N468" s="157"/>
      <c r="O468" s="157"/>
      <c r="P468" s="157"/>
      <c r="Q468" s="157"/>
      <c r="R468" s="157"/>
      <c r="S468" s="157"/>
      <c r="T468" s="157"/>
      <c r="U468" s="157"/>
      <c r="V468" s="157"/>
      <c r="W468" s="157"/>
      <c r="X468" s="157"/>
      <c r="Y468" s="157"/>
      <c r="Z468" s="157"/>
    </row>
    <row r="469" spans="1:26" ht="12" customHeight="1" x14ac:dyDescent="0.25">
      <c r="A469" s="157"/>
      <c r="B469" s="157"/>
      <c r="C469" s="157"/>
      <c r="D469" s="189"/>
      <c r="E469" s="157"/>
      <c r="F469" s="157"/>
      <c r="G469" s="157"/>
      <c r="H469" s="157"/>
      <c r="I469" s="157"/>
      <c r="J469" s="157"/>
      <c r="K469" s="157"/>
      <c r="L469" s="157"/>
      <c r="M469" s="157"/>
      <c r="N469" s="157"/>
      <c r="O469" s="157"/>
      <c r="P469" s="157"/>
      <c r="Q469" s="157"/>
      <c r="R469" s="157"/>
      <c r="S469" s="157"/>
      <c r="T469" s="157"/>
      <c r="U469" s="157"/>
      <c r="V469" s="157"/>
      <c r="W469" s="157"/>
      <c r="X469" s="157"/>
      <c r="Y469" s="157"/>
      <c r="Z469" s="157"/>
    </row>
    <row r="470" spans="1:26" ht="12" customHeight="1" x14ac:dyDescent="0.25">
      <c r="A470" s="157"/>
      <c r="B470" s="157"/>
      <c r="C470" s="157"/>
      <c r="D470" s="189"/>
      <c r="E470" s="157"/>
      <c r="F470" s="157"/>
      <c r="G470" s="157"/>
      <c r="H470" s="157"/>
      <c r="I470" s="157"/>
      <c r="J470" s="157"/>
      <c r="K470" s="157"/>
      <c r="L470" s="157"/>
      <c r="M470" s="157"/>
      <c r="N470" s="157"/>
      <c r="O470" s="157"/>
      <c r="P470" s="157"/>
      <c r="Q470" s="157"/>
      <c r="R470" s="157"/>
      <c r="S470" s="157"/>
      <c r="T470" s="157"/>
      <c r="U470" s="157"/>
      <c r="V470" s="157"/>
      <c r="W470" s="157"/>
      <c r="X470" s="157"/>
      <c r="Y470" s="157"/>
      <c r="Z470" s="157"/>
    </row>
    <row r="471" spans="1:26" ht="12" customHeight="1" x14ac:dyDescent="0.25">
      <c r="A471" s="157"/>
      <c r="B471" s="157"/>
      <c r="C471" s="157"/>
      <c r="D471" s="189"/>
      <c r="E471" s="157"/>
      <c r="F471" s="157"/>
      <c r="G471" s="157"/>
      <c r="H471" s="157"/>
      <c r="I471" s="157"/>
      <c r="J471" s="157"/>
      <c r="K471" s="157"/>
      <c r="L471" s="157"/>
      <c r="M471" s="157"/>
      <c r="N471" s="157"/>
      <c r="O471" s="157"/>
      <c r="P471" s="157"/>
      <c r="Q471" s="157"/>
      <c r="R471" s="157"/>
      <c r="S471" s="157"/>
      <c r="T471" s="157"/>
      <c r="U471" s="157"/>
      <c r="V471" s="157"/>
      <c r="W471" s="157"/>
      <c r="X471" s="157"/>
      <c r="Y471" s="157"/>
      <c r="Z471" s="157"/>
    </row>
    <row r="472" spans="1:26" ht="12" customHeight="1" x14ac:dyDescent="0.25">
      <c r="A472" s="157"/>
      <c r="B472" s="157"/>
      <c r="C472" s="157"/>
      <c r="D472" s="189"/>
      <c r="E472" s="157"/>
      <c r="F472" s="157"/>
      <c r="G472" s="157"/>
      <c r="H472" s="157"/>
      <c r="I472" s="157"/>
      <c r="J472" s="157"/>
      <c r="K472" s="157"/>
      <c r="L472" s="157"/>
      <c r="M472" s="157"/>
      <c r="N472" s="157"/>
      <c r="O472" s="157"/>
      <c r="P472" s="157"/>
      <c r="Q472" s="157"/>
      <c r="R472" s="157"/>
      <c r="S472" s="157"/>
      <c r="T472" s="157"/>
      <c r="U472" s="157"/>
      <c r="V472" s="157"/>
      <c r="W472" s="157"/>
      <c r="X472" s="157"/>
      <c r="Y472" s="157"/>
      <c r="Z472" s="157"/>
    </row>
    <row r="473" spans="1:26" ht="12" customHeight="1" x14ac:dyDescent="0.25">
      <c r="A473" s="157"/>
      <c r="B473" s="157"/>
      <c r="C473" s="157"/>
      <c r="D473" s="189"/>
      <c r="E473" s="157"/>
      <c r="F473" s="157"/>
      <c r="G473" s="157"/>
      <c r="H473" s="157"/>
      <c r="I473" s="157"/>
      <c r="J473" s="157"/>
      <c r="K473" s="157"/>
      <c r="L473" s="157"/>
      <c r="M473" s="157"/>
      <c r="N473" s="157"/>
      <c r="O473" s="157"/>
      <c r="P473" s="157"/>
      <c r="Q473" s="157"/>
      <c r="R473" s="157"/>
      <c r="S473" s="157"/>
      <c r="T473" s="157"/>
      <c r="U473" s="157"/>
      <c r="V473" s="157"/>
      <c r="W473" s="157"/>
      <c r="X473" s="157"/>
      <c r="Y473" s="157"/>
      <c r="Z473" s="157"/>
    </row>
    <row r="474" spans="1:26" ht="12" customHeight="1" x14ac:dyDescent="0.25">
      <c r="A474" s="157"/>
      <c r="B474" s="157"/>
      <c r="C474" s="157"/>
      <c r="D474" s="189"/>
      <c r="E474" s="157"/>
      <c r="F474" s="157"/>
      <c r="G474" s="157"/>
      <c r="H474" s="157"/>
      <c r="I474" s="157"/>
      <c r="J474" s="157"/>
      <c r="K474" s="157"/>
      <c r="L474" s="157"/>
      <c r="M474" s="157"/>
      <c r="N474" s="157"/>
      <c r="O474" s="157"/>
      <c r="P474" s="157"/>
      <c r="Q474" s="157"/>
      <c r="R474" s="157"/>
      <c r="S474" s="157"/>
      <c r="T474" s="157"/>
      <c r="U474" s="157"/>
      <c r="V474" s="157"/>
      <c r="W474" s="157"/>
      <c r="X474" s="157"/>
      <c r="Y474" s="157"/>
      <c r="Z474" s="157"/>
    </row>
    <row r="475" spans="1:26" ht="12" customHeight="1" x14ac:dyDescent="0.25">
      <c r="A475" s="157"/>
      <c r="B475" s="157"/>
      <c r="C475" s="157"/>
      <c r="D475" s="189"/>
      <c r="E475" s="157"/>
      <c r="F475" s="157"/>
      <c r="G475" s="157"/>
      <c r="H475" s="157"/>
      <c r="I475" s="157"/>
      <c r="J475" s="157"/>
      <c r="K475" s="157"/>
      <c r="L475" s="157"/>
      <c r="M475" s="157"/>
      <c r="N475" s="157"/>
      <c r="O475" s="157"/>
      <c r="P475" s="157"/>
      <c r="Q475" s="157"/>
      <c r="R475" s="157"/>
      <c r="S475" s="157"/>
      <c r="T475" s="157"/>
      <c r="U475" s="157"/>
      <c r="V475" s="157"/>
      <c r="W475" s="157"/>
      <c r="X475" s="157"/>
      <c r="Y475" s="157"/>
      <c r="Z475" s="157"/>
    </row>
    <row r="476" spans="1:26" ht="12" customHeight="1" x14ac:dyDescent="0.25">
      <c r="A476" s="157"/>
      <c r="B476" s="157"/>
      <c r="C476" s="157"/>
      <c r="D476" s="189"/>
      <c r="E476" s="157"/>
      <c r="F476" s="157"/>
      <c r="G476" s="157"/>
      <c r="H476" s="157"/>
      <c r="I476" s="157"/>
      <c r="J476" s="157"/>
      <c r="K476" s="157"/>
      <c r="L476" s="157"/>
      <c r="M476" s="157"/>
      <c r="N476" s="157"/>
      <c r="O476" s="157"/>
      <c r="P476" s="157"/>
      <c r="Q476" s="157"/>
      <c r="R476" s="157"/>
      <c r="S476" s="157"/>
      <c r="T476" s="157"/>
      <c r="U476" s="157"/>
      <c r="V476" s="157"/>
      <c r="W476" s="157"/>
      <c r="X476" s="157"/>
      <c r="Y476" s="157"/>
      <c r="Z476" s="157"/>
    </row>
    <row r="477" spans="1:26" ht="12" customHeight="1" x14ac:dyDescent="0.25">
      <c r="A477" s="157"/>
      <c r="B477" s="157"/>
      <c r="C477" s="157"/>
      <c r="D477" s="189"/>
      <c r="E477" s="157"/>
      <c r="F477" s="157"/>
      <c r="G477" s="157"/>
      <c r="H477" s="157"/>
      <c r="I477" s="157"/>
      <c r="J477" s="157"/>
      <c r="K477" s="157"/>
      <c r="L477" s="157"/>
      <c r="M477" s="157"/>
      <c r="N477" s="157"/>
      <c r="O477" s="157"/>
      <c r="P477" s="157"/>
      <c r="Q477" s="157"/>
      <c r="R477" s="157"/>
      <c r="S477" s="157"/>
      <c r="T477" s="157"/>
      <c r="U477" s="157"/>
      <c r="V477" s="157"/>
      <c r="W477" s="157"/>
      <c r="X477" s="157"/>
      <c r="Y477" s="157"/>
      <c r="Z477" s="157"/>
    </row>
    <row r="478" spans="1:26" ht="12" customHeight="1" x14ac:dyDescent="0.25">
      <c r="A478" s="157"/>
      <c r="B478" s="157"/>
      <c r="C478" s="157"/>
      <c r="D478" s="189"/>
      <c r="E478" s="157"/>
      <c r="F478" s="157"/>
      <c r="G478" s="157"/>
      <c r="H478" s="157"/>
      <c r="I478" s="157"/>
      <c r="J478" s="157"/>
      <c r="K478" s="157"/>
      <c r="L478" s="157"/>
      <c r="M478" s="157"/>
      <c r="N478" s="157"/>
      <c r="O478" s="157"/>
      <c r="P478" s="157"/>
      <c r="Q478" s="157"/>
      <c r="R478" s="157"/>
      <c r="S478" s="157"/>
      <c r="T478" s="157"/>
      <c r="U478" s="157"/>
      <c r="V478" s="157"/>
      <c r="W478" s="157"/>
      <c r="X478" s="157"/>
      <c r="Y478" s="157"/>
      <c r="Z478" s="157"/>
    </row>
    <row r="479" spans="1:26" ht="12" customHeight="1" x14ac:dyDescent="0.25">
      <c r="A479" s="157"/>
      <c r="B479" s="157"/>
      <c r="C479" s="157"/>
      <c r="D479" s="189"/>
      <c r="E479" s="157"/>
      <c r="F479" s="157"/>
      <c r="G479" s="157"/>
      <c r="H479" s="157"/>
      <c r="I479" s="157"/>
      <c r="J479" s="157"/>
      <c r="K479" s="157"/>
      <c r="L479" s="157"/>
      <c r="M479" s="157"/>
      <c r="N479" s="157"/>
      <c r="O479" s="157"/>
      <c r="P479" s="157"/>
      <c r="Q479" s="157"/>
      <c r="R479" s="157"/>
      <c r="S479" s="157"/>
      <c r="T479" s="157"/>
      <c r="U479" s="157"/>
      <c r="V479" s="157"/>
      <c r="W479" s="157"/>
      <c r="X479" s="157"/>
      <c r="Y479" s="157"/>
      <c r="Z479" s="157"/>
    </row>
    <row r="480" spans="1:26" ht="12" customHeight="1" x14ac:dyDescent="0.25">
      <c r="A480" s="157"/>
      <c r="B480" s="157"/>
      <c r="C480" s="157"/>
      <c r="D480" s="189"/>
      <c r="E480" s="157"/>
      <c r="F480" s="157"/>
      <c r="G480" s="157"/>
      <c r="H480" s="157"/>
      <c r="I480" s="157"/>
      <c r="J480" s="157"/>
      <c r="K480" s="157"/>
      <c r="L480" s="157"/>
      <c r="M480" s="157"/>
      <c r="N480" s="157"/>
      <c r="O480" s="157"/>
      <c r="P480" s="157"/>
      <c r="Q480" s="157"/>
      <c r="R480" s="157"/>
      <c r="S480" s="157"/>
      <c r="T480" s="157"/>
      <c r="U480" s="157"/>
      <c r="V480" s="157"/>
      <c r="W480" s="157"/>
      <c r="X480" s="157"/>
      <c r="Y480" s="157"/>
      <c r="Z480" s="157"/>
    </row>
    <row r="481" spans="1:26" ht="12" customHeight="1" x14ac:dyDescent="0.25">
      <c r="A481" s="157"/>
      <c r="B481" s="157"/>
      <c r="C481" s="157"/>
      <c r="D481" s="189"/>
      <c r="E481" s="157"/>
      <c r="F481" s="157"/>
      <c r="G481" s="157"/>
      <c r="H481" s="157"/>
      <c r="I481" s="157"/>
      <c r="J481" s="157"/>
      <c r="K481" s="157"/>
      <c r="L481" s="157"/>
      <c r="M481" s="157"/>
      <c r="N481" s="157"/>
      <c r="O481" s="157"/>
      <c r="P481" s="157"/>
      <c r="Q481" s="157"/>
      <c r="R481" s="157"/>
      <c r="S481" s="157"/>
      <c r="T481" s="157"/>
      <c r="U481" s="157"/>
      <c r="V481" s="157"/>
      <c r="W481" s="157"/>
      <c r="X481" s="157"/>
      <c r="Y481" s="157"/>
      <c r="Z481" s="157"/>
    </row>
    <row r="482" spans="1:26" ht="12" customHeight="1" x14ac:dyDescent="0.25">
      <c r="A482" s="157"/>
      <c r="B482" s="157"/>
      <c r="C482" s="157"/>
      <c r="D482" s="189"/>
      <c r="E482" s="157"/>
      <c r="F482" s="157"/>
      <c r="G482" s="157"/>
      <c r="H482" s="157"/>
      <c r="I482" s="157"/>
      <c r="J482" s="157"/>
      <c r="K482" s="157"/>
      <c r="L482" s="157"/>
      <c r="M482" s="157"/>
      <c r="N482" s="157"/>
      <c r="O482" s="157"/>
      <c r="P482" s="157"/>
      <c r="Q482" s="157"/>
      <c r="R482" s="157"/>
      <c r="S482" s="157"/>
      <c r="T482" s="157"/>
      <c r="U482" s="157"/>
      <c r="V482" s="157"/>
      <c r="W482" s="157"/>
      <c r="X482" s="157"/>
      <c r="Y482" s="157"/>
      <c r="Z482" s="157"/>
    </row>
    <row r="483" spans="1:26" ht="12" customHeight="1" x14ac:dyDescent="0.25">
      <c r="A483" s="157"/>
      <c r="B483" s="157"/>
      <c r="C483" s="157"/>
      <c r="D483" s="189"/>
      <c r="E483" s="157"/>
      <c r="F483" s="157"/>
      <c r="G483" s="157"/>
      <c r="H483" s="157"/>
      <c r="I483" s="157"/>
      <c r="J483" s="157"/>
      <c r="K483" s="157"/>
      <c r="L483" s="157"/>
      <c r="M483" s="157"/>
      <c r="N483" s="157"/>
      <c r="O483" s="157"/>
      <c r="P483" s="157"/>
      <c r="Q483" s="157"/>
      <c r="R483" s="157"/>
      <c r="S483" s="157"/>
      <c r="T483" s="157"/>
      <c r="U483" s="157"/>
      <c r="V483" s="157"/>
      <c r="W483" s="157"/>
      <c r="X483" s="157"/>
      <c r="Y483" s="157"/>
      <c r="Z483" s="157"/>
    </row>
    <row r="484" spans="1:26" ht="12" customHeight="1" x14ac:dyDescent="0.25">
      <c r="A484" s="157"/>
      <c r="B484" s="157"/>
      <c r="C484" s="157"/>
      <c r="D484" s="189"/>
      <c r="E484" s="157"/>
      <c r="F484" s="157"/>
      <c r="G484" s="157"/>
      <c r="H484" s="157"/>
      <c r="I484" s="157"/>
      <c r="J484" s="157"/>
      <c r="K484" s="157"/>
      <c r="L484" s="157"/>
      <c r="M484" s="157"/>
      <c r="N484" s="157"/>
      <c r="O484" s="157"/>
      <c r="P484" s="157"/>
      <c r="Q484" s="157"/>
      <c r="R484" s="157"/>
      <c r="S484" s="157"/>
      <c r="T484" s="157"/>
      <c r="U484" s="157"/>
      <c r="V484" s="157"/>
      <c r="W484" s="157"/>
      <c r="X484" s="157"/>
      <c r="Y484" s="157"/>
      <c r="Z484" s="157"/>
    </row>
    <row r="485" spans="1:26" ht="12" customHeight="1" x14ac:dyDescent="0.25">
      <c r="A485" s="157"/>
      <c r="B485" s="157"/>
      <c r="C485" s="157"/>
      <c r="D485" s="189"/>
      <c r="E485" s="157"/>
      <c r="F485" s="157"/>
      <c r="G485" s="157"/>
      <c r="H485" s="157"/>
      <c r="I485" s="157"/>
      <c r="J485" s="157"/>
      <c r="K485" s="157"/>
      <c r="L485" s="157"/>
      <c r="M485" s="157"/>
      <c r="N485" s="157"/>
      <c r="O485" s="157"/>
      <c r="P485" s="157"/>
      <c r="Q485" s="157"/>
      <c r="R485" s="157"/>
      <c r="S485" s="157"/>
      <c r="T485" s="157"/>
      <c r="U485" s="157"/>
      <c r="V485" s="157"/>
      <c r="W485" s="157"/>
      <c r="X485" s="157"/>
      <c r="Y485" s="157"/>
      <c r="Z485" s="157"/>
    </row>
    <row r="486" spans="1:26" ht="12" customHeight="1" x14ac:dyDescent="0.25">
      <c r="A486" s="157"/>
      <c r="B486" s="157"/>
      <c r="C486" s="157"/>
      <c r="D486" s="189"/>
      <c r="E486" s="157"/>
      <c r="F486" s="157"/>
      <c r="G486" s="157"/>
      <c r="H486" s="157"/>
      <c r="I486" s="157"/>
      <c r="J486" s="157"/>
      <c r="K486" s="157"/>
      <c r="L486" s="157"/>
      <c r="M486" s="157"/>
      <c r="N486" s="157"/>
      <c r="O486" s="157"/>
      <c r="P486" s="157"/>
      <c r="Q486" s="157"/>
      <c r="R486" s="157"/>
      <c r="S486" s="157"/>
      <c r="T486" s="157"/>
      <c r="U486" s="157"/>
      <c r="V486" s="157"/>
      <c r="W486" s="157"/>
      <c r="X486" s="157"/>
      <c r="Y486" s="157"/>
      <c r="Z486" s="157"/>
    </row>
    <row r="487" spans="1:26" ht="12" customHeight="1" x14ac:dyDescent="0.25">
      <c r="A487" s="157"/>
      <c r="B487" s="157"/>
      <c r="C487" s="157"/>
      <c r="D487" s="189"/>
      <c r="E487" s="157"/>
      <c r="F487" s="157"/>
      <c r="G487" s="157"/>
      <c r="H487" s="157"/>
      <c r="I487" s="157"/>
      <c r="J487" s="157"/>
      <c r="K487" s="157"/>
      <c r="L487" s="157"/>
      <c r="M487" s="157"/>
      <c r="N487" s="157"/>
      <c r="O487" s="157"/>
      <c r="P487" s="157"/>
      <c r="Q487" s="157"/>
      <c r="R487" s="157"/>
      <c r="S487" s="157"/>
      <c r="T487" s="157"/>
      <c r="U487" s="157"/>
      <c r="V487" s="157"/>
      <c r="W487" s="157"/>
      <c r="X487" s="157"/>
      <c r="Y487" s="157"/>
      <c r="Z487" s="157"/>
    </row>
    <row r="488" spans="1:26" ht="12" customHeight="1" x14ac:dyDescent="0.25">
      <c r="A488" s="157"/>
      <c r="B488" s="157"/>
      <c r="C488" s="157"/>
      <c r="D488" s="189"/>
      <c r="E488" s="157"/>
      <c r="F488" s="157"/>
      <c r="G488" s="157"/>
      <c r="H488" s="157"/>
      <c r="I488" s="157"/>
      <c r="J488" s="157"/>
      <c r="K488" s="157"/>
      <c r="L488" s="157"/>
      <c r="M488" s="157"/>
      <c r="N488" s="157"/>
      <c r="O488" s="157"/>
      <c r="P488" s="157"/>
      <c r="Q488" s="157"/>
      <c r="R488" s="157"/>
      <c r="S488" s="157"/>
      <c r="T488" s="157"/>
      <c r="U488" s="157"/>
      <c r="V488" s="157"/>
      <c r="W488" s="157"/>
      <c r="X488" s="157"/>
      <c r="Y488" s="157"/>
      <c r="Z488" s="157"/>
    </row>
    <row r="489" spans="1:26" ht="12" customHeight="1" x14ac:dyDescent="0.25">
      <c r="A489" s="157"/>
      <c r="B489" s="157"/>
      <c r="C489" s="157"/>
      <c r="D489" s="189"/>
      <c r="E489" s="157"/>
      <c r="F489" s="157"/>
      <c r="G489" s="157"/>
      <c r="H489" s="157"/>
      <c r="I489" s="157"/>
      <c r="J489" s="157"/>
      <c r="K489" s="157"/>
      <c r="L489" s="157"/>
      <c r="M489" s="157"/>
      <c r="N489" s="157"/>
      <c r="O489" s="157"/>
      <c r="P489" s="157"/>
      <c r="Q489" s="157"/>
      <c r="R489" s="157"/>
      <c r="S489" s="157"/>
      <c r="T489" s="157"/>
      <c r="U489" s="157"/>
      <c r="V489" s="157"/>
      <c r="W489" s="157"/>
      <c r="X489" s="157"/>
      <c r="Y489" s="157"/>
      <c r="Z489" s="157"/>
    </row>
    <row r="490" spans="1:26" ht="12" customHeight="1" x14ac:dyDescent="0.25">
      <c r="A490" s="157"/>
      <c r="B490" s="157"/>
      <c r="C490" s="157"/>
      <c r="D490" s="189"/>
      <c r="E490" s="157"/>
      <c r="F490" s="157"/>
      <c r="G490" s="157"/>
      <c r="H490" s="157"/>
      <c r="I490" s="157"/>
      <c r="J490" s="157"/>
      <c r="K490" s="157"/>
      <c r="L490" s="157"/>
      <c r="M490" s="157"/>
      <c r="N490" s="157"/>
      <c r="O490" s="157"/>
      <c r="P490" s="157"/>
      <c r="Q490" s="157"/>
      <c r="R490" s="157"/>
      <c r="S490" s="157"/>
      <c r="T490" s="157"/>
      <c r="U490" s="157"/>
      <c r="V490" s="157"/>
      <c r="W490" s="157"/>
      <c r="X490" s="157"/>
      <c r="Y490" s="157"/>
      <c r="Z490" s="157"/>
    </row>
    <row r="491" spans="1:26" ht="12" customHeight="1" x14ac:dyDescent="0.25">
      <c r="A491" s="157"/>
      <c r="B491" s="157"/>
      <c r="C491" s="157"/>
      <c r="D491" s="189"/>
      <c r="E491" s="157"/>
      <c r="F491" s="157"/>
      <c r="G491" s="157"/>
      <c r="H491" s="157"/>
      <c r="I491" s="157"/>
      <c r="J491" s="157"/>
      <c r="K491" s="157"/>
      <c r="L491" s="157"/>
      <c r="M491" s="157"/>
      <c r="N491" s="157"/>
      <c r="O491" s="157"/>
      <c r="P491" s="157"/>
      <c r="Q491" s="157"/>
      <c r="R491" s="157"/>
      <c r="S491" s="157"/>
      <c r="T491" s="157"/>
      <c r="U491" s="157"/>
      <c r="V491" s="157"/>
      <c r="W491" s="157"/>
      <c r="X491" s="157"/>
      <c r="Y491" s="157"/>
      <c r="Z491" s="157"/>
    </row>
    <row r="492" spans="1:26" ht="12" customHeight="1" x14ac:dyDescent="0.25">
      <c r="A492" s="157"/>
      <c r="B492" s="157"/>
      <c r="C492" s="157"/>
      <c r="D492" s="189"/>
      <c r="E492" s="157"/>
      <c r="F492" s="157"/>
      <c r="G492" s="157"/>
      <c r="H492" s="157"/>
      <c r="I492" s="157"/>
      <c r="J492" s="157"/>
      <c r="K492" s="157"/>
      <c r="L492" s="157"/>
      <c r="M492" s="157"/>
      <c r="N492" s="157"/>
      <c r="O492" s="157"/>
      <c r="P492" s="157"/>
      <c r="Q492" s="157"/>
      <c r="R492" s="157"/>
      <c r="S492" s="157"/>
      <c r="T492" s="157"/>
      <c r="U492" s="157"/>
      <c r="V492" s="157"/>
      <c r="W492" s="157"/>
      <c r="X492" s="157"/>
      <c r="Y492" s="157"/>
      <c r="Z492" s="157"/>
    </row>
    <row r="493" spans="1:26" ht="12" customHeight="1" x14ac:dyDescent="0.25">
      <c r="A493" s="157"/>
      <c r="B493" s="157"/>
      <c r="C493" s="157"/>
      <c r="D493" s="189"/>
      <c r="E493" s="157"/>
      <c r="F493" s="157"/>
      <c r="G493" s="157"/>
      <c r="H493" s="157"/>
      <c r="I493" s="157"/>
      <c r="J493" s="157"/>
      <c r="K493" s="157"/>
      <c r="L493" s="157"/>
      <c r="M493" s="157"/>
      <c r="N493" s="157"/>
      <c r="O493" s="157"/>
      <c r="P493" s="157"/>
      <c r="Q493" s="157"/>
      <c r="R493" s="157"/>
      <c r="S493" s="157"/>
      <c r="T493" s="157"/>
      <c r="U493" s="157"/>
      <c r="V493" s="157"/>
      <c r="W493" s="157"/>
      <c r="X493" s="157"/>
      <c r="Y493" s="157"/>
      <c r="Z493" s="157"/>
    </row>
    <row r="494" spans="1:26" ht="12" customHeight="1" x14ac:dyDescent="0.25">
      <c r="A494" s="157"/>
      <c r="B494" s="157"/>
      <c r="C494" s="157"/>
      <c r="D494" s="189"/>
      <c r="E494" s="157"/>
      <c r="F494" s="157"/>
      <c r="G494" s="157"/>
      <c r="H494" s="157"/>
      <c r="I494" s="157"/>
      <c r="J494" s="157"/>
      <c r="K494" s="157"/>
      <c r="L494" s="157"/>
      <c r="M494" s="157"/>
      <c r="N494" s="157"/>
      <c r="O494" s="157"/>
      <c r="P494" s="157"/>
      <c r="Q494" s="157"/>
      <c r="R494" s="157"/>
      <c r="S494" s="157"/>
      <c r="T494" s="157"/>
      <c r="U494" s="157"/>
      <c r="V494" s="157"/>
      <c r="W494" s="157"/>
      <c r="X494" s="157"/>
      <c r="Y494" s="157"/>
      <c r="Z494" s="157"/>
    </row>
    <row r="495" spans="1:26" ht="12" customHeight="1" x14ac:dyDescent="0.25">
      <c r="A495" s="157"/>
      <c r="B495" s="157"/>
      <c r="C495" s="157"/>
      <c r="D495" s="189"/>
      <c r="E495" s="157"/>
      <c r="F495" s="157"/>
      <c r="G495" s="157"/>
      <c r="H495" s="157"/>
      <c r="I495" s="157"/>
      <c r="J495" s="157"/>
      <c r="K495" s="157"/>
      <c r="L495" s="157"/>
      <c r="M495" s="157"/>
      <c r="N495" s="157"/>
      <c r="O495" s="157"/>
      <c r="P495" s="157"/>
      <c r="Q495" s="157"/>
      <c r="R495" s="157"/>
      <c r="S495" s="157"/>
      <c r="T495" s="157"/>
      <c r="U495" s="157"/>
      <c r="V495" s="157"/>
      <c r="W495" s="157"/>
      <c r="X495" s="157"/>
      <c r="Y495" s="157"/>
      <c r="Z495" s="157"/>
    </row>
    <row r="496" spans="1:26" ht="12" customHeight="1" x14ac:dyDescent="0.25">
      <c r="A496" s="157"/>
      <c r="B496" s="157"/>
      <c r="C496" s="157"/>
      <c r="D496" s="189"/>
      <c r="E496" s="157"/>
      <c r="F496" s="157"/>
      <c r="G496" s="157"/>
      <c r="H496" s="157"/>
      <c r="I496" s="157"/>
      <c r="J496" s="157"/>
      <c r="K496" s="157"/>
      <c r="L496" s="157"/>
      <c r="M496" s="157"/>
      <c r="N496" s="157"/>
      <c r="O496" s="157"/>
      <c r="P496" s="157"/>
      <c r="Q496" s="157"/>
      <c r="R496" s="157"/>
      <c r="S496" s="157"/>
      <c r="T496" s="157"/>
      <c r="U496" s="157"/>
      <c r="V496" s="157"/>
      <c r="W496" s="157"/>
      <c r="X496" s="157"/>
      <c r="Y496" s="157"/>
      <c r="Z496" s="157"/>
    </row>
    <row r="497" spans="1:26" ht="12" customHeight="1" x14ac:dyDescent="0.25">
      <c r="A497" s="157"/>
      <c r="B497" s="157"/>
      <c r="C497" s="157"/>
      <c r="D497" s="189"/>
      <c r="E497" s="157"/>
      <c r="F497" s="157"/>
      <c r="G497" s="157"/>
      <c r="H497" s="157"/>
      <c r="I497" s="157"/>
      <c r="J497" s="157"/>
      <c r="K497" s="157"/>
      <c r="L497" s="157"/>
      <c r="M497" s="157"/>
      <c r="N497" s="157"/>
      <c r="O497" s="157"/>
      <c r="P497" s="157"/>
      <c r="Q497" s="157"/>
      <c r="R497" s="157"/>
      <c r="S497" s="157"/>
      <c r="T497" s="157"/>
      <c r="U497" s="157"/>
      <c r="V497" s="157"/>
      <c r="W497" s="157"/>
      <c r="X497" s="157"/>
      <c r="Y497" s="157"/>
      <c r="Z497" s="157"/>
    </row>
    <row r="498" spans="1:26" ht="12" customHeight="1" x14ac:dyDescent="0.25">
      <c r="A498" s="157"/>
      <c r="B498" s="157"/>
      <c r="C498" s="157"/>
      <c r="D498" s="189"/>
      <c r="E498" s="157"/>
      <c r="F498" s="157"/>
      <c r="G498" s="157"/>
      <c r="H498" s="157"/>
      <c r="I498" s="157"/>
      <c r="J498" s="157"/>
      <c r="K498" s="157"/>
      <c r="L498" s="157"/>
      <c r="M498" s="157"/>
      <c r="N498" s="157"/>
      <c r="O498" s="157"/>
      <c r="P498" s="157"/>
      <c r="Q498" s="157"/>
      <c r="R498" s="157"/>
      <c r="S498" s="157"/>
      <c r="T498" s="157"/>
      <c r="U498" s="157"/>
      <c r="V498" s="157"/>
      <c r="W498" s="157"/>
      <c r="X498" s="157"/>
      <c r="Y498" s="157"/>
      <c r="Z498" s="157"/>
    </row>
    <row r="499" spans="1:26" ht="12" customHeight="1" x14ac:dyDescent="0.25">
      <c r="A499" s="157"/>
      <c r="B499" s="157"/>
      <c r="C499" s="157"/>
      <c r="D499" s="189"/>
      <c r="E499" s="157"/>
      <c r="F499" s="157"/>
      <c r="G499" s="157"/>
      <c r="H499" s="157"/>
      <c r="I499" s="157"/>
      <c r="J499" s="157"/>
      <c r="K499" s="157"/>
      <c r="L499" s="157"/>
      <c r="M499" s="157"/>
      <c r="N499" s="157"/>
      <c r="O499" s="157"/>
      <c r="P499" s="157"/>
      <c r="Q499" s="157"/>
      <c r="R499" s="157"/>
      <c r="S499" s="157"/>
      <c r="T499" s="157"/>
      <c r="U499" s="157"/>
      <c r="V499" s="157"/>
      <c r="W499" s="157"/>
      <c r="X499" s="157"/>
      <c r="Y499" s="157"/>
      <c r="Z499" s="157"/>
    </row>
    <row r="500" spans="1:26" ht="12" customHeight="1" x14ac:dyDescent="0.25">
      <c r="A500" s="157"/>
      <c r="B500" s="157"/>
      <c r="C500" s="157"/>
      <c r="D500" s="189"/>
      <c r="E500" s="157"/>
      <c r="F500" s="157"/>
      <c r="G500" s="157"/>
      <c r="H500" s="157"/>
      <c r="I500" s="157"/>
      <c r="J500" s="157"/>
      <c r="K500" s="157"/>
      <c r="L500" s="157"/>
      <c r="M500" s="157"/>
      <c r="N500" s="157"/>
      <c r="O500" s="157"/>
      <c r="P500" s="157"/>
      <c r="Q500" s="157"/>
      <c r="R500" s="157"/>
      <c r="S500" s="157"/>
      <c r="T500" s="157"/>
      <c r="U500" s="157"/>
      <c r="V500" s="157"/>
      <c r="W500" s="157"/>
      <c r="X500" s="157"/>
      <c r="Y500" s="157"/>
      <c r="Z500" s="157"/>
    </row>
    <row r="501" spans="1:26" ht="12" customHeight="1" x14ac:dyDescent="0.25">
      <c r="A501" s="157"/>
      <c r="B501" s="157"/>
      <c r="C501" s="157"/>
      <c r="D501" s="189"/>
      <c r="E501" s="157"/>
      <c r="F501" s="157"/>
      <c r="G501" s="157"/>
      <c r="H501" s="157"/>
      <c r="I501" s="157"/>
      <c r="J501" s="157"/>
      <c r="K501" s="157"/>
      <c r="L501" s="157"/>
      <c r="M501" s="157"/>
      <c r="N501" s="157"/>
      <c r="O501" s="157"/>
      <c r="P501" s="157"/>
      <c r="Q501" s="157"/>
      <c r="R501" s="157"/>
      <c r="S501" s="157"/>
      <c r="T501" s="157"/>
      <c r="U501" s="157"/>
      <c r="V501" s="157"/>
      <c r="W501" s="157"/>
      <c r="X501" s="157"/>
      <c r="Y501" s="157"/>
      <c r="Z501" s="157"/>
    </row>
    <row r="502" spans="1:26" ht="12" customHeight="1" x14ac:dyDescent="0.25">
      <c r="A502" s="157"/>
      <c r="B502" s="157"/>
      <c r="C502" s="157"/>
      <c r="D502" s="189"/>
      <c r="E502" s="157"/>
      <c r="F502" s="157"/>
      <c r="G502" s="157"/>
      <c r="H502" s="157"/>
      <c r="I502" s="157"/>
      <c r="J502" s="157"/>
      <c r="K502" s="157"/>
      <c r="L502" s="157"/>
      <c r="M502" s="157"/>
      <c r="N502" s="157"/>
      <c r="O502" s="157"/>
      <c r="P502" s="157"/>
      <c r="Q502" s="157"/>
      <c r="R502" s="157"/>
      <c r="S502" s="157"/>
      <c r="T502" s="157"/>
      <c r="U502" s="157"/>
      <c r="V502" s="157"/>
      <c r="W502" s="157"/>
      <c r="X502" s="157"/>
      <c r="Y502" s="157"/>
      <c r="Z502" s="157"/>
    </row>
    <row r="503" spans="1:26" ht="12" customHeight="1" x14ac:dyDescent="0.25">
      <c r="A503" s="157"/>
      <c r="B503" s="157"/>
      <c r="C503" s="157"/>
      <c r="D503" s="189"/>
      <c r="E503" s="157"/>
      <c r="F503" s="157"/>
      <c r="G503" s="157"/>
      <c r="H503" s="157"/>
      <c r="I503" s="157"/>
      <c r="J503" s="157"/>
      <c r="K503" s="157"/>
      <c r="L503" s="157"/>
      <c r="M503" s="157"/>
      <c r="N503" s="157"/>
      <c r="O503" s="157"/>
      <c r="P503" s="157"/>
      <c r="Q503" s="157"/>
      <c r="R503" s="157"/>
      <c r="S503" s="157"/>
      <c r="T503" s="157"/>
      <c r="U503" s="157"/>
      <c r="V503" s="157"/>
      <c r="W503" s="157"/>
      <c r="X503" s="157"/>
      <c r="Y503" s="157"/>
      <c r="Z503" s="157"/>
    </row>
    <row r="504" spans="1:26" ht="12" customHeight="1" x14ac:dyDescent="0.25">
      <c r="A504" s="157"/>
      <c r="B504" s="157"/>
      <c r="C504" s="157"/>
      <c r="D504" s="189"/>
      <c r="E504" s="157"/>
      <c r="F504" s="157"/>
      <c r="G504" s="157"/>
      <c r="H504" s="157"/>
      <c r="I504" s="157"/>
      <c r="J504" s="157"/>
      <c r="K504" s="157"/>
      <c r="L504" s="157"/>
      <c r="M504" s="157"/>
      <c r="N504" s="157"/>
      <c r="O504" s="157"/>
      <c r="P504" s="157"/>
      <c r="Q504" s="157"/>
      <c r="R504" s="157"/>
      <c r="S504" s="157"/>
      <c r="T504" s="157"/>
      <c r="U504" s="157"/>
      <c r="V504" s="157"/>
      <c r="W504" s="157"/>
      <c r="X504" s="157"/>
      <c r="Y504" s="157"/>
      <c r="Z504" s="157"/>
    </row>
    <row r="505" spans="1:26" ht="12" customHeight="1" x14ac:dyDescent="0.25">
      <c r="A505" s="157"/>
      <c r="B505" s="157"/>
      <c r="C505" s="157"/>
      <c r="D505" s="189"/>
      <c r="E505" s="157"/>
      <c r="F505" s="157"/>
      <c r="G505" s="157"/>
      <c r="H505" s="157"/>
      <c r="I505" s="157"/>
      <c r="J505" s="157"/>
      <c r="K505" s="157"/>
      <c r="L505" s="157"/>
      <c r="M505" s="157"/>
      <c r="N505" s="157"/>
      <c r="O505" s="157"/>
      <c r="P505" s="157"/>
      <c r="Q505" s="157"/>
      <c r="R505" s="157"/>
      <c r="S505" s="157"/>
      <c r="T505" s="157"/>
      <c r="U505" s="157"/>
      <c r="V505" s="157"/>
      <c r="W505" s="157"/>
      <c r="X505" s="157"/>
      <c r="Y505" s="157"/>
      <c r="Z505" s="157"/>
    </row>
    <row r="506" spans="1:26" ht="12" customHeight="1" x14ac:dyDescent="0.25">
      <c r="A506" s="157"/>
      <c r="B506" s="157"/>
      <c r="C506" s="157"/>
      <c r="D506" s="189"/>
      <c r="E506" s="157"/>
      <c r="F506" s="157"/>
      <c r="G506" s="157"/>
      <c r="H506" s="157"/>
      <c r="I506" s="157"/>
      <c r="J506" s="157"/>
      <c r="K506" s="157"/>
      <c r="L506" s="157"/>
      <c r="M506" s="157"/>
      <c r="N506" s="157"/>
      <c r="O506" s="157"/>
      <c r="P506" s="157"/>
      <c r="Q506" s="157"/>
      <c r="R506" s="157"/>
      <c r="S506" s="157"/>
      <c r="T506" s="157"/>
      <c r="U506" s="157"/>
      <c r="V506" s="157"/>
      <c r="W506" s="157"/>
      <c r="X506" s="157"/>
      <c r="Y506" s="157"/>
      <c r="Z506" s="157"/>
    </row>
    <row r="507" spans="1:26" ht="12" customHeight="1" x14ac:dyDescent="0.25">
      <c r="A507" s="157"/>
      <c r="B507" s="157"/>
      <c r="C507" s="157"/>
      <c r="D507" s="189"/>
      <c r="E507" s="157"/>
      <c r="F507" s="157"/>
      <c r="G507" s="157"/>
      <c r="H507" s="157"/>
      <c r="I507" s="157"/>
      <c r="J507" s="157"/>
      <c r="K507" s="157"/>
      <c r="L507" s="157"/>
      <c r="M507" s="157"/>
      <c r="N507" s="157"/>
      <c r="O507" s="157"/>
      <c r="P507" s="157"/>
      <c r="Q507" s="157"/>
      <c r="R507" s="157"/>
      <c r="S507" s="157"/>
      <c r="T507" s="157"/>
      <c r="U507" s="157"/>
      <c r="V507" s="157"/>
      <c r="W507" s="157"/>
      <c r="X507" s="157"/>
      <c r="Y507" s="157"/>
      <c r="Z507" s="157"/>
    </row>
    <row r="508" spans="1:26" ht="12" customHeight="1" x14ac:dyDescent="0.25">
      <c r="A508" s="157"/>
      <c r="B508" s="157"/>
      <c r="C508" s="157"/>
      <c r="D508" s="189"/>
      <c r="E508" s="157"/>
      <c r="F508" s="157"/>
      <c r="G508" s="157"/>
      <c r="H508" s="157"/>
      <c r="I508" s="157"/>
      <c r="J508" s="157"/>
      <c r="K508" s="157"/>
      <c r="L508" s="157"/>
      <c r="M508" s="157"/>
      <c r="N508" s="157"/>
      <c r="O508" s="157"/>
      <c r="P508" s="157"/>
      <c r="Q508" s="157"/>
      <c r="R508" s="157"/>
      <c r="S508" s="157"/>
      <c r="T508" s="157"/>
      <c r="U508" s="157"/>
      <c r="V508" s="157"/>
      <c r="W508" s="157"/>
      <c r="X508" s="157"/>
      <c r="Y508" s="157"/>
      <c r="Z508" s="157"/>
    </row>
    <row r="509" spans="1:26" ht="12" customHeight="1" x14ac:dyDescent="0.25">
      <c r="A509" s="157"/>
      <c r="B509" s="157"/>
      <c r="C509" s="157"/>
      <c r="D509" s="189"/>
      <c r="E509" s="157"/>
      <c r="F509" s="157"/>
      <c r="G509" s="157"/>
      <c r="H509" s="157"/>
      <c r="I509" s="157"/>
      <c r="J509" s="157"/>
      <c r="K509" s="157"/>
      <c r="L509" s="157"/>
      <c r="M509" s="157"/>
      <c r="N509" s="157"/>
      <c r="O509" s="157"/>
      <c r="P509" s="157"/>
      <c r="Q509" s="157"/>
      <c r="R509" s="157"/>
      <c r="S509" s="157"/>
      <c r="T509" s="157"/>
      <c r="U509" s="157"/>
      <c r="V509" s="157"/>
      <c r="W509" s="157"/>
      <c r="X509" s="157"/>
      <c r="Y509" s="157"/>
      <c r="Z509" s="157"/>
    </row>
    <row r="510" spans="1:26" ht="12" customHeight="1" x14ac:dyDescent="0.25">
      <c r="A510" s="157"/>
      <c r="B510" s="157"/>
      <c r="C510" s="157"/>
      <c r="D510" s="189"/>
      <c r="E510" s="157"/>
      <c r="F510" s="157"/>
      <c r="G510" s="157"/>
      <c r="H510" s="157"/>
      <c r="I510" s="157"/>
      <c r="J510" s="157"/>
      <c r="K510" s="157"/>
      <c r="L510" s="157"/>
      <c r="M510" s="157"/>
      <c r="N510" s="157"/>
      <c r="O510" s="157"/>
      <c r="P510" s="157"/>
      <c r="Q510" s="157"/>
      <c r="R510" s="157"/>
      <c r="S510" s="157"/>
      <c r="T510" s="157"/>
      <c r="U510" s="157"/>
      <c r="V510" s="157"/>
      <c r="W510" s="157"/>
      <c r="X510" s="157"/>
      <c r="Y510" s="157"/>
      <c r="Z510" s="157"/>
    </row>
    <row r="511" spans="1:26" ht="12" customHeight="1" x14ac:dyDescent="0.25">
      <c r="A511" s="157"/>
      <c r="B511" s="157"/>
      <c r="C511" s="157"/>
      <c r="D511" s="189"/>
      <c r="E511" s="157"/>
      <c r="F511" s="157"/>
      <c r="G511" s="157"/>
      <c r="H511" s="157"/>
      <c r="I511" s="157"/>
      <c r="J511" s="157"/>
      <c r="K511" s="157"/>
      <c r="L511" s="157"/>
      <c r="M511" s="157"/>
      <c r="N511" s="157"/>
      <c r="O511" s="157"/>
      <c r="P511" s="157"/>
      <c r="Q511" s="157"/>
      <c r="R511" s="157"/>
      <c r="S511" s="157"/>
      <c r="T511" s="157"/>
      <c r="U511" s="157"/>
      <c r="V511" s="157"/>
      <c r="W511" s="157"/>
      <c r="X511" s="157"/>
      <c r="Y511" s="157"/>
      <c r="Z511" s="157"/>
    </row>
    <row r="512" spans="1:26" ht="12" customHeight="1" x14ac:dyDescent="0.25">
      <c r="A512" s="157"/>
      <c r="B512" s="157"/>
      <c r="C512" s="157"/>
      <c r="D512" s="189"/>
      <c r="E512" s="157"/>
      <c r="F512" s="157"/>
      <c r="G512" s="157"/>
      <c r="H512" s="157"/>
      <c r="I512" s="157"/>
      <c r="J512" s="157"/>
      <c r="K512" s="157"/>
      <c r="L512" s="157"/>
      <c r="M512" s="157"/>
      <c r="N512" s="157"/>
      <c r="O512" s="157"/>
      <c r="P512" s="157"/>
      <c r="Q512" s="157"/>
      <c r="R512" s="157"/>
      <c r="S512" s="157"/>
      <c r="T512" s="157"/>
      <c r="U512" s="157"/>
      <c r="V512" s="157"/>
      <c r="W512" s="157"/>
      <c r="X512" s="157"/>
      <c r="Y512" s="157"/>
      <c r="Z512" s="157"/>
    </row>
    <row r="513" spans="1:26" ht="12" customHeight="1" x14ac:dyDescent="0.25">
      <c r="A513" s="157"/>
      <c r="B513" s="157"/>
      <c r="C513" s="157"/>
      <c r="D513" s="189"/>
      <c r="E513" s="157"/>
      <c r="F513" s="157"/>
      <c r="G513" s="157"/>
      <c r="H513" s="157"/>
      <c r="I513" s="157"/>
      <c r="J513" s="157"/>
      <c r="K513" s="157"/>
      <c r="L513" s="157"/>
      <c r="M513" s="157"/>
      <c r="N513" s="157"/>
      <c r="O513" s="157"/>
      <c r="P513" s="157"/>
      <c r="Q513" s="157"/>
      <c r="R513" s="157"/>
      <c r="S513" s="157"/>
      <c r="T513" s="157"/>
      <c r="U513" s="157"/>
      <c r="V513" s="157"/>
      <c r="W513" s="157"/>
      <c r="X513" s="157"/>
      <c r="Y513" s="157"/>
      <c r="Z513" s="157"/>
    </row>
    <row r="514" spans="1:26" ht="12" customHeight="1" x14ac:dyDescent="0.25">
      <c r="A514" s="157"/>
      <c r="B514" s="157"/>
      <c r="C514" s="157"/>
      <c r="D514" s="189"/>
      <c r="E514" s="157"/>
      <c r="F514" s="157"/>
      <c r="G514" s="157"/>
      <c r="H514" s="157"/>
      <c r="I514" s="157"/>
      <c r="J514" s="157"/>
      <c r="K514" s="157"/>
      <c r="L514" s="157"/>
      <c r="M514" s="157"/>
      <c r="N514" s="157"/>
      <c r="O514" s="157"/>
      <c r="P514" s="157"/>
      <c r="Q514" s="157"/>
      <c r="R514" s="157"/>
      <c r="S514" s="157"/>
      <c r="T514" s="157"/>
      <c r="U514" s="157"/>
      <c r="V514" s="157"/>
      <c r="W514" s="157"/>
      <c r="X514" s="157"/>
      <c r="Y514" s="157"/>
      <c r="Z514" s="157"/>
    </row>
    <row r="515" spans="1:26" ht="12" customHeight="1" x14ac:dyDescent="0.25">
      <c r="A515" s="157"/>
      <c r="B515" s="157"/>
      <c r="C515" s="157"/>
      <c r="D515" s="189"/>
      <c r="E515" s="157"/>
      <c r="F515" s="157"/>
      <c r="G515" s="157"/>
      <c r="H515" s="157"/>
      <c r="I515" s="157"/>
      <c r="J515" s="157"/>
      <c r="K515" s="157"/>
      <c r="L515" s="157"/>
      <c r="M515" s="157"/>
      <c r="N515" s="157"/>
      <c r="O515" s="157"/>
      <c r="P515" s="157"/>
      <c r="Q515" s="157"/>
      <c r="R515" s="157"/>
      <c r="S515" s="157"/>
      <c r="T515" s="157"/>
      <c r="U515" s="157"/>
      <c r="V515" s="157"/>
      <c r="W515" s="157"/>
      <c r="X515" s="157"/>
      <c r="Y515" s="157"/>
      <c r="Z515" s="157"/>
    </row>
    <row r="516" spans="1:26" ht="12" customHeight="1" x14ac:dyDescent="0.25">
      <c r="A516" s="157"/>
      <c r="B516" s="157"/>
      <c r="C516" s="157"/>
      <c r="D516" s="189"/>
      <c r="E516" s="157"/>
      <c r="F516" s="157"/>
      <c r="G516" s="157"/>
      <c r="H516" s="157"/>
      <c r="I516" s="157"/>
      <c r="J516" s="157"/>
      <c r="K516" s="157"/>
      <c r="L516" s="157"/>
      <c r="M516" s="157"/>
      <c r="N516" s="157"/>
      <c r="O516" s="157"/>
      <c r="P516" s="157"/>
      <c r="Q516" s="157"/>
      <c r="R516" s="157"/>
      <c r="S516" s="157"/>
      <c r="T516" s="157"/>
      <c r="U516" s="157"/>
      <c r="V516" s="157"/>
      <c r="W516" s="157"/>
      <c r="X516" s="157"/>
      <c r="Y516" s="157"/>
      <c r="Z516" s="157"/>
    </row>
    <row r="517" spans="1:26" ht="12" customHeight="1" x14ac:dyDescent="0.25">
      <c r="A517" s="157"/>
      <c r="B517" s="157"/>
      <c r="C517" s="157"/>
      <c r="D517" s="189"/>
      <c r="E517" s="157"/>
      <c r="F517" s="157"/>
      <c r="G517" s="157"/>
      <c r="H517" s="157"/>
      <c r="I517" s="157"/>
      <c r="J517" s="157"/>
      <c r="K517" s="157"/>
      <c r="L517" s="157"/>
      <c r="M517" s="157"/>
      <c r="N517" s="157"/>
      <c r="O517" s="157"/>
      <c r="P517" s="157"/>
      <c r="Q517" s="157"/>
      <c r="R517" s="157"/>
      <c r="S517" s="157"/>
      <c r="T517" s="157"/>
      <c r="U517" s="157"/>
      <c r="V517" s="157"/>
      <c r="W517" s="157"/>
      <c r="X517" s="157"/>
      <c r="Y517" s="157"/>
      <c r="Z517" s="157"/>
    </row>
    <row r="518" spans="1:26" ht="12" customHeight="1" x14ac:dyDescent="0.25">
      <c r="A518" s="157"/>
      <c r="B518" s="157"/>
      <c r="C518" s="157"/>
      <c r="D518" s="189"/>
      <c r="E518" s="157"/>
      <c r="F518" s="157"/>
      <c r="G518" s="157"/>
      <c r="H518" s="157"/>
      <c r="I518" s="157"/>
      <c r="J518" s="157"/>
      <c r="K518" s="157"/>
      <c r="L518" s="157"/>
      <c r="M518" s="157"/>
      <c r="N518" s="157"/>
      <c r="O518" s="157"/>
      <c r="P518" s="157"/>
      <c r="Q518" s="157"/>
      <c r="R518" s="157"/>
      <c r="S518" s="157"/>
      <c r="T518" s="157"/>
      <c r="U518" s="157"/>
      <c r="V518" s="157"/>
      <c r="W518" s="157"/>
      <c r="X518" s="157"/>
      <c r="Y518" s="157"/>
      <c r="Z518" s="157"/>
    </row>
    <row r="519" spans="1:26" ht="12" customHeight="1" x14ac:dyDescent="0.25">
      <c r="A519" s="157"/>
      <c r="B519" s="157"/>
      <c r="C519" s="157"/>
      <c r="D519" s="189"/>
      <c r="E519" s="157"/>
      <c r="F519" s="157"/>
      <c r="G519" s="157"/>
      <c r="H519" s="157"/>
      <c r="I519" s="157"/>
      <c r="J519" s="157"/>
      <c r="K519" s="157"/>
      <c r="L519" s="157"/>
      <c r="M519" s="157"/>
      <c r="N519" s="157"/>
      <c r="O519" s="157"/>
      <c r="P519" s="157"/>
      <c r="Q519" s="157"/>
      <c r="R519" s="157"/>
      <c r="S519" s="157"/>
      <c r="T519" s="157"/>
      <c r="U519" s="157"/>
      <c r="V519" s="157"/>
      <c r="W519" s="157"/>
      <c r="X519" s="157"/>
      <c r="Y519" s="157"/>
      <c r="Z519" s="157"/>
    </row>
    <row r="520" spans="1:26" ht="12" customHeight="1" x14ac:dyDescent="0.25">
      <c r="A520" s="157"/>
      <c r="B520" s="157"/>
      <c r="C520" s="157"/>
      <c r="D520" s="189"/>
      <c r="E520" s="157"/>
      <c r="F520" s="157"/>
      <c r="G520" s="157"/>
      <c r="H520" s="157"/>
      <c r="I520" s="157"/>
      <c r="J520" s="157"/>
      <c r="K520" s="157"/>
      <c r="L520" s="157"/>
      <c r="M520" s="157"/>
      <c r="N520" s="157"/>
      <c r="O520" s="157"/>
      <c r="P520" s="157"/>
      <c r="Q520" s="157"/>
      <c r="R520" s="157"/>
      <c r="S520" s="157"/>
      <c r="T520" s="157"/>
      <c r="U520" s="157"/>
      <c r="V520" s="157"/>
      <c r="W520" s="157"/>
      <c r="X520" s="157"/>
      <c r="Y520" s="157"/>
      <c r="Z520" s="157"/>
    </row>
    <row r="521" spans="1:26" ht="12" customHeight="1" x14ac:dyDescent="0.25">
      <c r="A521" s="157"/>
      <c r="B521" s="157"/>
      <c r="C521" s="157"/>
      <c r="D521" s="189"/>
      <c r="E521" s="157"/>
      <c r="F521" s="157"/>
      <c r="G521" s="157"/>
      <c r="H521" s="157"/>
      <c r="I521" s="157"/>
      <c r="J521" s="157"/>
      <c r="K521" s="157"/>
      <c r="L521" s="157"/>
      <c r="M521" s="157"/>
      <c r="N521" s="157"/>
      <c r="O521" s="157"/>
      <c r="P521" s="157"/>
      <c r="Q521" s="157"/>
      <c r="R521" s="157"/>
      <c r="S521" s="157"/>
      <c r="T521" s="157"/>
      <c r="U521" s="157"/>
      <c r="V521" s="157"/>
      <c r="W521" s="157"/>
      <c r="X521" s="157"/>
      <c r="Y521" s="157"/>
      <c r="Z521" s="157"/>
    </row>
    <row r="522" spans="1:26" ht="12" customHeight="1" x14ac:dyDescent="0.25">
      <c r="A522" s="157"/>
      <c r="B522" s="157"/>
      <c r="C522" s="157"/>
      <c r="D522" s="189"/>
      <c r="E522" s="157"/>
      <c r="F522" s="157"/>
      <c r="G522" s="157"/>
      <c r="H522" s="157"/>
      <c r="I522" s="157"/>
      <c r="J522" s="157"/>
      <c r="K522" s="157"/>
      <c r="L522" s="157"/>
      <c r="M522" s="157"/>
      <c r="N522" s="157"/>
      <c r="O522" s="157"/>
      <c r="P522" s="157"/>
      <c r="Q522" s="157"/>
      <c r="R522" s="157"/>
      <c r="S522" s="157"/>
      <c r="T522" s="157"/>
      <c r="U522" s="157"/>
      <c r="V522" s="157"/>
      <c r="W522" s="157"/>
      <c r="X522" s="157"/>
      <c r="Y522" s="157"/>
      <c r="Z522" s="157"/>
    </row>
    <row r="523" spans="1:26" ht="12" customHeight="1" x14ac:dyDescent="0.25">
      <c r="A523" s="157"/>
      <c r="B523" s="157"/>
      <c r="C523" s="157"/>
      <c r="D523" s="189"/>
      <c r="E523" s="157"/>
      <c r="F523" s="157"/>
      <c r="G523" s="157"/>
      <c r="H523" s="157"/>
      <c r="I523" s="157"/>
      <c r="J523" s="157"/>
      <c r="K523" s="157"/>
      <c r="L523" s="157"/>
      <c r="M523" s="157"/>
      <c r="N523" s="157"/>
      <c r="O523" s="157"/>
      <c r="P523" s="157"/>
      <c r="Q523" s="157"/>
      <c r="R523" s="157"/>
      <c r="S523" s="157"/>
      <c r="T523" s="157"/>
      <c r="U523" s="157"/>
      <c r="V523" s="157"/>
      <c r="W523" s="157"/>
      <c r="X523" s="157"/>
      <c r="Y523" s="157"/>
      <c r="Z523" s="157"/>
    </row>
    <row r="524" spans="1:26" ht="12" customHeight="1" x14ac:dyDescent="0.25">
      <c r="A524" s="157"/>
      <c r="B524" s="157"/>
      <c r="C524" s="157"/>
      <c r="D524" s="189"/>
      <c r="E524" s="157"/>
      <c r="F524" s="157"/>
      <c r="G524" s="157"/>
      <c r="H524" s="157"/>
      <c r="I524" s="157"/>
      <c r="J524" s="157"/>
      <c r="K524" s="157"/>
      <c r="L524" s="157"/>
      <c r="M524" s="157"/>
      <c r="N524" s="157"/>
      <c r="O524" s="157"/>
      <c r="P524" s="157"/>
      <c r="Q524" s="157"/>
      <c r="R524" s="157"/>
      <c r="S524" s="157"/>
      <c r="T524" s="157"/>
      <c r="U524" s="157"/>
      <c r="V524" s="157"/>
      <c r="W524" s="157"/>
      <c r="X524" s="157"/>
      <c r="Y524" s="157"/>
      <c r="Z524" s="157"/>
    </row>
    <row r="525" spans="1:26" ht="12" customHeight="1" x14ac:dyDescent="0.25">
      <c r="A525" s="157"/>
      <c r="B525" s="157"/>
      <c r="C525" s="157"/>
      <c r="D525" s="189"/>
      <c r="E525" s="157"/>
      <c r="F525" s="157"/>
      <c r="G525" s="157"/>
      <c r="H525" s="157"/>
      <c r="I525" s="157"/>
      <c r="J525" s="157"/>
      <c r="K525" s="157"/>
      <c r="L525" s="157"/>
      <c r="M525" s="157"/>
      <c r="N525" s="157"/>
      <c r="O525" s="157"/>
      <c r="P525" s="157"/>
      <c r="Q525" s="157"/>
      <c r="R525" s="157"/>
      <c r="S525" s="157"/>
      <c r="T525" s="157"/>
      <c r="U525" s="157"/>
      <c r="V525" s="157"/>
      <c r="W525" s="157"/>
      <c r="X525" s="157"/>
      <c r="Y525" s="157"/>
      <c r="Z525" s="157"/>
    </row>
    <row r="526" spans="1:26" ht="12" customHeight="1" x14ac:dyDescent="0.25">
      <c r="A526" s="157"/>
      <c r="B526" s="157"/>
      <c r="C526" s="157"/>
      <c r="D526" s="189"/>
      <c r="E526" s="157"/>
      <c r="F526" s="157"/>
      <c r="G526" s="157"/>
      <c r="H526" s="157"/>
      <c r="I526" s="157"/>
      <c r="J526" s="157"/>
      <c r="K526" s="157"/>
      <c r="L526" s="157"/>
      <c r="M526" s="157"/>
      <c r="N526" s="157"/>
      <c r="O526" s="157"/>
      <c r="P526" s="157"/>
      <c r="Q526" s="157"/>
      <c r="R526" s="157"/>
      <c r="S526" s="157"/>
      <c r="T526" s="157"/>
      <c r="U526" s="157"/>
      <c r="V526" s="157"/>
      <c r="W526" s="157"/>
      <c r="X526" s="157"/>
      <c r="Y526" s="157"/>
      <c r="Z526" s="157"/>
    </row>
    <row r="527" spans="1:26" ht="12" customHeight="1" x14ac:dyDescent="0.25">
      <c r="A527" s="157"/>
      <c r="B527" s="157"/>
      <c r="C527" s="157"/>
      <c r="D527" s="189"/>
      <c r="E527" s="157"/>
      <c r="F527" s="157"/>
      <c r="G527" s="157"/>
      <c r="H527" s="157"/>
      <c r="I527" s="157"/>
      <c r="J527" s="157"/>
      <c r="K527" s="157"/>
      <c r="L527" s="157"/>
      <c r="M527" s="157"/>
      <c r="N527" s="157"/>
      <c r="O527" s="157"/>
      <c r="P527" s="157"/>
      <c r="Q527" s="157"/>
      <c r="R527" s="157"/>
      <c r="S527" s="157"/>
      <c r="T527" s="157"/>
      <c r="U527" s="157"/>
      <c r="V527" s="157"/>
      <c r="W527" s="157"/>
      <c r="X527" s="157"/>
      <c r="Y527" s="157"/>
      <c r="Z527" s="157"/>
    </row>
    <row r="528" spans="1:26" ht="12" customHeight="1" x14ac:dyDescent="0.25">
      <c r="A528" s="157"/>
      <c r="B528" s="157"/>
      <c r="C528" s="157"/>
      <c r="D528" s="189"/>
      <c r="E528" s="157"/>
      <c r="F528" s="157"/>
      <c r="G528" s="157"/>
      <c r="H528" s="157"/>
      <c r="I528" s="157"/>
      <c r="J528" s="157"/>
      <c r="K528" s="157"/>
      <c r="L528" s="157"/>
      <c r="M528" s="157"/>
      <c r="N528" s="157"/>
      <c r="O528" s="157"/>
      <c r="P528" s="157"/>
      <c r="Q528" s="157"/>
      <c r="R528" s="157"/>
      <c r="S528" s="157"/>
      <c r="T528" s="157"/>
      <c r="U528" s="157"/>
      <c r="V528" s="157"/>
      <c r="W528" s="157"/>
      <c r="X528" s="157"/>
      <c r="Y528" s="157"/>
      <c r="Z528" s="157"/>
    </row>
    <row r="529" spans="1:26" ht="12" customHeight="1" x14ac:dyDescent="0.25">
      <c r="A529" s="157"/>
      <c r="B529" s="157"/>
      <c r="C529" s="157"/>
      <c r="D529" s="189"/>
      <c r="E529" s="157"/>
      <c r="F529" s="157"/>
      <c r="G529" s="157"/>
      <c r="H529" s="157"/>
      <c r="I529" s="157"/>
      <c r="J529" s="157"/>
      <c r="K529" s="157"/>
      <c r="L529" s="157"/>
      <c r="M529" s="157"/>
      <c r="N529" s="157"/>
      <c r="O529" s="157"/>
      <c r="P529" s="157"/>
      <c r="Q529" s="157"/>
      <c r="R529" s="157"/>
      <c r="S529" s="157"/>
      <c r="T529" s="157"/>
      <c r="U529" s="157"/>
      <c r="V529" s="157"/>
      <c r="W529" s="157"/>
      <c r="X529" s="157"/>
      <c r="Y529" s="157"/>
      <c r="Z529" s="157"/>
    </row>
    <row r="530" spans="1:26" ht="12" customHeight="1" x14ac:dyDescent="0.25">
      <c r="A530" s="157"/>
      <c r="B530" s="157"/>
      <c r="C530" s="157"/>
      <c r="D530" s="189"/>
      <c r="E530" s="157"/>
      <c r="F530" s="157"/>
      <c r="G530" s="157"/>
      <c r="H530" s="157"/>
      <c r="I530" s="157"/>
      <c r="J530" s="157"/>
      <c r="K530" s="157"/>
      <c r="L530" s="157"/>
      <c r="M530" s="157"/>
      <c r="N530" s="157"/>
      <c r="O530" s="157"/>
      <c r="P530" s="157"/>
      <c r="Q530" s="157"/>
      <c r="R530" s="157"/>
      <c r="S530" s="157"/>
      <c r="T530" s="157"/>
      <c r="U530" s="157"/>
      <c r="V530" s="157"/>
      <c r="W530" s="157"/>
      <c r="X530" s="157"/>
      <c r="Y530" s="157"/>
      <c r="Z530" s="157"/>
    </row>
    <row r="531" spans="1:26" ht="12" customHeight="1" x14ac:dyDescent="0.25">
      <c r="A531" s="157"/>
      <c r="B531" s="157"/>
      <c r="C531" s="157"/>
      <c r="D531" s="189"/>
      <c r="E531" s="157"/>
      <c r="F531" s="157"/>
      <c r="G531" s="157"/>
      <c r="H531" s="157"/>
      <c r="I531" s="157"/>
      <c r="J531" s="157"/>
      <c r="K531" s="157"/>
      <c r="L531" s="157"/>
      <c r="M531" s="157"/>
      <c r="N531" s="157"/>
      <c r="O531" s="157"/>
      <c r="P531" s="157"/>
      <c r="Q531" s="157"/>
      <c r="R531" s="157"/>
      <c r="S531" s="157"/>
      <c r="T531" s="157"/>
      <c r="U531" s="157"/>
      <c r="V531" s="157"/>
      <c r="W531" s="157"/>
      <c r="X531" s="157"/>
      <c r="Y531" s="157"/>
      <c r="Z531" s="157"/>
    </row>
    <row r="532" spans="1:26" ht="12" customHeight="1" x14ac:dyDescent="0.25">
      <c r="A532" s="157"/>
      <c r="B532" s="157"/>
      <c r="C532" s="157"/>
      <c r="D532" s="189"/>
      <c r="E532" s="157"/>
      <c r="F532" s="157"/>
      <c r="G532" s="157"/>
      <c r="H532" s="157"/>
      <c r="I532" s="157"/>
      <c r="J532" s="157"/>
      <c r="K532" s="157"/>
      <c r="L532" s="157"/>
      <c r="M532" s="157"/>
      <c r="N532" s="157"/>
      <c r="O532" s="157"/>
      <c r="P532" s="157"/>
      <c r="Q532" s="157"/>
      <c r="R532" s="157"/>
      <c r="S532" s="157"/>
      <c r="T532" s="157"/>
      <c r="U532" s="157"/>
      <c r="V532" s="157"/>
      <c r="W532" s="157"/>
      <c r="X532" s="157"/>
      <c r="Y532" s="157"/>
      <c r="Z532" s="157"/>
    </row>
    <row r="533" spans="1:26" ht="12" customHeight="1" x14ac:dyDescent="0.25">
      <c r="A533" s="157"/>
      <c r="B533" s="157"/>
      <c r="C533" s="157"/>
      <c r="D533" s="189"/>
      <c r="E533" s="157"/>
      <c r="F533" s="157"/>
      <c r="G533" s="157"/>
      <c r="H533" s="157"/>
      <c r="I533" s="157"/>
      <c r="J533" s="157"/>
      <c r="K533" s="157"/>
      <c r="L533" s="157"/>
      <c r="M533" s="157"/>
      <c r="N533" s="157"/>
      <c r="O533" s="157"/>
      <c r="P533" s="157"/>
      <c r="Q533" s="157"/>
      <c r="R533" s="157"/>
      <c r="S533" s="157"/>
      <c r="T533" s="157"/>
      <c r="U533" s="157"/>
      <c r="V533" s="157"/>
      <c r="W533" s="157"/>
      <c r="X533" s="157"/>
      <c r="Y533" s="157"/>
      <c r="Z533" s="157"/>
    </row>
    <row r="534" spans="1:26" ht="12" customHeight="1" x14ac:dyDescent="0.25">
      <c r="A534" s="157"/>
      <c r="B534" s="157"/>
      <c r="C534" s="157"/>
      <c r="D534" s="189"/>
      <c r="E534" s="157"/>
      <c r="F534" s="157"/>
      <c r="G534" s="157"/>
      <c r="H534" s="157"/>
      <c r="I534" s="157"/>
      <c r="J534" s="157"/>
      <c r="K534" s="157"/>
      <c r="L534" s="157"/>
      <c r="M534" s="157"/>
      <c r="N534" s="157"/>
      <c r="O534" s="157"/>
      <c r="P534" s="157"/>
      <c r="Q534" s="157"/>
      <c r="R534" s="157"/>
      <c r="S534" s="157"/>
      <c r="T534" s="157"/>
      <c r="U534" s="157"/>
      <c r="V534" s="157"/>
      <c r="W534" s="157"/>
      <c r="X534" s="157"/>
      <c r="Y534" s="157"/>
      <c r="Z534" s="157"/>
    </row>
    <row r="535" spans="1:26" ht="12" customHeight="1" x14ac:dyDescent="0.25">
      <c r="A535" s="157"/>
      <c r="B535" s="157"/>
      <c r="C535" s="157"/>
      <c r="D535" s="189"/>
      <c r="E535" s="157"/>
      <c r="F535" s="157"/>
      <c r="G535" s="157"/>
      <c r="H535" s="157"/>
      <c r="I535" s="157"/>
      <c r="J535" s="157"/>
      <c r="K535" s="157"/>
      <c r="L535" s="157"/>
      <c r="M535" s="157"/>
      <c r="N535" s="157"/>
      <c r="O535" s="157"/>
      <c r="P535" s="157"/>
      <c r="Q535" s="157"/>
      <c r="R535" s="157"/>
      <c r="S535" s="157"/>
      <c r="T535" s="157"/>
      <c r="U535" s="157"/>
      <c r="V535" s="157"/>
      <c r="W535" s="157"/>
      <c r="X535" s="157"/>
      <c r="Y535" s="157"/>
      <c r="Z535" s="157"/>
    </row>
    <row r="536" spans="1:26" ht="12" customHeight="1" x14ac:dyDescent="0.25">
      <c r="A536" s="157"/>
      <c r="B536" s="157"/>
      <c r="C536" s="157"/>
      <c r="D536" s="189"/>
      <c r="E536" s="157"/>
      <c r="F536" s="157"/>
      <c r="G536" s="157"/>
      <c r="H536" s="157"/>
      <c r="I536" s="157"/>
      <c r="J536" s="157"/>
      <c r="K536" s="157"/>
      <c r="L536" s="157"/>
      <c r="M536" s="157"/>
      <c r="N536" s="157"/>
      <c r="O536" s="157"/>
      <c r="P536" s="157"/>
      <c r="Q536" s="157"/>
      <c r="R536" s="157"/>
      <c r="S536" s="157"/>
      <c r="T536" s="157"/>
      <c r="U536" s="157"/>
      <c r="V536" s="157"/>
      <c r="W536" s="157"/>
      <c r="X536" s="157"/>
      <c r="Y536" s="157"/>
      <c r="Z536" s="157"/>
    </row>
    <row r="537" spans="1:26" ht="12" customHeight="1" x14ac:dyDescent="0.25">
      <c r="A537" s="157"/>
      <c r="B537" s="157"/>
      <c r="C537" s="157"/>
      <c r="D537" s="189"/>
      <c r="E537" s="157"/>
      <c r="F537" s="157"/>
      <c r="G537" s="157"/>
      <c r="H537" s="157"/>
      <c r="I537" s="157"/>
      <c r="J537" s="157"/>
      <c r="K537" s="157"/>
      <c r="L537" s="157"/>
      <c r="M537" s="157"/>
      <c r="N537" s="157"/>
      <c r="O537" s="157"/>
      <c r="P537" s="157"/>
      <c r="Q537" s="157"/>
      <c r="R537" s="157"/>
      <c r="S537" s="157"/>
      <c r="T537" s="157"/>
      <c r="U537" s="157"/>
      <c r="V537" s="157"/>
      <c r="W537" s="157"/>
      <c r="X537" s="157"/>
      <c r="Y537" s="157"/>
      <c r="Z537" s="157"/>
    </row>
    <row r="538" spans="1:26" ht="12" customHeight="1" x14ac:dyDescent="0.25">
      <c r="A538" s="157"/>
      <c r="B538" s="157"/>
      <c r="C538" s="157"/>
      <c r="D538" s="189"/>
      <c r="E538" s="157"/>
      <c r="F538" s="157"/>
      <c r="G538" s="157"/>
      <c r="H538" s="157"/>
      <c r="I538" s="157"/>
      <c r="J538" s="157"/>
      <c r="K538" s="157"/>
      <c r="L538" s="157"/>
      <c r="M538" s="157"/>
      <c r="N538" s="157"/>
      <c r="O538" s="157"/>
      <c r="P538" s="157"/>
      <c r="Q538" s="157"/>
      <c r="R538" s="157"/>
      <c r="S538" s="157"/>
      <c r="T538" s="157"/>
      <c r="U538" s="157"/>
      <c r="V538" s="157"/>
      <c r="W538" s="157"/>
      <c r="X538" s="157"/>
      <c r="Y538" s="157"/>
      <c r="Z538" s="157"/>
    </row>
    <row r="539" spans="1:26" ht="12" customHeight="1" x14ac:dyDescent="0.25">
      <c r="A539" s="157"/>
      <c r="B539" s="157"/>
      <c r="C539" s="157"/>
      <c r="D539" s="189"/>
      <c r="E539" s="157"/>
      <c r="F539" s="157"/>
      <c r="G539" s="157"/>
      <c r="H539" s="157"/>
      <c r="I539" s="157"/>
      <c r="J539" s="157"/>
      <c r="K539" s="157"/>
      <c r="L539" s="157"/>
      <c r="M539" s="157"/>
      <c r="N539" s="157"/>
      <c r="O539" s="157"/>
      <c r="P539" s="157"/>
      <c r="Q539" s="157"/>
      <c r="R539" s="157"/>
      <c r="S539" s="157"/>
      <c r="T539" s="157"/>
      <c r="U539" s="157"/>
      <c r="V539" s="157"/>
      <c r="W539" s="157"/>
      <c r="X539" s="157"/>
      <c r="Y539" s="157"/>
      <c r="Z539" s="157"/>
    </row>
    <row r="540" spans="1:26" ht="12" customHeight="1" x14ac:dyDescent="0.25">
      <c r="A540" s="157"/>
      <c r="B540" s="157"/>
      <c r="C540" s="157"/>
      <c r="D540" s="189"/>
      <c r="E540" s="157"/>
      <c r="F540" s="157"/>
      <c r="G540" s="157"/>
      <c r="H540" s="157"/>
      <c r="I540" s="157"/>
      <c r="J540" s="157"/>
      <c r="K540" s="157"/>
      <c r="L540" s="157"/>
      <c r="M540" s="157"/>
      <c r="N540" s="157"/>
      <c r="O540" s="157"/>
      <c r="P540" s="157"/>
      <c r="Q540" s="157"/>
      <c r="R540" s="157"/>
      <c r="S540" s="157"/>
      <c r="T540" s="157"/>
      <c r="U540" s="157"/>
      <c r="V540" s="157"/>
      <c r="W540" s="157"/>
      <c r="X540" s="157"/>
      <c r="Y540" s="157"/>
      <c r="Z540" s="157"/>
    </row>
    <row r="541" spans="1:26" ht="12" customHeight="1" x14ac:dyDescent="0.25">
      <c r="A541" s="157"/>
      <c r="B541" s="157"/>
      <c r="C541" s="157"/>
      <c r="D541" s="189"/>
      <c r="E541" s="157"/>
      <c r="F541" s="157"/>
      <c r="G541" s="157"/>
      <c r="H541" s="157"/>
      <c r="I541" s="157"/>
      <c r="J541" s="157"/>
      <c r="K541" s="157"/>
      <c r="L541" s="157"/>
      <c r="M541" s="157"/>
      <c r="N541" s="157"/>
      <c r="O541" s="157"/>
      <c r="P541" s="157"/>
      <c r="Q541" s="157"/>
      <c r="R541" s="157"/>
      <c r="S541" s="157"/>
      <c r="T541" s="157"/>
      <c r="U541" s="157"/>
      <c r="V541" s="157"/>
      <c r="W541" s="157"/>
      <c r="X541" s="157"/>
      <c r="Y541" s="157"/>
      <c r="Z541" s="157"/>
    </row>
    <row r="542" spans="1:26" ht="12" customHeight="1" x14ac:dyDescent="0.25">
      <c r="A542" s="157"/>
      <c r="B542" s="157"/>
      <c r="C542" s="157"/>
      <c r="D542" s="189"/>
      <c r="E542" s="157"/>
      <c r="F542" s="157"/>
      <c r="G542" s="157"/>
      <c r="H542" s="157"/>
      <c r="I542" s="157"/>
      <c r="J542" s="157"/>
      <c r="K542" s="157"/>
      <c r="L542" s="157"/>
      <c r="M542" s="157"/>
      <c r="N542" s="157"/>
      <c r="O542" s="157"/>
      <c r="P542" s="157"/>
      <c r="Q542" s="157"/>
      <c r="R542" s="157"/>
      <c r="S542" s="157"/>
      <c r="T542" s="157"/>
      <c r="U542" s="157"/>
      <c r="V542" s="157"/>
      <c r="W542" s="157"/>
      <c r="X542" s="157"/>
      <c r="Y542" s="157"/>
      <c r="Z542" s="157"/>
    </row>
    <row r="543" spans="1:26" ht="12" customHeight="1" x14ac:dyDescent="0.25">
      <c r="A543" s="157"/>
      <c r="B543" s="157"/>
      <c r="C543" s="157"/>
      <c r="D543" s="189"/>
      <c r="E543" s="157"/>
      <c r="F543" s="157"/>
      <c r="G543" s="157"/>
      <c r="H543" s="157"/>
      <c r="I543" s="157"/>
      <c r="J543" s="157"/>
      <c r="K543" s="157"/>
      <c r="L543" s="157"/>
      <c r="M543" s="157"/>
      <c r="N543" s="157"/>
      <c r="O543" s="157"/>
      <c r="P543" s="157"/>
      <c r="Q543" s="157"/>
      <c r="R543" s="157"/>
      <c r="S543" s="157"/>
      <c r="T543" s="157"/>
      <c r="U543" s="157"/>
      <c r="V543" s="157"/>
      <c r="W543" s="157"/>
      <c r="X543" s="157"/>
      <c r="Y543" s="157"/>
      <c r="Z543" s="157"/>
    </row>
    <row r="544" spans="1:26" ht="12" customHeight="1" x14ac:dyDescent="0.25">
      <c r="A544" s="157"/>
      <c r="B544" s="157"/>
      <c r="C544" s="157"/>
      <c r="D544" s="189"/>
      <c r="E544" s="157"/>
      <c r="F544" s="157"/>
      <c r="G544" s="157"/>
      <c r="H544" s="157"/>
      <c r="I544" s="157"/>
      <c r="J544" s="157"/>
      <c r="K544" s="157"/>
      <c r="L544" s="157"/>
      <c r="M544" s="157"/>
      <c r="N544" s="157"/>
      <c r="O544" s="157"/>
      <c r="P544" s="157"/>
      <c r="Q544" s="157"/>
      <c r="R544" s="157"/>
      <c r="S544" s="157"/>
      <c r="T544" s="157"/>
      <c r="U544" s="157"/>
      <c r="V544" s="157"/>
      <c r="W544" s="157"/>
      <c r="X544" s="157"/>
      <c r="Y544" s="157"/>
      <c r="Z544" s="157"/>
    </row>
    <row r="545" spans="1:26" ht="12" customHeight="1" x14ac:dyDescent="0.25">
      <c r="A545" s="157"/>
      <c r="B545" s="157"/>
      <c r="C545" s="157"/>
      <c r="D545" s="189"/>
      <c r="E545" s="157"/>
      <c r="F545" s="157"/>
      <c r="G545" s="157"/>
      <c r="H545" s="157"/>
      <c r="I545" s="157"/>
      <c r="J545" s="157"/>
      <c r="K545" s="157"/>
      <c r="L545" s="157"/>
      <c r="M545" s="157"/>
      <c r="N545" s="157"/>
      <c r="O545" s="157"/>
      <c r="P545" s="157"/>
      <c r="Q545" s="157"/>
      <c r="R545" s="157"/>
      <c r="S545" s="157"/>
      <c r="T545" s="157"/>
      <c r="U545" s="157"/>
      <c r="V545" s="157"/>
      <c r="W545" s="157"/>
      <c r="X545" s="157"/>
      <c r="Y545" s="157"/>
      <c r="Z545" s="157"/>
    </row>
    <row r="546" spans="1:26" ht="12" customHeight="1" x14ac:dyDescent="0.25">
      <c r="A546" s="157"/>
      <c r="B546" s="157"/>
      <c r="C546" s="157"/>
      <c r="D546" s="189"/>
      <c r="E546" s="157"/>
      <c r="F546" s="157"/>
      <c r="G546" s="157"/>
      <c r="H546" s="157"/>
      <c r="I546" s="157"/>
      <c r="J546" s="157"/>
      <c r="K546" s="157"/>
      <c r="L546" s="157"/>
      <c r="M546" s="157"/>
      <c r="N546" s="157"/>
      <c r="O546" s="157"/>
      <c r="P546" s="157"/>
      <c r="Q546" s="157"/>
      <c r="R546" s="157"/>
      <c r="S546" s="157"/>
      <c r="T546" s="157"/>
      <c r="U546" s="157"/>
      <c r="V546" s="157"/>
      <c r="W546" s="157"/>
      <c r="X546" s="157"/>
      <c r="Y546" s="157"/>
      <c r="Z546" s="157"/>
    </row>
    <row r="547" spans="1:26" ht="12" customHeight="1" x14ac:dyDescent="0.25">
      <c r="A547" s="157"/>
      <c r="B547" s="157"/>
      <c r="C547" s="157"/>
      <c r="D547" s="189"/>
      <c r="E547" s="157"/>
      <c r="F547" s="157"/>
      <c r="G547" s="157"/>
      <c r="H547" s="157"/>
      <c r="I547" s="157"/>
      <c r="J547" s="157"/>
      <c r="K547" s="157"/>
      <c r="L547" s="157"/>
      <c r="M547" s="157"/>
      <c r="N547" s="157"/>
      <c r="O547" s="157"/>
      <c r="P547" s="157"/>
      <c r="Q547" s="157"/>
      <c r="R547" s="157"/>
      <c r="S547" s="157"/>
      <c r="T547" s="157"/>
      <c r="U547" s="157"/>
      <c r="V547" s="157"/>
      <c r="W547" s="157"/>
      <c r="X547" s="157"/>
      <c r="Y547" s="157"/>
      <c r="Z547" s="157"/>
    </row>
    <row r="548" spans="1:26" ht="12" customHeight="1" x14ac:dyDescent="0.25">
      <c r="A548" s="157"/>
      <c r="B548" s="157"/>
      <c r="C548" s="157"/>
      <c r="D548" s="189"/>
      <c r="E548" s="157"/>
      <c r="F548" s="157"/>
      <c r="G548" s="157"/>
      <c r="H548" s="157"/>
      <c r="I548" s="157"/>
      <c r="J548" s="157"/>
      <c r="K548" s="157"/>
      <c r="L548" s="157"/>
      <c r="M548" s="157"/>
      <c r="N548" s="157"/>
      <c r="O548" s="157"/>
      <c r="P548" s="157"/>
      <c r="Q548" s="157"/>
      <c r="R548" s="157"/>
      <c r="S548" s="157"/>
      <c r="T548" s="157"/>
      <c r="U548" s="157"/>
      <c r="V548" s="157"/>
      <c r="W548" s="157"/>
      <c r="X548" s="157"/>
      <c r="Y548" s="157"/>
      <c r="Z548" s="157"/>
    </row>
    <row r="549" spans="1:26" ht="12" customHeight="1" x14ac:dyDescent="0.25">
      <c r="A549" s="157"/>
      <c r="B549" s="157"/>
      <c r="C549" s="157"/>
      <c r="D549" s="189"/>
      <c r="E549" s="157"/>
      <c r="F549" s="157"/>
      <c r="G549" s="157"/>
      <c r="H549" s="157"/>
      <c r="I549" s="157"/>
      <c r="J549" s="157"/>
      <c r="K549" s="157"/>
      <c r="L549" s="157"/>
      <c r="M549" s="157"/>
      <c r="N549" s="157"/>
      <c r="O549" s="157"/>
      <c r="P549" s="157"/>
      <c r="Q549" s="157"/>
      <c r="R549" s="157"/>
      <c r="S549" s="157"/>
      <c r="T549" s="157"/>
      <c r="U549" s="157"/>
      <c r="V549" s="157"/>
      <c r="W549" s="157"/>
      <c r="X549" s="157"/>
      <c r="Y549" s="157"/>
      <c r="Z549" s="157"/>
    </row>
    <row r="550" spans="1:26" ht="12" customHeight="1" x14ac:dyDescent="0.25">
      <c r="A550" s="157"/>
      <c r="B550" s="157"/>
      <c r="C550" s="157"/>
      <c r="D550" s="189"/>
      <c r="E550" s="157"/>
      <c r="F550" s="157"/>
      <c r="G550" s="157"/>
      <c r="H550" s="157"/>
      <c r="I550" s="157"/>
      <c r="J550" s="157"/>
      <c r="K550" s="157"/>
      <c r="L550" s="157"/>
      <c r="M550" s="157"/>
      <c r="N550" s="157"/>
      <c r="O550" s="157"/>
      <c r="P550" s="157"/>
      <c r="Q550" s="157"/>
      <c r="R550" s="157"/>
      <c r="S550" s="157"/>
      <c r="T550" s="157"/>
      <c r="U550" s="157"/>
      <c r="V550" s="157"/>
      <c r="W550" s="157"/>
      <c r="X550" s="157"/>
      <c r="Y550" s="157"/>
      <c r="Z550" s="157"/>
    </row>
    <row r="551" spans="1:26" ht="12" customHeight="1" x14ac:dyDescent="0.25">
      <c r="A551" s="157"/>
      <c r="B551" s="157"/>
      <c r="C551" s="157"/>
      <c r="D551" s="189"/>
      <c r="E551" s="157"/>
      <c r="F551" s="157"/>
      <c r="G551" s="157"/>
      <c r="H551" s="157"/>
      <c r="I551" s="157"/>
      <c r="J551" s="157"/>
      <c r="K551" s="157"/>
      <c r="L551" s="157"/>
      <c r="M551" s="157"/>
      <c r="N551" s="157"/>
      <c r="O551" s="157"/>
      <c r="P551" s="157"/>
      <c r="Q551" s="157"/>
      <c r="R551" s="157"/>
      <c r="S551" s="157"/>
      <c r="T551" s="157"/>
      <c r="U551" s="157"/>
      <c r="V551" s="157"/>
      <c r="W551" s="157"/>
      <c r="X551" s="157"/>
      <c r="Y551" s="157"/>
      <c r="Z551" s="157"/>
    </row>
    <row r="552" spans="1:26" ht="12" customHeight="1" x14ac:dyDescent="0.25">
      <c r="A552" s="157"/>
      <c r="B552" s="157"/>
      <c r="C552" s="157"/>
      <c r="D552" s="189"/>
      <c r="E552" s="157"/>
      <c r="F552" s="157"/>
      <c r="G552" s="157"/>
      <c r="H552" s="157"/>
      <c r="I552" s="157"/>
      <c r="J552" s="157"/>
      <c r="K552" s="157"/>
      <c r="L552" s="157"/>
      <c r="M552" s="157"/>
      <c r="N552" s="157"/>
      <c r="O552" s="157"/>
      <c r="P552" s="157"/>
      <c r="Q552" s="157"/>
      <c r="R552" s="157"/>
      <c r="S552" s="157"/>
      <c r="T552" s="157"/>
      <c r="U552" s="157"/>
      <c r="V552" s="157"/>
      <c r="W552" s="157"/>
      <c r="X552" s="157"/>
      <c r="Y552" s="157"/>
      <c r="Z552" s="157"/>
    </row>
    <row r="553" spans="1:26" ht="12" customHeight="1" x14ac:dyDescent="0.25">
      <c r="A553" s="157"/>
      <c r="B553" s="157"/>
      <c r="C553" s="157"/>
      <c r="D553" s="189"/>
      <c r="E553" s="157"/>
      <c r="F553" s="157"/>
      <c r="G553" s="157"/>
      <c r="H553" s="157"/>
      <c r="I553" s="157"/>
      <c r="J553" s="157"/>
      <c r="K553" s="157"/>
      <c r="L553" s="157"/>
      <c r="M553" s="157"/>
      <c r="N553" s="157"/>
      <c r="O553" s="157"/>
      <c r="P553" s="157"/>
      <c r="Q553" s="157"/>
      <c r="R553" s="157"/>
      <c r="S553" s="157"/>
      <c r="T553" s="157"/>
      <c r="U553" s="157"/>
      <c r="V553" s="157"/>
      <c r="W553" s="157"/>
      <c r="X553" s="157"/>
      <c r="Y553" s="157"/>
      <c r="Z553" s="157"/>
    </row>
    <row r="554" spans="1:26" ht="12" customHeight="1" x14ac:dyDescent="0.25">
      <c r="A554" s="157"/>
      <c r="B554" s="157"/>
      <c r="C554" s="157"/>
      <c r="D554" s="189"/>
      <c r="E554" s="157"/>
      <c r="F554" s="157"/>
      <c r="G554" s="157"/>
      <c r="H554" s="157"/>
      <c r="I554" s="157"/>
      <c r="J554" s="157"/>
      <c r="K554" s="157"/>
      <c r="L554" s="157"/>
      <c r="M554" s="157"/>
      <c r="N554" s="157"/>
      <c r="O554" s="157"/>
      <c r="P554" s="157"/>
      <c r="Q554" s="157"/>
      <c r="R554" s="157"/>
      <c r="S554" s="157"/>
      <c r="T554" s="157"/>
      <c r="U554" s="157"/>
      <c r="V554" s="157"/>
      <c r="W554" s="157"/>
      <c r="X554" s="157"/>
      <c r="Y554" s="157"/>
      <c r="Z554" s="157"/>
    </row>
    <row r="555" spans="1:26" ht="12" customHeight="1" x14ac:dyDescent="0.25">
      <c r="A555" s="157"/>
      <c r="B555" s="157"/>
      <c r="C555" s="157"/>
      <c r="D555" s="189"/>
      <c r="E555" s="157"/>
      <c r="F555" s="157"/>
      <c r="G555" s="157"/>
      <c r="H555" s="157"/>
      <c r="I555" s="157"/>
      <c r="J555" s="157"/>
      <c r="K555" s="157"/>
      <c r="L555" s="157"/>
      <c r="M555" s="157"/>
      <c r="N555" s="157"/>
      <c r="O555" s="157"/>
      <c r="P555" s="157"/>
      <c r="Q555" s="157"/>
      <c r="R555" s="157"/>
      <c r="S555" s="157"/>
      <c r="T555" s="157"/>
      <c r="U555" s="157"/>
      <c r="V555" s="157"/>
      <c r="W555" s="157"/>
      <c r="X555" s="157"/>
      <c r="Y555" s="157"/>
      <c r="Z555" s="157"/>
    </row>
    <row r="556" spans="1:26" ht="12" customHeight="1" x14ac:dyDescent="0.25">
      <c r="A556" s="157"/>
      <c r="B556" s="157"/>
      <c r="C556" s="157"/>
      <c r="D556" s="189"/>
      <c r="E556" s="157"/>
      <c r="F556" s="157"/>
      <c r="G556" s="157"/>
      <c r="H556" s="157"/>
      <c r="I556" s="157"/>
      <c r="J556" s="157"/>
      <c r="K556" s="157"/>
      <c r="L556" s="157"/>
      <c r="M556" s="157"/>
      <c r="N556" s="157"/>
      <c r="O556" s="157"/>
      <c r="P556" s="157"/>
      <c r="Q556" s="157"/>
      <c r="R556" s="157"/>
      <c r="S556" s="157"/>
      <c r="T556" s="157"/>
      <c r="U556" s="157"/>
      <c r="V556" s="157"/>
      <c r="W556" s="157"/>
      <c r="X556" s="157"/>
      <c r="Y556" s="157"/>
      <c r="Z556" s="157"/>
    </row>
    <row r="557" spans="1:26" ht="12" customHeight="1" x14ac:dyDescent="0.25">
      <c r="A557" s="157"/>
      <c r="B557" s="157"/>
      <c r="C557" s="157"/>
      <c r="D557" s="189"/>
      <c r="E557" s="157"/>
      <c r="F557" s="157"/>
      <c r="G557" s="157"/>
      <c r="H557" s="157"/>
      <c r="I557" s="157"/>
      <c r="J557" s="157"/>
      <c r="K557" s="157"/>
      <c r="L557" s="157"/>
      <c r="M557" s="157"/>
      <c r="N557" s="157"/>
      <c r="O557" s="157"/>
      <c r="P557" s="157"/>
      <c r="Q557" s="157"/>
      <c r="R557" s="157"/>
      <c r="S557" s="157"/>
      <c r="T557" s="157"/>
      <c r="U557" s="157"/>
      <c r="V557" s="157"/>
      <c r="W557" s="157"/>
      <c r="X557" s="157"/>
      <c r="Y557" s="157"/>
      <c r="Z557" s="157"/>
    </row>
    <row r="558" spans="1:26" ht="12" customHeight="1" x14ac:dyDescent="0.25">
      <c r="A558" s="157"/>
      <c r="B558" s="157"/>
      <c r="C558" s="157"/>
      <c r="D558" s="189"/>
      <c r="E558" s="157"/>
      <c r="F558" s="157"/>
      <c r="G558" s="157"/>
      <c r="H558" s="157"/>
      <c r="I558" s="157"/>
      <c r="J558" s="157"/>
      <c r="K558" s="157"/>
      <c r="L558" s="157"/>
      <c r="M558" s="157"/>
      <c r="N558" s="157"/>
      <c r="O558" s="157"/>
      <c r="P558" s="157"/>
      <c r="Q558" s="157"/>
      <c r="R558" s="157"/>
      <c r="S558" s="157"/>
      <c r="T558" s="157"/>
      <c r="U558" s="157"/>
      <c r="V558" s="157"/>
      <c r="W558" s="157"/>
      <c r="X558" s="157"/>
      <c r="Y558" s="157"/>
      <c r="Z558" s="157"/>
    </row>
    <row r="559" spans="1:26" ht="12" customHeight="1" x14ac:dyDescent="0.25">
      <c r="A559" s="157"/>
      <c r="B559" s="157"/>
      <c r="C559" s="157"/>
      <c r="D559" s="189"/>
      <c r="E559" s="157"/>
      <c r="F559" s="157"/>
      <c r="G559" s="157"/>
      <c r="H559" s="157"/>
      <c r="I559" s="157"/>
      <c r="J559" s="157"/>
      <c r="K559" s="157"/>
      <c r="L559" s="157"/>
      <c r="M559" s="157"/>
      <c r="N559" s="157"/>
      <c r="O559" s="157"/>
      <c r="P559" s="157"/>
      <c r="Q559" s="157"/>
      <c r="R559" s="157"/>
      <c r="S559" s="157"/>
      <c r="T559" s="157"/>
      <c r="U559" s="157"/>
      <c r="V559" s="157"/>
      <c r="W559" s="157"/>
      <c r="X559" s="157"/>
      <c r="Y559" s="157"/>
      <c r="Z559" s="157"/>
    </row>
    <row r="560" spans="1:26" ht="12" customHeight="1" x14ac:dyDescent="0.25">
      <c r="A560" s="157"/>
      <c r="B560" s="157"/>
      <c r="C560" s="157"/>
      <c r="D560" s="189"/>
      <c r="E560" s="157"/>
      <c r="F560" s="157"/>
      <c r="G560" s="157"/>
      <c r="H560" s="157"/>
      <c r="I560" s="157"/>
      <c r="J560" s="157"/>
      <c r="K560" s="157"/>
      <c r="L560" s="157"/>
      <c r="M560" s="157"/>
      <c r="N560" s="157"/>
      <c r="O560" s="157"/>
      <c r="P560" s="157"/>
      <c r="Q560" s="157"/>
      <c r="R560" s="157"/>
      <c r="S560" s="157"/>
      <c r="T560" s="157"/>
      <c r="U560" s="157"/>
      <c r="V560" s="157"/>
      <c r="W560" s="157"/>
      <c r="X560" s="157"/>
      <c r="Y560" s="157"/>
      <c r="Z560" s="157"/>
    </row>
    <row r="561" spans="1:26" ht="12" customHeight="1" x14ac:dyDescent="0.25">
      <c r="A561" s="157"/>
      <c r="B561" s="157"/>
      <c r="C561" s="157"/>
      <c r="D561" s="189"/>
      <c r="E561" s="157"/>
      <c r="F561" s="157"/>
      <c r="G561" s="157"/>
      <c r="H561" s="157"/>
      <c r="I561" s="157"/>
      <c r="J561" s="157"/>
      <c r="K561" s="157"/>
      <c r="L561" s="157"/>
      <c r="M561" s="157"/>
      <c r="N561" s="157"/>
      <c r="O561" s="157"/>
      <c r="P561" s="157"/>
      <c r="Q561" s="157"/>
      <c r="R561" s="157"/>
      <c r="S561" s="157"/>
      <c r="T561" s="157"/>
      <c r="U561" s="157"/>
      <c r="V561" s="157"/>
      <c r="W561" s="157"/>
      <c r="X561" s="157"/>
      <c r="Y561" s="157"/>
      <c r="Z561" s="157"/>
    </row>
    <row r="562" spans="1:26" ht="12" customHeight="1" x14ac:dyDescent="0.25">
      <c r="A562" s="157"/>
      <c r="B562" s="157"/>
      <c r="C562" s="157"/>
      <c r="D562" s="189"/>
      <c r="E562" s="157"/>
      <c r="F562" s="157"/>
      <c r="G562" s="157"/>
      <c r="H562" s="157"/>
      <c r="I562" s="157"/>
      <c r="J562" s="157"/>
      <c r="K562" s="157"/>
      <c r="L562" s="157"/>
      <c r="M562" s="157"/>
      <c r="N562" s="157"/>
      <c r="O562" s="157"/>
      <c r="P562" s="157"/>
      <c r="Q562" s="157"/>
      <c r="R562" s="157"/>
      <c r="S562" s="157"/>
      <c r="T562" s="157"/>
      <c r="U562" s="157"/>
      <c r="V562" s="157"/>
      <c r="W562" s="157"/>
      <c r="X562" s="157"/>
      <c r="Y562" s="157"/>
      <c r="Z562" s="157"/>
    </row>
    <row r="563" spans="1:26" ht="12" customHeight="1" x14ac:dyDescent="0.25">
      <c r="A563" s="157"/>
      <c r="B563" s="157"/>
      <c r="C563" s="157"/>
      <c r="D563" s="189"/>
      <c r="E563" s="157"/>
      <c r="F563" s="157"/>
      <c r="G563" s="157"/>
      <c r="H563" s="157"/>
      <c r="I563" s="157"/>
      <c r="J563" s="157"/>
      <c r="K563" s="157"/>
      <c r="L563" s="157"/>
      <c r="M563" s="157"/>
      <c r="N563" s="157"/>
      <c r="O563" s="157"/>
      <c r="P563" s="157"/>
      <c r="Q563" s="157"/>
      <c r="R563" s="157"/>
      <c r="S563" s="157"/>
      <c r="T563" s="157"/>
      <c r="U563" s="157"/>
      <c r="V563" s="157"/>
      <c r="W563" s="157"/>
      <c r="X563" s="157"/>
      <c r="Y563" s="157"/>
      <c r="Z563" s="157"/>
    </row>
    <row r="564" spans="1:26" ht="12" customHeight="1" x14ac:dyDescent="0.25">
      <c r="A564" s="157"/>
      <c r="B564" s="157"/>
      <c r="C564" s="157"/>
      <c r="D564" s="189"/>
      <c r="E564" s="157"/>
      <c r="F564" s="157"/>
      <c r="G564" s="157"/>
      <c r="H564" s="157"/>
      <c r="I564" s="157"/>
      <c r="J564" s="157"/>
      <c r="K564" s="157"/>
      <c r="L564" s="157"/>
      <c r="M564" s="157"/>
      <c r="N564" s="157"/>
      <c r="O564" s="157"/>
      <c r="P564" s="157"/>
      <c r="Q564" s="157"/>
      <c r="R564" s="157"/>
      <c r="S564" s="157"/>
      <c r="T564" s="157"/>
      <c r="U564" s="157"/>
      <c r="V564" s="157"/>
      <c r="W564" s="157"/>
      <c r="X564" s="157"/>
      <c r="Y564" s="157"/>
      <c r="Z564" s="157"/>
    </row>
    <row r="565" spans="1:26" ht="12" customHeight="1" x14ac:dyDescent="0.25">
      <c r="A565" s="157"/>
      <c r="B565" s="157"/>
      <c r="C565" s="157"/>
      <c r="D565" s="189"/>
      <c r="E565" s="157"/>
      <c r="F565" s="157"/>
      <c r="G565" s="157"/>
      <c r="H565" s="157"/>
      <c r="I565" s="157"/>
      <c r="J565" s="157"/>
      <c r="K565" s="157"/>
      <c r="L565" s="157"/>
      <c r="M565" s="157"/>
      <c r="N565" s="157"/>
      <c r="O565" s="157"/>
      <c r="P565" s="157"/>
      <c r="Q565" s="157"/>
      <c r="R565" s="157"/>
      <c r="S565" s="157"/>
      <c r="T565" s="157"/>
      <c r="U565" s="157"/>
      <c r="V565" s="157"/>
      <c r="W565" s="157"/>
      <c r="X565" s="157"/>
      <c r="Y565" s="157"/>
      <c r="Z565" s="157"/>
    </row>
    <row r="566" spans="1:26" ht="12" customHeight="1" x14ac:dyDescent="0.25">
      <c r="A566" s="157"/>
      <c r="B566" s="157"/>
      <c r="C566" s="157"/>
      <c r="D566" s="189"/>
      <c r="E566" s="157"/>
      <c r="F566" s="157"/>
      <c r="G566" s="157"/>
      <c r="H566" s="157"/>
      <c r="I566" s="157"/>
      <c r="J566" s="157"/>
      <c r="K566" s="157"/>
      <c r="L566" s="157"/>
      <c r="M566" s="157"/>
      <c r="N566" s="157"/>
      <c r="O566" s="157"/>
      <c r="P566" s="157"/>
      <c r="Q566" s="157"/>
      <c r="R566" s="157"/>
      <c r="S566" s="157"/>
      <c r="T566" s="157"/>
      <c r="U566" s="157"/>
      <c r="V566" s="157"/>
      <c r="W566" s="157"/>
      <c r="X566" s="157"/>
      <c r="Y566" s="157"/>
      <c r="Z566" s="157"/>
    </row>
    <row r="567" spans="1:26" ht="12" customHeight="1" x14ac:dyDescent="0.25">
      <c r="A567" s="157"/>
      <c r="B567" s="157"/>
      <c r="C567" s="157"/>
      <c r="D567" s="189"/>
      <c r="E567" s="157"/>
      <c r="F567" s="157"/>
      <c r="G567" s="157"/>
      <c r="H567" s="157"/>
      <c r="I567" s="157"/>
      <c r="J567" s="157"/>
      <c r="K567" s="157"/>
      <c r="L567" s="157"/>
      <c r="M567" s="157"/>
      <c r="N567" s="157"/>
      <c r="O567" s="157"/>
      <c r="P567" s="157"/>
      <c r="Q567" s="157"/>
      <c r="R567" s="157"/>
      <c r="S567" s="157"/>
      <c r="T567" s="157"/>
      <c r="U567" s="157"/>
      <c r="V567" s="157"/>
      <c r="W567" s="157"/>
      <c r="X567" s="157"/>
      <c r="Y567" s="157"/>
      <c r="Z567" s="157"/>
    </row>
    <row r="568" spans="1:26" ht="12" customHeight="1" x14ac:dyDescent="0.25">
      <c r="A568" s="157"/>
      <c r="B568" s="157"/>
      <c r="C568" s="157"/>
      <c r="D568" s="189"/>
      <c r="E568" s="157"/>
      <c r="F568" s="157"/>
      <c r="G568" s="157"/>
      <c r="H568" s="157"/>
      <c r="I568" s="157"/>
      <c r="J568" s="157"/>
      <c r="K568" s="157"/>
      <c r="L568" s="157"/>
      <c r="M568" s="157"/>
      <c r="N568" s="157"/>
      <c r="O568" s="157"/>
      <c r="P568" s="157"/>
      <c r="Q568" s="157"/>
      <c r="R568" s="157"/>
      <c r="S568" s="157"/>
      <c r="T568" s="157"/>
      <c r="U568" s="157"/>
      <c r="V568" s="157"/>
      <c r="W568" s="157"/>
      <c r="X568" s="157"/>
      <c r="Y568" s="157"/>
      <c r="Z568" s="157"/>
    </row>
    <row r="569" spans="1:26" ht="12" customHeight="1" x14ac:dyDescent="0.25">
      <c r="A569" s="157"/>
      <c r="B569" s="157"/>
      <c r="C569" s="157"/>
      <c r="D569" s="189"/>
      <c r="E569" s="157"/>
      <c r="F569" s="157"/>
      <c r="G569" s="157"/>
      <c r="H569" s="157"/>
      <c r="I569" s="157"/>
      <c r="J569" s="157"/>
      <c r="K569" s="157"/>
      <c r="L569" s="157"/>
      <c r="M569" s="157"/>
      <c r="N569" s="157"/>
      <c r="O569" s="157"/>
      <c r="P569" s="157"/>
      <c r="Q569" s="157"/>
      <c r="R569" s="157"/>
      <c r="S569" s="157"/>
      <c r="T569" s="157"/>
      <c r="U569" s="157"/>
      <c r="V569" s="157"/>
      <c r="W569" s="157"/>
      <c r="X569" s="157"/>
      <c r="Y569" s="157"/>
      <c r="Z569" s="157"/>
    </row>
    <row r="570" spans="1:26" ht="12" customHeight="1" x14ac:dyDescent="0.25">
      <c r="A570" s="157"/>
      <c r="B570" s="157"/>
      <c r="C570" s="157"/>
      <c r="D570" s="189"/>
      <c r="E570" s="157"/>
      <c r="F570" s="157"/>
      <c r="G570" s="157"/>
      <c r="H570" s="157"/>
      <c r="I570" s="157"/>
      <c r="J570" s="157"/>
      <c r="K570" s="157"/>
      <c r="L570" s="157"/>
      <c r="M570" s="157"/>
      <c r="N570" s="157"/>
      <c r="O570" s="157"/>
      <c r="P570" s="157"/>
      <c r="Q570" s="157"/>
      <c r="R570" s="157"/>
      <c r="S570" s="157"/>
      <c r="T570" s="157"/>
      <c r="U570" s="157"/>
      <c r="V570" s="157"/>
      <c r="W570" s="157"/>
      <c r="X570" s="157"/>
      <c r="Y570" s="157"/>
      <c r="Z570" s="157"/>
    </row>
    <row r="571" spans="1:26" ht="12" customHeight="1" x14ac:dyDescent="0.25">
      <c r="A571" s="157"/>
      <c r="B571" s="157"/>
      <c r="C571" s="157"/>
      <c r="D571" s="189"/>
      <c r="E571" s="157"/>
      <c r="F571" s="157"/>
      <c r="G571" s="157"/>
      <c r="H571" s="157"/>
      <c r="I571" s="157"/>
      <c r="J571" s="157"/>
      <c r="K571" s="157"/>
      <c r="L571" s="157"/>
      <c r="M571" s="157"/>
      <c r="N571" s="157"/>
      <c r="O571" s="157"/>
      <c r="P571" s="157"/>
      <c r="Q571" s="157"/>
      <c r="R571" s="157"/>
      <c r="S571" s="157"/>
      <c r="T571" s="157"/>
      <c r="U571" s="157"/>
      <c r="V571" s="157"/>
      <c r="W571" s="157"/>
      <c r="X571" s="157"/>
      <c r="Y571" s="157"/>
      <c r="Z571" s="157"/>
    </row>
    <row r="572" spans="1:26" ht="12" customHeight="1" x14ac:dyDescent="0.25">
      <c r="A572" s="157"/>
      <c r="B572" s="157"/>
      <c r="C572" s="157"/>
      <c r="D572" s="189"/>
      <c r="E572" s="157"/>
      <c r="F572" s="157"/>
      <c r="G572" s="157"/>
      <c r="H572" s="157"/>
      <c r="I572" s="157"/>
      <c r="J572" s="157"/>
      <c r="K572" s="157"/>
      <c r="L572" s="157"/>
      <c r="M572" s="157"/>
      <c r="N572" s="157"/>
      <c r="O572" s="157"/>
      <c r="P572" s="157"/>
      <c r="Q572" s="157"/>
      <c r="R572" s="157"/>
      <c r="S572" s="157"/>
      <c r="T572" s="157"/>
      <c r="U572" s="157"/>
      <c r="V572" s="157"/>
      <c r="W572" s="157"/>
      <c r="X572" s="157"/>
      <c r="Y572" s="157"/>
      <c r="Z572" s="157"/>
    </row>
    <row r="573" spans="1:26" ht="12" customHeight="1" x14ac:dyDescent="0.25">
      <c r="A573" s="157"/>
      <c r="B573" s="157"/>
      <c r="C573" s="157"/>
      <c r="D573" s="189"/>
      <c r="E573" s="157"/>
      <c r="F573" s="157"/>
      <c r="G573" s="157"/>
      <c r="H573" s="157"/>
      <c r="I573" s="157"/>
      <c r="J573" s="157"/>
      <c r="K573" s="157"/>
      <c r="L573" s="157"/>
      <c r="M573" s="157"/>
      <c r="N573" s="157"/>
      <c r="O573" s="157"/>
      <c r="P573" s="157"/>
      <c r="Q573" s="157"/>
      <c r="R573" s="157"/>
      <c r="S573" s="157"/>
      <c r="T573" s="157"/>
      <c r="U573" s="157"/>
      <c r="V573" s="157"/>
      <c r="W573" s="157"/>
      <c r="X573" s="157"/>
      <c r="Y573" s="157"/>
      <c r="Z573" s="157"/>
    </row>
    <row r="574" spans="1:26" ht="12" customHeight="1" x14ac:dyDescent="0.25">
      <c r="A574" s="157"/>
      <c r="B574" s="157"/>
      <c r="C574" s="157"/>
      <c r="D574" s="189"/>
      <c r="E574" s="157"/>
      <c r="F574" s="157"/>
      <c r="G574" s="157"/>
      <c r="H574" s="157"/>
      <c r="I574" s="157"/>
      <c r="J574" s="157"/>
      <c r="K574" s="157"/>
      <c r="L574" s="157"/>
      <c r="M574" s="157"/>
      <c r="N574" s="157"/>
      <c r="O574" s="157"/>
      <c r="P574" s="157"/>
      <c r="Q574" s="157"/>
      <c r="R574" s="157"/>
      <c r="S574" s="157"/>
      <c r="T574" s="157"/>
      <c r="U574" s="157"/>
      <c r="V574" s="157"/>
      <c r="W574" s="157"/>
      <c r="X574" s="157"/>
      <c r="Y574" s="157"/>
      <c r="Z574" s="157"/>
    </row>
    <row r="575" spans="1:26" ht="12" customHeight="1" x14ac:dyDescent="0.25">
      <c r="A575" s="157"/>
      <c r="B575" s="157"/>
      <c r="C575" s="157"/>
      <c r="D575" s="189"/>
      <c r="E575" s="157"/>
      <c r="F575" s="157"/>
      <c r="G575" s="157"/>
      <c r="H575" s="157"/>
      <c r="I575" s="157"/>
      <c r="J575" s="157"/>
      <c r="K575" s="157"/>
      <c r="L575" s="157"/>
      <c r="M575" s="157"/>
      <c r="N575" s="157"/>
      <c r="O575" s="157"/>
      <c r="P575" s="157"/>
      <c r="Q575" s="157"/>
      <c r="R575" s="157"/>
      <c r="S575" s="157"/>
      <c r="T575" s="157"/>
      <c r="U575" s="157"/>
      <c r="V575" s="157"/>
      <c r="W575" s="157"/>
      <c r="X575" s="157"/>
      <c r="Y575" s="157"/>
      <c r="Z575" s="157"/>
    </row>
    <row r="576" spans="1:26" ht="12" customHeight="1" x14ac:dyDescent="0.25">
      <c r="A576" s="157"/>
      <c r="B576" s="157"/>
      <c r="C576" s="157"/>
      <c r="D576" s="189"/>
      <c r="E576" s="157"/>
      <c r="F576" s="157"/>
      <c r="G576" s="157"/>
      <c r="H576" s="157"/>
      <c r="I576" s="157"/>
      <c r="J576" s="157"/>
      <c r="K576" s="157"/>
      <c r="L576" s="157"/>
      <c r="M576" s="157"/>
      <c r="N576" s="157"/>
      <c r="O576" s="157"/>
      <c r="P576" s="157"/>
      <c r="Q576" s="157"/>
      <c r="R576" s="157"/>
      <c r="S576" s="157"/>
      <c r="T576" s="157"/>
      <c r="U576" s="157"/>
      <c r="V576" s="157"/>
      <c r="W576" s="157"/>
      <c r="X576" s="157"/>
      <c r="Y576" s="157"/>
      <c r="Z576" s="157"/>
    </row>
    <row r="577" spans="1:26" ht="12" customHeight="1" x14ac:dyDescent="0.25">
      <c r="A577" s="157"/>
      <c r="B577" s="157"/>
      <c r="C577" s="157"/>
      <c r="D577" s="189"/>
      <c r="E577" s="157"/>
      <c r="F577" s="157"/>
      <c r="G577" s="157"/>
      <c r="H577" s="157"/>
      <c r="I577" s="157"/>
      <c r="J577" s="157"/>
      <c r="K577" s="157"/>
      <c r="L577" s="157"/>
      <c r="M577" s="157"/>
      <c r="N577" s="157"/>
      <c r="O577" s="157"/>
      <c r="P577" s="157"/>
      <c r="Q577" s="157"/>
      <c r="R577" s="157"/>
      <c r="S577" s="157"/>
      <c r="T577" s="157"/>
      <c r="U577" s="157"/>
      <c r="V577" s="157"/>
      <c r="W577" s="157"/>
      <c r="X577" s="157"/>
      <c r="Y577" s="157"/>
      <c r="Z577" s="157"/>
    </row>
    <row r="578" spans="1:26" ht="12" customHeight="1" x14ac:dyDescent="0.25">
      <c r="A578" s="157"/>
      <c r="B578" s="157"/>
      <c r="C578" s="157"/>
      <c r="D578" s="189"/>
      <c r="E578" s="157"/>
      <c r="F578" s="157"/>
      <c r="G578" s="157"/>
      <c r="H578" s="157"/>
      <c r="I578" s="157"/>
      <c r="J578" s="157"/>
      <c r="K578" s="157"/>
      <c r="L578" s="157"/>
      <c r="M578" s="157"/>
      <c r="N578" s="157"/>
      <c r="O578" s="157"/>
      <c r="P578" s="157"/>
      <c r="Q578" s="157"/>
      <c r="R578" s="157"/>
      <c r="S578" s="157"/>
      <c r="T578" s="157"/>
      <c r="U578" s="157"/>
      <c r="V578" s="157"/>
      <c r="W578" s="157"/>
      <c r="X578" s="157"/>
      <c r="Y578" s="157"/>
      <c r="Z578" s="157"/>
    </row>
    <row r="579" spans="1:26" ht="12" customHeight="1" x14ac:dyDescent="0.25">
      <c r="A579" s="157"/>
      <c r="B579" s="157"/>
      <c r="C579" s="157"/>
      <c r="D579" s="189"/>
      <c r="E579" s="157"/>
      <c r="F579" s="157"/>
      <c r="G579" s="157"/>
      <c r="H579" s="157"/>
      <c r="I579" s="157"/>
      <c r="J579" s="157"/>
      <c r="K579" s="157"/>
      <c r="L579" s="157"/>
      <c r="M579" s="157"/>
      <c r="N579" s="157"/>
      <c r="O579" s="157"/>
      <c r="P579" s="157"/>
      <c r="Q579" s="157"/>
      <c r="R579" s="157"/>
      <c r="S579" s="157"/>
      <c r="T579" s="157"/>
      <c r="U579" s="157"/>
      <c r="V579" s="157"/>
      <c r="W579" s="157"/>
      <c r="X579" s="157"/>
      <c r="Y579" s="157"/>
      <c r="Z579" s="157"/>
    </row>
    <row r="580" spans="1:26" ht="12" customHeight="1" x14ac:dyDescent="0.25">
      <c r="A580" s="157"/>
      <c r="B580" s="157"/>
      <c r="C580" s="157"/>
      <c r="D580" s="189"/>
      <c r="E580" s="157"/>
      <c r="F580" s="157"/>
      <c r="G580" s="157"/>
      <c r="H580" s="157"/>
      <c r="I580" s="157"/>
      <c r="J580" s="157"/>
      <c r="K580" s="157"/>
      <c r="L580" s="157"/>
      <c r="M580" s="157"/>
      <c r="N580" s="157"/>
      <c r="O580" s="157"/>
      <c r="P580" s="157"/>
      <c r="Q580" s="157"/>
      <c r="R580" s="157"/>
      <c r="S580" s="157"/>
      <c r="T580" s="157"/>
      <c r="U580" s="157"/>
      <c r="V580" s="157"/>
      <c r="W580" s="157"/>
      <c r="X580" s="157"/>
      <c r="Y580" s="157"/>
      <c r="Z580" s="157"/>
    </row>
    <row r="581" spans="1:26" ht="12" customHeight="1" x14ac:dyDescent="0.25">
      <c r="A581" s="157"/>
      <c r="B581" s="157"/>
      <c r="C581" s="157"/>
      <c r="D581" s="189"/>
      <c r="E581" s="157"/>
      <c r="F581" s="157"/>
      <c r="G581" s="157"/>
      <c r="H581" s="157"/>
      <c r="I581" s="157"/>
      <c r="J581" s="157"/>
      <c r="K581" s="157"/>
      <c r="L581" s="157"/>
      <c r="M581" s="157"/>
      <c r="N581" s="157"/>
      <c r="O581" s="157"/>
      <c r="P581" s="157"/>
      <c r="Q581" s="157"/>
      <c r="R581" s="157"/>
      <c r="S581" s="157"/>
      <c r="T581" s="157"/>
      <c r="U581" s="157"/>
      <c r="V581" s="157"/>
      <c r="W581" s="157"/>
      <c r="X581" s="157"/>
      <c r="Y581" s="157"/>
      <c r="Z581" s="157"/>
    </row>
    <row r="582" spans="1:26" ht="12" customHeight="1" x14ac:dyDescent="0.25">
      <c r="A582" s="157"/>
      <c r="B582" s="157"/>
      <c r="C582" s="157"/>
      <c r="D582" s="189"/>
      <c r="E582" s="157"/>
      <c r="F582" s="157"/>
      <c r="G582" s="157"/>
      <c r="H582" s="157"/>
      <c r="I582" s="157"/>
      <c r="J582" s="157"/>
      <c r="K582" s="157"/>
      <c r="L582" s="157"/>
      <c r="M582" s="157"/>
      <c r="N582" s="157"/>
      <c r="O582" s="157"/>
      <c r="P582" s="157"/>
      <c r="Q582" s="157"/>
      <c r="R582" s="157"/>
      <c r="S582" s="157"/>
      <c r="T582" s="157"/>
      <c r="U582" s="157"/>
      <c r="V582" s="157"/>
      <c r="W582" s="157"/>
      <c r="X582" s="157"/>
      <c r="Y582" s="157"/>
      <c r="Z582" s="157"/>
    </row>
    <row r="583" spans="1:26" ht="12" customHeight="1" x14ac:dyDescent="0.25">
      <c r="A583" s="157"/>
      <c r="B583" s="157"/>
      <c r="C583" s="157"/>
      <c r="D583" s="189"/>
      <c r="E583" s="157"/>
      <c r="F583" s="157"/>
      <c r="G583" s="157"/>
      <c r="H583" s="157"/>
      <c r="I583" s="157"/>
      <c r="J583" s="157"/>
      <c r="K583" s="157"/>
      <c r="L583" s="157"/>
      <c r="M583" s="157"/>
      <c r="N583" s="157"/>
      <c r="O583" s="157"/>
      <c r="P583" s="157"/>
      <c r="Q583" s="157"/>
      <c r="R583" s="157"/>
      <c r="S583" s="157"/>
      <c r="T583" s="157"/>
      <c r="U583" s="157"/>
      <c r="V583" s="157"/>
      <c r="W583" s="157"/>
      <c r="X583" s="157"/>
      <c r="Y583" s="157"/>
      <c r="Z583" s="157"/>
    </row>
    <row r="584" spans="1:26" ht="12" customHeight="1" x14ac:dyDescent="0.25">
      <c r="A584" s="157"/>
      <c r="B584" s="157"/>
      <c r="C584" s="157"/>
      <c r="D584" s="189"/>
      <c r="E584" s="157"/>
      <c r="F584" s="157"/>
      <c r="G584" s="157"/>
      <c r="H584" s="157"/>
      <c r="I584" s="157"/>
      <c r="J584" s="157"/>
      <c r="K584" s="157"/>
      <c r="L584" s="157"/>
      <c r="M584" s="157"/>
      <c r="N584" s="157"/>
      <c r="O584" s="157"/>
      <c r="P584" s="157"/>
      <c r="Q584" s="157"/>
      <c r="R584" s="157"/>
      <c r="S584" s="157"/>
      <c r="T584" s="157"/>
      <c r="U584" s="157"/>
      <c r="V584" s="157"/>
      <c r="W584" s="157"/>
      <c r="X584" s="157"/>
      <c r="Y584" s="157"/>
      <c r="Z584" s="157"/>
    </row>
    <row r="585" spans="1:26" ht="12" customHeight="1" x14ac:dyDescent="0.25">
      <c r="A585" s="157"/>
      <c r="B585" s="157"/>
      <c r="C585" s="157"/>
      <c r="D585" s="189"/>
      <c r="E585" s="157"/>
      <c r="F585" s="157"/>
      <c r="G585" s="157"/>
      <c r="H585" s="157"/>
      <c r="I585" s="157"/>
      <c r="J585" s="157"/>
      <c r="K585" s="157"/>
      <c r="L585" s="157"/>
      <c r="M585" s="157"/>
      <c r="N585" s="157"/>
      <c r="O585" s="157"/>
      <c r="P585" s="157"/>
      <c r="Q585" s="157"/>
      <c r="R585" s="157"/>
      <c r="S585" s="157"/>
      <c r="T585" s="157"/>
      <c r="U585" s="157"/>
      <c r="V585" s="157"/>
      <c r="W585" s="157"/>
      <c r="X585" s="157"/>
      <c r="Y585" s="157"/>
      <c r="Z585" s="157"/>
    </row>
    <row r="586" spans="1:26" ht="12" customHeight="1" x14ac:dyDescent="0.25">
      <c r="A586" s="157"/>
      <c r="B586" s="157"/>
      <c r="C586" s="157"/>
      <c r="D586" s="189"/>
      <c r="E586" s="157"/>
      <c r="F586" s="157"/>
      <c r="G586" s="157"/>
      <c r="H586" s="157"/>
      <c r="I586" s="157"/>
      <c r="J586" s="157"/>
      <c r="K586" s="157"/>
      <c r="L586" s="157"/>
      <c r="M586" s="157"/>
      <c r="N586" s="157"/>
      <c r="O586" s="157"/>
      <c r="P586" s="157"/>
      <c r="Q586" s="157"/>
      <c r="R586" s="157"/>
      <c r="S586" s="157"/>
      <c r="T586" s="157"/>
      <c r="U586" s="157"/>
      <c r="V586" s="157"/>
      <c r="W586" s="157"/>
      <c r="X586" s="157"/>
      <c r="Y586" s="157"/>
      <c r="Z586" s="157"/>
    </row>
    <row r="587" spans="1:26" ht="12" customHeight="1" x14ac:dyDescent="0.25">
      <c r="A587" s="157"/>
      <c r="B587" s="157"/>
      <c r="C587" s="157"/>
      <c r="D587" s="189"/>
      <c r="E587" s="157"/>
      <c r="F587" s="157"/>
      <c r="G587" s="157"/>
      <c r="H587" s="157"/>
      <c r="I587" s="157"/>
      <c r="J587" s="157"/>
      <c r="K587" s="157"/>
      <c r="L587" s="157"/>
      <c r="M587" s="157"/>
      <c r="N587" s="157"/>
      <c r="O587" s="157"/>
      <c r="P587" s="157"/>
      <c r="Q587" s="157"/>
      <c r="R587" s="157"/>
      <c r="S587" s="157"/>
      <c r="T587" s="157"/>
      <c r="U587" s="157"/>
      <c r="V587" s="157"/>
      <c r="W587" s="157"/>
      <c r="X587" s="157"/>
      <c r="Y587" s="157"/>
      <c r="Z587" s="157"/>
    </row>
    <row r="588" spans="1:26" ht="12" customHeight="1" x14ac:dyDescent="0.25">
      <c r="A588" s="157"/>
      <c r="B588" s="157"/>
      <c r="C588" s="157"/>
      <c r="D588" s="189"/>
      <c r="E588" s="157"/>
      <c r="F588" s="157"/>
      <c r="G588" s="157"/>
      <c r="H588" s="157"/>
      <c r="I588" s="157"/>
      <c r="J588" s="157"/>
      <c r="K588" s="157"/>
      <c r="L588" s="157"/>
      <c r="M588" s="157"/>
      <c r="N588" s="157"/>
      <c r="O588" s="157"/>
      <c r="P588" s="157"/>
      <c r="Q588" s="157"/>
      <c r="R588" s="157"/>
      <c r="S588" s="157"/>
      <c r="T588" s="157"/>
      <c r="U588" s="157"/>
      <c r="V588" s="157"/>
      <c r="W588" s="157"/>
      <c r="X588" s="157"/>
      <c r="Y588" s="157"/>
      <c r="Z588" s="157"/>
    </row>
    <row r="589" spans="1:26" ht="12" customHeight="1" x14ac:dyDescent="0.25">
      <c r="A589" s="157"/>
      <c r="B589" s="157"/>
      <c r="C589" s="157"/>
      <c r="D589" s="189"/>
      <c r="E589" s="157"/>
      <c r="F589" s="157"/>
      <c r="G589" s="157"/>
      <c r="H589" s="157"/>
      <c r="I589" s="157"/>
      <c r="J589" s="157"/>
      <c r="K589" s="157"/>
      <c r="L589" s="157"/>
      <c r="M589" s="157"/>
      <c r="N589" s="157"/>
      <c r="O589" s="157"/>
      <c r="P589" s="157"/>
      <c r="Q589" s="157"/>
      <c r="R589" s="157"/>
      <c r="S589" s="157"/>
      <c r="T589" s="157"/>
      <c r="U589" s="157"/>
      <c r="V589" s="157"/>
      <c r="W589" s="157"/>
      <c r="X589" s="157"/>
      <c r="Y589" s="157"/>
      <c r="Z589" s="157"/>
    </row>
    <row r="590" spans="1:26" ht="12" customHeight="1" x14ac:dyDescent="0.25">
      <c r="A590" s="157"/>
      <c r="B590" s="157"/>
      <c r="C590" s="157"/>
      <c r="D590" s="189"/>
      <c r="E590" s="157"/>
      <c r="F590" s="157"/>
      <c r="G590" s="157"/>
      <c r="H590" s="157"/>
      <c r="I590" s="157"/>
      <c r="J590" s="157"/>
      <c r="K590" s="157"/>
      <c r="L590" s="157"/>
      <c r="M590" s="157"/>
      <c r="N590" s="157"/>
      <c r="O590" s="157"/>
      <c r="P590" s="157"/>
      <c r="Q590" s="157"/>
      <c r="R590" s="157"/>
      <c r="S590" s="157"/>
      <c r="T590" s="157"/>
      <c r="U590" s="157"/>
      <c r="V590" s="157"/>
      <c r="W590" s="157"/>
      <c r="X590" s="157"/>
      <c r="Y590" s="157"/>
      <c r="Z590" s="157"/>
    </row>
    <row r="591" spans="1:26" ht="12" customHeight="1" x14ac:dyDescent="0.25">
      <c r="A591" s="157"/>
      <c r="B591" s="157"/>
      <c r="C591" s="157"/>
      <c r="D591" s="189"/>
      <c r="E591" s="157"/>
      <c r="F591" s="157"/>
      <c r="G591" s="157"/>
      <c r="H591" s="157"/>
      <c r="I591" s="157"/>
      <c r="J591" s="157"/>
      <c r="K591" s="157"/>
      <c r="L591" s="157"/>
      <c r="M591" s="157"/>
      <c r="N591" s="157"/>
      <c r="O591" s="157"/>
      <c r="P591" s="157"/>
      <c r="Q591" s="157"/>
      <c r="R591" s="157"/>
      <c r="S591" s="157"/>
      <c r="T591" s="157"/>
      <c r="U591" s="157"/>
      <c r="V591" s="157"/>
      <c r="W591" s="157"/>
      <c r="X591" s="157"/>
      <c r="Y591" s="157"/>
      <c r="Z591" s="157"/>
    </row>
    <row r="592" spans="1:26" ht="12" customHeight="1" x14ac:dyDescent="0.25">
      <c r="A592" s="157"/>
      <c r="B592" s="157"/>
      <c r="C592" s="157"/>
      <c r="D592" s="189"/>
      <c r="E592" s="157"/>
      <c r="F592" s="157"/>
      <c r="G592" s="157"/>
      <c r="H592" s="157"/>
      <c r="I592" s="157"/>
      <c r="J592" s="157"/>
      <c r="K592" s="157"/>
      <c r="L592" s="157"/>
      <c r="M592" s="157"/>
      <c r="N592" s="157"/>
      <c r="O592" s="157"/>
      <c r="P592" s="157"/>
      <c r="Q592" s="157"/>
      <c r="R592" s="157"/>
      <c r="S592" s="157"/>
      <c r="T592" s="157"/>
      <c r="U592" s="157"/>
      <c r="V592" s="157"/>
      <c r="W592" s="157"/>
      <c r="X592" s="157"/>
      <c r="Y592" s="157"/>
      <c r="Z592" s="157"/>
    </row>
    <row r="593" spans="1:26" ht="12" customHeight="1" x14ac:dyDescent="0.25">
      <c r="A593" s="157"/>
      <c r="B593" s="157"/>
      <c r="C593" s="157"/>
      <c r="D593" s="189"/>
      <c r="E593" s="157"/>
      <c r="F593" s="157"/>
      <c r="G593" s="157"/>
      <c r="H593" s="157"/>
      <c r="I593" s="157"/>
      <c r="J593" s="157"/>
      <c r="K593" s="157"/>
      <c r="L593" s="157"/>
      <c r="M593" s="157"/>
      <c r="N593" s="157"/>
      <c r="O593" s="157"/>
      <c r="P593" s="157"/>
      <c r="Q593" s="157"/>
      <c r="R593" s="157"/>
      <c r="S593" s="157"/>
      <c r="T593" s="157"/>
      <c r="U593" s="157"/>
      <c r="V593" s="157"/>
      <c r="W593" s="157"/>
      <c r="X593" s="157"/>
      <c r="Y593" s="157"/>
      <c r="Z593" s="157"/>
    </row>
    <row r="594" spans="1:26" ht="12" customHeight="1" x14ac:dyDescent="0.25">
      <c r="A594" s="157"/>
      <c r="B594" s="157"/>
      <c r="C594" s="157"/>
      <c r="D594" s="189"/>
      <c r="E594" s="157"/>
      <c r="F594" s="157"/>
      <c r="G594" s="157"/>
      <c r="H594" s="157"/>
      <c r="I594" s="157"/>
      <c r="J594" s="157"/>
      <c r="K594" s="157"/>
      <c r="L594" s="157"/>
      <c r="M594" s="157"/>
      <c r="N594" s="157"/>
      <c r="O594" s="157"/>
      <c r="P594" s="157"/>
      <c r="Q594" s="157"/>
      <c r="R594" s="157"/>
      <c r="S594" s="157"/>
      <c r="T594" s="157"/>
      <c r="U594" s="157"/>
      <c r="V594" s="157"/>
      <c r="W594" s="157"/>
      <c r="X594" s="157"/>
      <c r="Y594" s="157"/>
      <c r="Z594" s="157"/>
    </row>
    <row r="595" spans="1:26" ht="12" customHeight="1" x14ac:dyDescent="0.25">
      <c r="A595" s="157"/>
      <c r="B595" s="157"/>
      <c r="C595" s="157"/>
      <c r="D595" s="189"/>
      <c r="E595" s="157"/>
      <c r="F595" s="157"/>
      <c r="G595" s="157"/>
      <c r="H595" s="157"/>
      <c r="I595" s="157"/>
      <c r="J595" s="157"/>
      <c r="K595" s="157"/>
      <c r="L595" s="157"/>
      <c r="M595" s="157"/>
      <c r="N595" s="157"/>
      <c r="O595" s="157"/>
      <c r="P595" s="157"/>
      <c r="Q595" s="157"/>
      <c r="R595" s="157"/>
      <c r="S595" s="157"/>
      <c r="T595" s="157"/>
      <c r="U595" s="157"/>
      <c r="V595" s="157"/>
      <c r="W595" s="157"/>
      <c r="X595" s="157"/>
      <c r="Y595" s="157"/>
      <c r="Z595" s="157"/>
    </row>
    <row r="596" spans="1:26" ht="12" customHeight="1" x14ac:dyDescent="0.25">
      <c r="A596" s="157"/>
      <c r="B596" s="157"/>
      <c r="C596" s="157"/>
      <c r="D596" s="189"/>
      <c r="E596" s="157"/>
      <c r="F596" s="157"/>
      <c r="G596" s="157"/>
      <c r="H596" s="157"/>
      <c r="I596" s="157"/>
      <c r="J596" s="157"/>
      <c r="K596" s="157"/>
      <c r="L596" s="157"/>
      <c r="M596" s="157"/>
      <c r="N596" s="157"/>
      <c r="O596" s="157"/>
      <c r="P596" s="157"/>
      <c r="Q596" s="157"/>
      <c r="R596" s="157"/>
      <c r="S596" s="157"/>
      <c r="T596" s="157"/>
      <c r="U596" s="157"/>
      <c r="V596" s="157"/>
      <c r="W596" s="157"/>
      <c r="X596" s="157"/>
      <c r="Y596" s="157"/>
      <c r="Z596" s="157"/>
    </row>
    <row r="597" spans="1:26" ht="12" customHeight="1" x14ac:dyDescent="0.25">
      <c r="A597" s="157"/>
      <c r="B597" s="157"/>
      <c r="C597" s="157"/>
      <c r="D597" s="189"/>
      <c r="E597" s="157"/>
      <c r="F597" s="157"/>
      <c r="G597" s="157"/>
      <c r="H597" s="157"/>
      <c r="I597" s="157"/>
      <c r="J597" s="157"/>
      <c r="K597" s="157"/>
      <c r="L597" s="157"/>
      <c r="M597" s="157"/>
      <c r="N597" s="157"/>
      <c r="O597" s="157"/>
      <c r="P597" s="157"/>
      <c r="Q597" s="157"/>
      <c r="R597" s="157"/>
      <c r="S597" s="157"/>
      <c r="T597" s="157"/>
      <c r="U597" s="157"/>
      <c r="V597" s="157"/>
      <c r="W597" s="157"/>
      <c r="X597" s="157"/>
      <c r="Y597" s="157"/>
      <c r="Z597" s="157"/>
    </row>
    <row r="598" spans="1:26" ht="12" customHeight="1" x14ac:dyDescent="0.25">
      <c r="A598" s="157"/>
      <c r="B598" s="157"/>
      <c r="C598" s="157"/>
      <c r="D598" s="189"/>
      <c r="E598" s="157"/>
      <c r="F598" s="157"/>
      <c r="G598" s="157"/>
      <c r="H598" s="157"/>
      <c r="I598" s="157"/>
      <c r="J598" s="157"/>
      <c r="K598" s="157"/>
      <c r="L598" s="157"/>
      <c r="M598" s="157"/>
      <c r="N598" s="157"/>
      <c r="O598" s="157"/>
      <c r="P598" s="157"/>
      <c r="Q598" s="157"/>
      <c r="R598" s="157"/>
      <c r="S598" s="157"/>
      <c r="T598" s="157"/>
      <c r="U598" s="157"/>
      <c r="V598" s="157"/>
      <c r="W598" s="157"/>
      <c r="X598" s="157"/>
      <c r="Y598" s="157"/>
      <c r="Z598" s="157"/>
    </row>
    <row r="599" spans="1:26" ht="12" customHeight="1" x14ac:dyDescent="0.25">
      <c r="A599" s="157"/>
      <c r="B599" s="157"/>
      <c r="C599" s="157"/>
      <c r="D599" s="189"/>
      <c r="E599" s="157"/>
      <c r="F599" s="157"/>
      <c r="G599" s="157"/>
      <c r="H599" s="157"/>
      <c r="I599" s="157"/>
      <c r="J599" s="157"/>
      <c r="K599" s="157"/>
      <c r="L599" s="157"/>
      <c r="M599" s="157"/>
      <c r="N599" s="157"/>
      <c r="O599" s="157"/>
      <c r="P599" s="157"/>
      <c r="Q599" s="157"/>
      <c r="R599" s="157"/>
      <c r="S599" s="157"/>
      <c r="T599" s="157"/>
      <c r="U599" s="157"/>
      <c r="V599" s="157"/>
      <c r="W599" s="157"/>
      <c r="X599" s="157"/>
      <c r="Y599" s="157"/>
      <c r="Z599" s="157"/>
    </row>
    <row r="600" spans="1:26" ht="12" customHeight="1" x14ac:dyDescent="0.25">
      <c r="A600" s="157"/>
      <c r="B600" s="157"/>
      <c r="C600" s="157"/>
      <c r="D600" s="189"/>
      <c r="E600" s="157"/>
      <c r="F600" s="157"/>
      <c r="G600" s="157"/>
      <c r="H600" s="157"/>
      <c r="I600" s="157"/>
      <c r="J600" s="157"/>
      <c r="K600" s="157"/>
      <c r="L600" s="157"/>
      <c r="M600" s="157"/>
      <c r="N600" s="157"/>
      <c r="O600" s="157"/>
      <c r="P600" s="157"/>
      <c r="Q600" s="157"/>
      <c r="R600" s="157"/>
      <c r="S600" s="157"/>
      <c r="T600" s="157"/>
      <c r="U600" s="157"/>
      <c r="V600" s="157"/>
      <c r="W600" s="157"/>
      <c r="X600" s="157"/>
      <c r="Y600" s="157"/>
      <c r="Z600" s="157"/>
    </row>
    <row r="601" spans="1:26" ht="12" customHeight="1" x14ac:dyDescent="0.25">
      <c r="A601" s="157"/>
      <c r="B601" s="157"/>
      <c r="C601" s="157"/>
      <c r="D601" s="189"/>
      <c r="E601" s="157"/>
      <c r="F601" s="157"/>
      <c r="G601" s="157"/>
      <c r="H601" s="157"/>
      <c r="I601" s="157"/>
      <c r="J601" s="157"/>
      <c r="K601" s="157"/>
      <c r="L601" s="157"/>
      <c r="M601" s="157"/>
      <c r="N601" s="157"/>
      <c r="O601" s="157"/>
      <c r="P601" s="157"/>
      <c r="Q601" s="157"/>
      <c r="R601" s="157"/>
      <c r="S601" s="157"/>
      <c r="T601" s="157"/>
      <c r="U601" s="157"/>
      <c r="V601" s="157"/>
      <c r="W601" s="157"/>
      <c r="X601" s="157"/>
      <c r="Y601" s="157"/>
      <c r="Z601" s="157"/>
    </row>
    <row r="602" spans="1:26" ht="12" customHeight="1" x14ac:dyDescent="0.25">
      <c r="A602" s="157"/>
      <c r="B602" s="157"/>
      <c r="C602" s="157"/>
      <c r="D602" s="189"/>
      <c r="E602" s="157"/>
      <c r="F602" s="157"/>
      <c r="G602" s="157"/>
      <c r="H602" s="157"/>
      <c r="I602" s="157"/>
      <c r="J602" s="157"/>
      <c r="K602" s="157"/>
      <c r="L602" s="157"/>
      <c r="M602" s="157"/>
      <c r="N602" s="157"/>
      <c r="O602" s="157"/>
      <c r="P602" s="157"/>
      <c r="Q602" s="157"/>
      <c r="R602" s="157"/>
      <c r="S602" s="157"/>
      <c r="T602" s="157"/>
      <c r="U602" s="157"/>
      <c r="V602" s="157"/>
      <c r="W602" s="157"/>
      <c r="X602" s="157"/>
      <c r="Y602" s="157"/>
      <c r="Z602" s="157"/>
    </row>
    <row r="603" spans="1:26" ht="12" customHeight="1" x14ac:dyDescent="0.25">
      <c r="A603" s="157"/>
      <c r="B603" s="157"/>
      <c r="C603" s="157"/>
      <c r="D603" s="189"/>
      <c r="E603" s="157"/>
      <c r="F603" s="157"/>
      <c r="G603" s="157"/>
      <c r="H603" s="157"/>
      <c r="I603" s="157"/>
      <c r="J603" s="157"/>
      <c r="K603" s="157"/>
      <c r="L603" s="157"/>
      <c r="M603" s="157"/>
      <c r="N603" s="157"/>
      <c r="O603" s="157"/>
      <c r="P603" s="157"/>
      <c r="Q603" s="157"/>
      <c r="R603" s="157"/>
      <c r="S603" s="157"/>
      <c r="T603" s="157"/>
      <c r="U603" s="157"/>
      <c r="V603" s="157"/>
      <c r="W603" s="157"/>
      <c r="X603" s="157"/>
      <c r="Y603" s="157"/>
      <c r="Z603" s="157"/>
    </row>
    <row r="604" spans="1:26" ht="12" customHeight="1" x14ac:dyDescent="0.25">
      <c r="A604" s="157"/>
      <c r="B604" s="157"/>
      <c r="C604" s="157"/>
      <c r="D604" s="189"/>
      <c r="E604" s="157"/>
      <c r="F604" s="157"/>
      <c r="G604" s="157"/>
      <c r="H604" s="157"/>
      <c r="I604" s="157"/>
      <c r="J604" s="157"/>
      <c r="K604" s="157"/>
      <c r="L604" s="157"/>
      <c r="M604" s="157"/>
      <c r="N604" s="157"/>
      <c r="O604" s="157"/>
      <c r="P604" s="157"/>
      <c r="Q604" s="157"/>
      <c r="R604" s="157"/>
      <c r="S604" s="157"/>
      <c r="T604" s="157"/>
      <c r="U604" s="157"/>
      <c r="V604" s="157"/>
      <c r="W604" s="157"/>
      <c r="X604" s="157"/>
      <c r="Y604" s="157"/>
      <c r="Z604" s="157"/>
    </row>
    <row r="605" spans="1:26" ht="12" customHeight="1" x14ac:dyDescent="0.25">
      <c r="A605" s="157"/>
      <c r="B605" s="157"/>
      <c r="C605" s="157"/>
      <c r="D605" s="189"/>
      <c r="E605" s="157"/>
      <c r="F605" s="157"/>
      <c r="G605" s="157"/>
      <c r="H605" s="157"/>
      <c r="I605" s="157"/>
      <c r="J605" s="157"/>
      <c r="K605" s="157"/>
      <c r="L605" s="157"/>
      <c r="M605" s="157"/>
      <c r="N605" s="157"/>
      <c r="O605" s="157"/>
      <c r="P605" s="157"/>
      <c r="Q605" s="157"/>
      <c r="R605" s="157"/>
      <c r="S605" s="157"/>
      <c r="T605" s="157"/>
      <c r="U605" s="157"/>
      <c r="V605" s="157"/>
      <c r="W605" s="157"/>
      <c r="X605" s="157"/>
      <c r="Y605" s="157"/>
      <c r="Z605" s="157"/>
    </row>
    <row r="606" spans="1:26" ht="12" customHeight="1" x14ac:dyDescent="0.25">
      <c r="A606" s="157"/>
      <c r="B606" s="157"/>
      <c r="C606" s="157"/>
      <c r="D606" s="189"/>
      <c r="E606" s="157"/>
      <c r="F606" s="157"/>
      <c r="G606" s="157"/>
      <c r="H606" s="157"/>
      <c r="I606" s="157"/>
      <c r="J606" s="157"/>
      <c r="K606" s="157"/>
      <c r="L606" s="157"/>
      <c r="M606" s="157"/>
      <c r="N606" s="157"/>
      <c r="O606" s="157"/>
      <c r="P606" s="157"/>
      <c r="Q606" s="157"/>
      <c r="R606" s="157"/>
      <c r="S606" s="157"/>
      <c r="T606" s="157"/>
      <c r="U606" s="157"/>
      <c r="V606" s="157"/>
      <c r="W606" s="157"/>
      <c r="X606" s="157"/>
      <c r="Y606" s="157"/>
      <c r="Z606" s="157"/>
    </row>
    <row r="607" spans="1:26" ht="12" customHeight="1" x14ac:dyDescent="0.25">
      <c r="A607" s="157"/>
      <c r="B607" s="157"/>
      <c r="C607" s="157"/>
      <c r="D607" s="189"/>
      <c r="E607" s="157"/>
      <c r="F607" s="157"/>
      <c r="G607" s="157"/>
      <c r="H607" s="157"/>
      <c r="I607" s="157"/>
      <c r="J607" s="157"/>
      <c r="K607" s="157"/>
      <c r="L607" s="157"/>
      <c r="M607" s="157"/>
      <c r="N607" s="157"/>
      <c r="O607" s="157"/>
      <c r="P607" s="157"/>
      <c r="Q607" s="157"/>
      <c r="R607" s="157"/>
      <c r="S607" s="157"/>
      <c r="T607" s="157"/>
      <c r="U607" s="157"/>
      <c r="V607" s="157"/>
      <c r="W607" s="157"/>
      <c r="X607" s="157"/>
      <c r="Y607" s="157"/>
      <c r="Z607" s="157"/>
    </row>
    <row r="608" spans="1:26" ht="12" customHeight="1" x14ac:dyDescent="0.25">
      <c r="A608" s="157"/>
      <c r="B608" s="157"/>
      <c r="C608" s="157"/>
      <c r="D608" s="189"/>
      <c r="E608" s="157"/>
      <c r="F608" s="157"/>
      <c r="G608" s="157"/>
      <c r="H608" s="157"/>
      <c r="I608" s="157"/>
      <c r="J608" s="157"/>
      <c r="K608" s="157"/>
      <c r="L608" s="157"/>
      <c r="M608" s="157"/>
      <c r="N608" s="157"/>
      <c r="O608" s="157"/>
      <c r="P608" s="157"/>
      <c r="Q608" s="157"/>
      <c r="R608" s="157"/>
      <c r="S608" s="157"/>
      <c r="T608" s="157"/>
      <c r="U608" s="157"/>
      <c r="V608" s="157"/>
      <c r="W608" s="157"/>
      <c r="X608" s="157"/>
      <c r="Y608" s="157"/>
      <c r="Z608" s="157"/>
    </row>
    <row r="609" spans="1:26" ht="12" customHeight="1" x14ac:dyDescent="0.25">
      <c r="A609" s="157"/>
      <c r="B609" s="157"/>
      <c r="C609" s="157"/>
      <c r="D609" s="189"/>
      <c r="E609" s="157"/>
      <c r="F609" s="157"/>
      <c r="G609" s="157"/>
      <c r="H609" s="157"/>
      <c r="I609" s="157"/>
      <c r="J609" s="157"/>
      <c r="K609" s="157"/>
      <c r="L609" s="157"/>
      <c r="M609" s="157"/>
      <c r="N609" s="157"/>
      <c r="O609" s="157"/>
      <c r="P609" s="157"/>
      <c r="Q609" s="157"/>
      <c r="R609" s="157"/>
      <c r="S609" s="157"/>
      <c r="T609" s="157"/>
      <c r="U609" s="157"/>
      <c r="V609" s="157"/>
      <c r="W609" s="157"/>
      <c r="X609" s="157"/>
      <c r="Y609" s="157"/>
      <c r="Z609" s="157"/>
    </row>
    <row r="610" spans="1:26" ht="12" customHeight="1" x14ac:dyDescent="0.25">
      <c r="A610" s="157"/>
      <c r="B610" s="157"/>
      <c r="C610" s="157"/>
      <c r="D610" s="189"/>
      <c r="E610" s="157"/>
      <c r="F610" s="157"/>
      <c r="G610" s="157"/>
      <c r="H610" s="157"/>
      <c r="I610" s="157"/>
      <c r="J610" s="157"/>
      <c r="K610" s="157"/>
      <c r="L610" s="157"/>
      <c r="M610" s="157"/>
      <c r="N610" s="157"/>
      <c r="O610" s="157"/>
      <c r="P610" s="157"/>
      <c r="Q610" s="157"/>
      <c r="R610" s="157"/>
      <c r="S610" s="157"/>
      <c r="T610" s="157"/>
      <c r="U610" s="157"/>
      <c r="V610" s="157"/>
      <c r="W610" s="157"/>
      <c r="X610" s="157"/>
      <c r="Y610" s="157"/>
      <c r="Z610" s="157"/>
    </row>
    <row r="611" spans="1:26" ht="12" customHeight="1" x14ac:dyDescent="0.25">
      <c r="A611" s="157"/>
      <c r="B611" s="157"/>
      <c r="C611" s="157"/>
      <c r="D611" s="189"/>
      <c r="E611" s="157"/>
      <c r="F611" s="157"/>
      <c r="G611" s="157"/>
      <c r="H611" s="157"/>
      <c r="I611" s="157"/>
      <c r="J611" s="157"/>
      <c r="K611" s="157"/>
      <c r="L611" s="157"/>
      <c r="M611" s="157"/>
      <c r="N611" s="157"/>
      <c r="O611" s="157"/>
      <c r="P611" s="157"/>
      <c r="Q611" s="157"/>
      <c r="R611" s="157"/>
      <c r="S611" s="157"/>
      <c r="T611" s="157"/>
      <c r="U611" s="157"/>
      <c r="V611" s="157"/>
      <c r="W611" s="157"/>
      <c r="X611" s="157"/>
      <c r="Y611" s="157"/>
      <c r="Z611" s="157"/>
    </row>
    <row r="612" spans="1:26" ht="12" customHeight="1" x14ac:dyDescent="0.25">
      <c r="A612" s="157"/>
      <c r="B612" s="157"/>
      <c r="C612" s="157"/>
      <c r="D612" s="189"/>
      <c r="E612" s="157"/>
      <c r="F612" s="157"/>
      <c r="G612" s="157"/>
      <c r="H612" s="157"/>
      <c r="I612" s="157"/>
      <c r="J612" s="157"/>
      <c r="K612" s="157"/>
      <c r="L612" s="157"/>
      <c r="M612" s="157"/>
      <c r="N612" s="157"/>
      <c r="O612" s="157"/>
      <c r="P612" s="157"/>
      <c r="Q612" s="157"/>
      <c r="R612" s="157"/>
      <c r="S612" s="157"/>
      <c r="T612" s="157"/>
      <c r="U612" s="157"/>
      <c r="V612" s="157"/>
      <c r="W612" s="157"/>
      <c r="X612" s="157"/>
      <c r="Y612" s="157"/>
      <c r="Z612" s="157"/>
    </row>
    <row r="613" spans="1:26" ht="12" customHeight="1" x14ac:dyDescent="0.25">
      <c r="A613" s="157"/>
      <c r="B613" s="157"/>
      <c r="C613" s="157"/>
      <c r="D613" s="189"/>
      <c r="E613" s="157"/>
      <c r="F613" s="157"/>
      <c r="G613" s="157"/>
      <c r="H613" s="157"/>
      <c r="I613" s="157"/>
      <c r="J613" s="157"/>
      <c r="K613" s="157"/>
      <c r="L613" s="157"/>
      <c r="M613" s="157"/>
      <c r="N613" s="157"/>
      <c r="O613" s="157"/>
      <c r="P613" s="157"/>
      <c r="Q613" s="157"/>
      <c r="R613" s="157"/>
      <c r="S613" s="157"/>
      <c r="T613" s="157"/>
      <c r="U613" s="157"/>
      <c r="V613" s="157"/>
      <c r="W613" s="157"/>
      <c r="X613" s="157"/>
      <c r="Y613" s="157"/>
      <c r="Z613" s="157"/>
    </row>
    <row r="614" spans="1:26" ht="12" customHeight="1" x14ac:dyDescent="0.25">
      <c r="A614" s="157"/>
      <c r="B614" s="157"/>
      <c r="C614" s="157"/>
      <c r="D614" s="189"/>
      <c r="E614" s="157"/>
      <c r="F614" s="157"/>
      <c r="G614" s="157"/>
      <c r="H614" s="157"/>
      <c r="I614" s="157"/>
      <c r="J614" s="157"/>
      <c r="K614" s="157"/>
      <c r="L614" s="157"/>
      <c r="M614" s="157"/>
      <c r="N614" s="157"/>
      <c r="O614" s="157"/>
      <c r="P614" s="157"/>
      <c r="Q614" s="157"/>
      <c r="R614" s="157"/>
      <c r="S614" s="157"/>
      <c r="T614" s="157"/>
      <c r="U614" s="157"/>
      <c r="V614" s="157"/>
      <c r="W614" s="157"/>
      <c r="X614" s="157"/>
      <c r="Y614" s="157"/>
      <c r="Z614" s="157"/>
    </row>
    <row r="615" spans="1:26" ht="12" customHeight="1" x14ac:dyDescent="0.25">
      <c r="A615" s="157"/>
      <c r="B615" s="157"/>
      <c r="C615" s="157"/>
      <c r="D615" s="189"/>
      <c r="E615" s="157"/>
      <c r="F615" s="157"/>
      <c r="G615" s="157"/>
      <c r="H615" s="157"/>
      <c r="I615" s="157"/>
      <c r="J615" s="157"/>
      <c r="K615" s="157"/>
      <c r="L615" s="157"/>
      <c r="M615" s="157"/>
      <c r="N615" s="157"/>
      <c r="O615" s="157"/>
      <c r="P615" s="157"/>
      <c r="Q615" s="157"/>
      <c r="R615" s="157"/>
      <c r="S615" s="157"/>
      <c r="T615" s="157"/>
      <c r="U615" s="157"/>
      <c r="V615" s="157"/>
      <c r="W615" s="157"/>
      <c r="X615" s="157"/>
      <c r="Y615" s="157"/>
      <c r="Z615" s="157"/>
    </row>
    <row r="616" spans="1:26" ht="12" customHeight="1" x14ac:dyDescent="0.25">
      <c r="A616" s="157"/>
      <c r="B616" s="157"/>
      <c r="C616" s="157"/>
      <c r="D616" s="189"/>
      <c r="E616" s="157"/>
      <c r="F616" s="157"/>
      <c r="G616" s="157"/>
      <c r="H616" s="157"/>
      <c r="I616" s="157"/>
      <c r="J616" s="157"/>
      <c r="K616" s="157"/>
      <c r="L616" s="157"/>
      <c r="M616" s="157"/>
      <c r="N616" s="157"/>
      <c r="O616" s="157"/>
      <c r="P616" s="157"/>
      <c r="Q616" s="157"/>
      <c r="R616" s="157"/>
      <c r="S616" s="157"/>
      <c r="T616" s="157"/>
      <c r="U616" s="157"/>
      <c r="V616" s="157"/>
      <c r="W616" s="157"/>
      <c r="X616" s="157"/>
      <c r="Y616" s="157"/>
      <c r="Z616" s="157"/>
    </row>
    <row r="617" spans="1:26" ht="12" customHeight="1" x14ac:dyDescent="0.25">
      <c r="A617" s="157"/>
      <c r="B617" s="157"/>
      <c r="C617" s="157"/>
      <c r="D617" s="189"/>
      <c r="E617" s="157"/>
      <c r="F617" s="157"/>
      <c r="G617" s="157"/>
      <c r="H617" s="157"/>
      <c r="I617" s="157"/>
      <c r="J617" s="157"/>
      <c r="K617" s="157"/>
      <c r="L617" s="157"/>
      <c r="M617" s="157"/>
      <c r="N617" s="157"/>
      <c r="O617" s="157"/>
      <c r="P617" s="157"/>
      <c r="Q617" s="157"/>
      <c r="R617" s="157"/>
      <c r="S617" s="157"/>
      <c r="T617" s="157"/>
      <c r="U617" s="157"/>
      <c r="V617" s="157"/>
      <c r="W617" s="157"/>
      <c r="X617" s="157"/>
      <c r="Y617" s="157"/>
      <c r="Z617" s="157"/>
    </row>
    <row r="618" spans="1:26" ht="12" customHeight="1" x14ac:dyDescent="0.25">
      <c r="A618" s="157"/>
      <c r="B618" s="157"/>
      <c r="C618" s="157"/>
      <c r="D618" s="189"/>
      <c r="E618" s="157"/>
      <c r="F618" s="157"/>
      <c r="G618" s="157"/>
      <c r="H618" s="157"/>
      <c r="I618" s="157"/>
      <c r="J618" s="157"/>
      <c r="K618" s="157"/>
      <c r="L618" s="157"/>
      <c r="M618" s="157"/>
      <c r="N618" s="157"/>
      <c r="O618" s="157"/>
      <c r="P618" s="157"/>
      <c r="Q618" s="157"/>
      <c r="R618" s="157"/>
      <c r="S618" s="157"/>
      <c r="T618" s="157"/>
      <c r="U618" s="157"/>
      <c r="V618" s="157"/>
      <c r="W618" s="157"/>
      <c r="X618" s="157"/>
      <c r="Y618" s="157"/>
      <c r="Z618" s="157"/>
    </row>
    <row r="619" spans="1:26" ht="12" customHeight="1" x14ac:dyDescent="0.25">
      <c r="A619" s="157"/>
      <c r="B619" s="157"/>
      <c r="C619" s="157"/>
      <c r="D619" s="189"/>
      <c r="E619" s="157"/>
      <c r="F619" s="157"/>
      <c r="G619" s="157"/>
      <c r="H619" s="157"/>
      <c r="I619" s="157"/>
      <c r="J619" s="157"/>
      <c r="K619" s="157"/>
      <c r="L619" s="157"/>
      <c r="M619" s="157"/>
      <c r="N619" s="157"/>
      <c r="O619" s="157"/>
      <c r="P619" s="157"/>
      <c r="Q619" s="157"/>
      <c r="R619" s="157"/>
      <c r="S619" s="157"/>
      <c r="T619" s="157"/>
      <c r="U619" s="157"/>
      <c r="V619" s="157"/>
      <c r="W619" s="157"/>
      <c r="X619" s="157"/>
      <c r="Y619" s="157"/>
      <c r="Z619" s="157"/>
    </row>
    <row r="620" spans="1:26" ht="12" customHeight="1" x14ac:dyDescent="0.25">
      <c r="A620" s="157"/>
      <c r="B620" s="157"/>
      <c r="C620" s="157"/>
      <c r="D620" s="189"/>
      <c r="E620" s="157"/>
      <c r="F620" s="157"/>
      <c r="G620" s="157"/>
      <c r="H620" s="157"/>
      <c r="I620" s="157"/>
      <c r="J620" s="157"/>
      <c r="K620" s="157"/>
      <c r="L620" s="157"/>
      <c r="M620" s="157"/>
      <c r="N620" s="157"/>
      <c r="O620" s="157"/>
      <c r="P620" s="157"/>
      <c r="Q620" s="157"/>
      <c r="R620" s="157"/>
      <c r="S620" s="157"/>
      <c r="T620" s="157"/>
      <c r="U620" s="157"/>
      <c r="V620" s="157"/>
      <c r="W620" s="157"/>
      <c r="X620" s="157"/>
      <c r="Y620" s="157"/>
      <c r="Z620" s="157"/>
    </row>
    <row r="621" spans="1:26" ht="12" customHeight="1" x14ac:dyDescent="0.25">
      <c r="A621" s="157"/>
      <c r="B621" s="157"/>
      <c r="C621" s="157"/>
      <c r="D621" s="189"/>
      <c r="E621" s="157"/>
      <c r="F621" s="157"/>
      <c r="G621" s="157"/>
      <c r="H621" s="157"/>
      <c r="I621" s="157"/>
      <c r="J621" s="157"/>
      <c r="K621" s="157"/>
      <c r="L621" s="157"/>
      <c r="M621" s="157"/>
      <c r="N621" s="157"/>
      <c r="O621" s="157"/>
      <c r="P621" s="157"/>
      <c r="Q621" s="157"/>
      <c r="R621" s="157"/>
      <c r="S621" s="157"/>
      <c r="T621" s="157"/>
      <c r="U621" s="157"/>
      <c r="V621" s="157"/>
      <c r="W621" s="157"/>
      <c r="X621" s="157"/>
      <c r="Y621" s="157"/>
      <c r="Z621" s="157"/>
    </row>
    <row r="622" spans="1:26" ht="12" customHeight="1" x14ac:dyDescent="0.25">
      <c r="A622" s="157"/>
      <c r="B622" s="157"/>
      <c r="C622" s="157"/>
      <c r="D622" s="189"/>
      <c r="E622" s="157"/>
      <c r="F622" s="157"/>
      <c r="G622" s="157"/>
      <c r="H622" s="157"/>
      <c r="I622" s="157"/>
      <c r="J622" s="157"/>
      <c r="K622" s="157"/>
      <c r="L622" s="157"/>
      <c r="M622" s="157"/>
      <c r="N622" s="157"/>
      <c r="O622" s="157"/>
      <c r="P622" s="157"/>
      <c r="Q622" s="157"/>
      <c r="R622" s="157"/>
      <c r="S622" s="157"/>
      <c r="T622" s="157"/>
      <c r="U622" s="157"/>
      <c r="V622" s="157"/>
      <c r="W622" s="157"/>
      <c r="X622" s="157"/>
      <c r="Y622" s="157"/>
      <c r="Z622" s="157"/>
    </row>
    <row r="623" spans="1:26" ht="12" customHeight="1" x14ac:dyDescent="0.25">
      <c r="A623" s="157"/>
      <c r="B623" s="157"/>
      <c r="C623" s="157"/>
      <c r="D623" s="189"/>
      <c r="E623" s="157"/>
      <c r="F623" s="157"/>
      <c r="G623" s="157"/>
      <c r="H623" s="157"/>
      <c r="I623" s="157"/>
      <c r="J623" s="157"/>
      <c r="K623" s="157"/>
      <c r="L623" s="157"/>
      <c r="M623" s="157"/>
      <c r="N623" s="157"/>
      <c r="O623" s="157"/>
      <c r="P623" s="157"/>
      <c r="Q623" s="157"/>
      <c r="R623" s="157"/>
      <c r="S623" s="157"/>
      <c r="T623" s="157"/>
      <c r="U623" s="157"/>
      <c r="V623" s="157"/>
      <c r="W623" s="157"/>
      <c r="X623" s="157"/>
      <c r="Y623" s="157"/>
      <c r="Z623" s="157"/>
    </row>
    <row r="624" spans="1:26" ht="12" customHeight="1" x14ac:dyDescent="0.25">
      <c r="A624" s="157"/>
      <c r="B624" s="157"/>
      <c r="C624" s="157"/>
      <c r="D624" s="189"/>
      <c r="E624" s="157"/>
      <c r="F624" s="157"/>
      <c r="G624" s="157"/>
      <c r="H624" s="157"/>
      <c r="I624" s="157"/>
      <c r="J624" s="157"/>
      <c r="K624" s="157"/>
      <c r="L624" s="157"/>
      <c r="M624" s="157"/>
      <c r="N624" s="157"/>
      <c r="O624" s="157"/>
      <c r="P624" s="157"/>
      <c r="Q624" s="157"/>
      <c r="R624" s="157"/>
      <c r="S624" s="157"/>
      <c r="T624" s="157"/>
      <c r="U624" s="157"/>
      <c r="V624" s="157"/>
      <c r="W624" s="157"/>
      <c r="X624" s="157"/>
      <c r="Y624" s="157"/>
      <c r="Z624" s="157"/>
    </row>
    <row r="625" spans="1:26" ht="12" customHeight="1" x14ac:dyDescent="0.25">
      <c r="A625" s="157"/>
      <c r="B625" s="157"/>
      <c r="C625" s="157"/>
      <c r="D625" s="189"/>
      <c r="E625" s="157"/>
      <c r="F625" s="157"/>
      <c r="G625" s="157"/>
      <c r="H625" s="157"/>
      <c r="I625" s="157"/>
      <c r="J625" s="157"/>
      <c r="K625" s="157"/>
      <c r="L625" s="157"/>
      <c r="M625" s="157"/>
      <c r="N625" s="157"/>
      <c r="O625" s="157"/>
      <c r="P625" s="157"/>
      <c r="Q625" s="157"/>
      <c r="R625" s="157"/>
      <c r="S625" s="157"/>
      <c r="T625" s="157"/>
      <c r="U625" s="157"/>
      <c r="V625" s="157"/>
      <c r="W625" s="157"/>
      <c r="X625" s="157"/>
      <c r="Y625" s="157"/>
      <c r="Z625" s="157"/>
    </row>
    <row r="626" spans="1:26" ht="12" customHeight="1" x14ac:dyDescent="0.25">
      <c r="A626" s="157"/>
      <c r="B626" s="157"/>
      <c r="C626" s="157"/>
      <c r="D626" s="189"/>
      <c r="E626" s="157"/>
      <c r="F626" s="157"/>
      <c r="G626" s="157"/>
      <c r="H626" s="157"/>
      <c r="I626" s="157"/>
      <c r="J626" s="157"/>
      <c r="K626" s="157"/>
      <c r="L626" s="157"/>
      <c r="M626" s="157"/>
      <c r="N626" s="157"/>
      <c r="O626" s="157"/>
      <c r="P626" s="157"/>
      <c r="Q626" s="157"/>
      <c r="R626" s="157"/>
      <c r="S626" s="157"/>
      <c r="T626" s="157"/>
      <c r="U626" s="157"/>
      <c r="V626" s="157"/>
      <c r="W626" s="157"/>
      <c r="X626" s="157"/>
      <c r="Y626" s="157"/>
      <c r="Z626" s="157"/>
    </row>
    <row r="627" spans="1:26" ht="12" customHeight="1" x14ac:dyDescent="0.25">
      <c r="A627" s="157"/>
      <c r="B627" s="157"/>
      <c r="C627" s="157"/>
      <c r="D627" s="189"/>
      <c r="E627" s="157"/>
      <c r="F627" s="157"/>
      <c r="G627" s="157"/>
      <c r="H627" s="157"/>
      <c r="I627" s="157"/>
      <c r="J627" s="157"/>
      <c r="K627" s="157"/>
      <c r="L627" s="157"/>
      <c r="M627" s="157"/>
      <c r="N627" s="157"/>
      <c r="O627" s="157"/>
      <c r="P627" s="157"/>
      <c r="Q627" s="157"/>
      <c r="R627" s="157"/>
      <c r="S627" s="157"/>
      <c r="T627" s="157"/>
      <c r="U627" s="157"/>
      <c r="V627" s="157"/>
      <c r="W627" s="157"/>
      <c r="X627" s="157"/>
      <c r="Y627" s="157"/>
      <c r="Z627" s="157"/>
    </row>
    <row r="628" spans="1:26" ht="12" customHeight="1" x14ac:dyDescent="0.25">
      <c r="A628" s="157"/>
      <c r="B628" s="157"/>
      <c r="C628" s="157"/>
      <c r="D628" s="189"/>
      <c r="E628" s="157"/>
      <c r="F628" s="157"/>
      <c r="G628" s="157"/>
      <c r="H628" s="157"/>
      <c r="I628" s="157"/>
      <c r="J628" s="157"/>
      <c r="K628" s="157"/>
      <c r="L628" s="157"/>
      <c r="M628" s="157"/>
      <c r="N628" s="157"/>
      <c r="O628" s="157"/>
      <c r="P628" s="157"/>
      <c r="Q628" s="157"/>
      <c r="R628" s="157"/>
      <c r="S628" s="157"/>
      <c r="T628" s="157"/>
      <c r="U628" s="157"/>
      <c r="V628" s="157"/>
      <c r="W628" s="157"/>
      <c r="X628" s="157"/>
      <c r="Y628" s="157"/>
      <c r="Z628" s="157"/>
    </row>
    <row r="629" spans="1:26" ht="12" customHeight="1" x14ac:dyDescent="0.25">
      <c r="A629" s="157"/>
      <c r="B629" s="157"/>
      <c r="C629" s="157"/>
      <c r="D629" s="189"/>
      <c r="E629" s="157"/>
      <c r="F629" s="157"/>
      <c r="G629" s="157"/>
      <c r="H629" s="157"/>
      <c r="I629" s="157"/>
      <c r="J629" s="157"/>
      <c r="K629" s="157"/>
      <c r="L629" s="157"/>
      <c r="M629" s="157"/>
      <c r="N629" s="157"/>
      <c r="O629" s="157"/>
      <c r="P629" s="157"/>
      <c r="Q629" s="157"/>
      <c r="R629" s="157"/>
      <c r="S629" s="157"/>
      <c r="T629" s="157"/>
      <c r="U629" s="157"/>
      <c r="V629" s="157"/>
      <c r="W629" s="157"/>
      <c r="X629" s="157"/>
      <c r="Y629" s="157"/>
      <c r="Z629" s="157"/>
    </row>
    <row r="630" spans="1:26" ht="12" customHeight="1" x14ac:dyDescent="0.25">
      <c r="A630" s="157"/>
      <c r="B630" s="157"/>
      <c r="C630" s="157"/>
      <c r="D630" s="189"/>
      <c r="E630" s="157"/>
      <c r="F630" s="157"/>
      <c r="G630" s="157"/>
      <c r="H630" s="157"/>
      <c r="I630" s="157"/>
      <c r="J630" s="157"/>
      <c r="K630" s="157"/>
      <c r="L630" s="157"/>
      <c r="M630" s="157"/>
      <c r="N630" s="157"/>
      <c r="O630" s="157"/>
      <c r="P630" s="157"/>
      <c r="Q630" s="157"/>
      <c r="R630" s="157"/>
      <c r="S630" s="157"/>
      <c r="T630" s="157"/>
      <c r="U630" s="157"/>
      <c r="V630" s="157"/>
      <c r="W630" s="157"/>
      <c r="X630" s="157"/>
      <c r="Y630" s="157"/>
      <c r="Z630" s="157"/>
    </row>
    <row r="631" spans="1:26" ht="12" customHeight="1" x14ac:dyDescent="0.25">
      <c r="A631" s="157"/>
      <c r="B631" s="157"/>
      <c r="C631" s="157"/>
      <c r="D631" s="189"/>
      <c r="E631" s="157"/>
      <c r="F631" s="157"/>
      <c r="G631" s="157"/>
      <c r="H631" s="157"/>
      <c r="I631" s="157"/>
      <c r="J631" s="157"/>
      <c r="K631" s="157"/>
      <c r="L631" s="157"/>
      <c r="M631" s="157"/>
      <c r="N631" s="157"/>
      <c r="O631" s="157"/>
      <c r="P631" s="157"/>
      <c r="Q631" s="157"/>
      <c r="R631" s="157"/>
      <c r="S631" s="157"/>
      <c r="T631" s="157"/>
      <c r="U631" s="157"/>
      <c r="V631" s="157"/>
      <c r="W631" s="157"/>
      <c r="X631" s="157"/>
      <c r="Y631" s="157"/>
      <c r="Z631" s="157"/>
    </row>
    <row r="632" spans="1:26" ht="12" customHeight="1" x14ac:dyDescent="0.25">
      <c r="A632" s="157"/>
      <c r="B632" s="157"/>
      <c r="C632" s="157"/>
      <c r="D632" s="189"/>
      <c r="E632" s="157"/>
      <c r="F632" s="157"/>
      <c r="G632" s="157"/>
      <c r="H632" s="157"/>
      <c r="I632" s="157"/>
      <c r="J632" s="157"/>
      <c r="K632" s="157"/>
      <c r="L632" s="157"/>
      <c r="M632" s="157"/>
      <c r="N632" s="157"/>
      <c r="O632" s="157"/>
      <c r="P632" s="157"/>
      <c r="Q632" s="157"/>
      <c r="R632" s="157"/>
      <c r="S632" s="157"/>
      <c r="T632" s="157"/>
      <c r="U632" s="157"/>
      <c r="V632" s="157"/>
      <c r="W632" s="157"/>
      <c r="X632" s="157"/>
      <c r="Y632" s="157"/>
      <c r="Z632" s="157"/>
    </row>
    <row r="633" spans="1:26" ht="12" customHeight="1" x14ac:dyDescent="0.25">
      <c r="A633" s="157"/>
      <c r="B633" s="157"/>
      <c r="C633" s="157"/>
      <c r="D633" s="189"/>
      <c r="E633" s="157"/>
      <c r="F633" s="157"/>
      <c r="G633" s="157"/>
      <c r="H633" s="157"/>
      <c r="I633" s="157"/>
      <c r="J633" s="157"/>
      <c r="K633" s="157"/>
      <c r="L633" s="157"/>
      <c r="M633" s="157"/>
      <c r="N633" s="157"/>
      <c r="O633" s="157"/>
      <c r="P633" s="157"/>
      <c r="Q633" s="157"/>
      <c r="R633" s="157"/>
      <c r="S633" s="157"/>
      <c r="T633" s="157"/>
      <c r="U633" s="157"/>
      <c r="V633" s="157"/>
      <c r="W633" s="157"/>
      <c r="X633" s="157"/>
      <c r="Y633" s="157"/>
      <c r="Z633" s="157"/>
    </row>
    <row r="634" spans="1:26" ht="12" customHeight="1" x14ac:dyDescent="0.25">
      <c r="A634" s="157"/>
      <c r="B634" s="157"/>
      <c r="C634" s="157"/>
      <c r="D634" s="189"/>
      <c r="E634" s="157"/>
      <c r="F634" s="157"/>
      <c r="G634" s="157"/>
      <c r="H634" s="157"/>
      <c r="I634" s="157"/>
      <c r="J634" s="157"/>
      <c r="K634" s="157"/>
      <c r="L634" s="157"/>
      <c r="M634" s="157"/>
      <c r="N634" s="157"/>
      <c r="O634" s="157"/>
      <c r="P634" s="157"/>
      <c r="Q634" s="157"/>
      <c r="R634" s="157"/>
      <c r="S634" s="157"/>
      <c r="T634" s="157"/>
      <c r="U634" s="157"/>
      <c r="V634" s="157"/>
      <c r="W634" s="157"/>
      <c r="X634" s="157"/>
      <c r="Y634" s="157"/>
      <c r="Z634" s="157"/>
    </row>
    <row r="635" spans="1:26" ht="12" customHeight="1" x14ac:dyDescent="0.25">
      <c r="A635" s="157"/>
      <c r="B635" s="157"/>
      <c r="C635" s="157"/>
      <c r="D635" s="189"/>
      <c r="E635" s="157"/>
      <c r="F635" s="157"/>
      <c r="G635" s="157"/>
      <c r="H635" s="157"/>
      <c r="I635" s="157"/>
      <c r="J635" s="157"/>
      <c r="K635" s="157"/>
      <c r="L635" s="157"/>
      <c r="M635" s="157"/>
      <c r="N635" s="157"/>
      <c r="O635" s="157"/>
      <c r="P635" s="157"/>
      <c r="Q635" s="157"/>
      <c r="R635" s="157"/>
      <c r="S635" s="157"/>
      <c r="T635" s="157"/>
      <c r="U635" s="157"/>
      <c r="V635" s="157"/>
      <c r="W635" s="157"/>
      <c r="X635" s="157"/>
      <c r="Y635" s="157"/>
      <c r="Z635" s="157"/>
    </row>
    <row r="636" spans="1:26" ht="12" customHeight="1" x14ac:dyDescent="0.25">
      <c r="A636" s="157"/>
      <c r="B636" s="157"/>
      <c r="C636" s="157"/>
      <c r="D636" s="189"/>
      <c r="E636" s="157"/>
      <c r="F636" s="157"/>
      <c r="G636" s="157"/>
      <c r="H636" s="157"/>
      <c r="I636" s="157"/>
      <c r="J636" s="157"/>
      <c r="K636" s="157"/>
      <c r="L636" s="157"/>
      <c r="M636" s="157"/>
      <c r="N636" s="157"/>
      <c r="O636" s="157"/>
      <c r="P636" s="157"/>
      <c r="Q636" s="157"/>
      <c r="R636" s="157"/>
      <c r="S636" s="157"/>
      <c r="T636" s="157"/>
      <c r="U636" s="157"/>
      <c r="V636" s="157"/>
      <c r="W636" s="157"/>
      <c r="X636" s="157"/>
      <c r="Y636" s="157"/>
      <c r="Z636" s="157"/>
    </row>
    <row r="637" spans="1:26" ht="12" customHeight="1" x14ac:dyDescent="0.25">
      <c r="A637" s="157"/>
      <c r="B637" s="157"/>
      <c r="C637" s="157"/>
      <c r="D637" s="189"/>
      <c r="E637" s="157"/>
      <c r="F637" s="157"/>
      <c r="G637" s="157"/>
      <c r="H637" s="157"/>
      <c r="I637" s="157"/>
      <c r="J637" s="157"/>
      <c r="K637" s="157"/>
      <c r="L637" s="157"/>
      <c r="M637" s="157"/>
      <c r="N637" s="157"/>
      <c r="O637" s="157"/>
      <c r="P637" s="157"/>
      <c r="Q637" s="157"/>
      <c r="R637" s="157"/>
      <c r="S637" s="157"/>
      <c r="T637" s="157"/>
      <c r="U637" s="157"/>
      <c r="V637" s="157"/>
      <c r="W637" s="157"/>
      <c r="X637" s="157"/>
      <c r="Y637" s="157"/>
      <c r="Z637" s="157"/>
    </row>
    <row r="638" spans="1:26" ht="12" customHeight="1" x14ac:dyDescent="0.25">
      <c r="A638" s="157"/>
      <c r="B638" s="157"/>
      <c r="C638" s="157"/>
      <c r="D638" s="189"/>
      <c r="E638" s="157"/>
      <c r="F638" s="157"/>
      <c r="G638" s="157"/>
      <c r="H638" s="157"/>
      <c r="I638" s="157"/>
      <c r="J638" s="157"/>
      <c r="K638" s="157"/>
      <c r="L638" s="157"/>
      <c r="M638" s="157"/>
      <c r="N638" s="157"/>
      <c r="O638" s="157"/>
      <c r="P638" s="157"/>
      <c r="Q638" s="157"/>
      <c r="R638" s="157"/>
      <c r="S638" s="157"/>
      <c r="T638" s="157"/>
      <c r="U638" s="157"/>
      <c r="V638" s="157"/>
      <c r="W638" s="157"/>
      <c r="X638" s="157"/>
      <c r="Y638" s="157"/>
      <c r="Z638" s="157"/>
    </row>
    <row r="639" spans="1:26" ht="12" customHeight="1" x14ac:dyDescent="0.25">
      <c r="A639" s="157"/>
      <c r="B639" s="157"/>
      <c r="C639" s="157"/>
      <c r="D639" s="189"/>
      <c r="E639" s="157"/>
      <c r="F639" s="157"/>
      <c r="G639" s="157"/>
      <c r="H639" s="157"/>
      <c r="I639" s="157"/>
      <c r="J639" s="157"/>
      <c r="K639" s="157"/>
      <c r="L639" s="157"/>
      <c r="M639" s="157"/>
      <c r="N639" s="157"/>
      <c r="O639" s="157"/>
      <c r="P639" s="157"/>
      <c r="Q639" s="157"/>
      <c r="R639" s="157"/>
      <c r="S639" s="157"/>
      <c r="T639" s="157"/>
      <c r="U639" s="157"/>
      <c r="V639" s="157"/>
      <c r="W639" s="157"/>
      <c r="X639" s="157"/>
      <c r="Y639" s="157"/>
      <c r="Z639" s="157"/>
    </row>
    <row r="640" spans="1:26" ht="12" customHeight="1" x14ac:dyDescent="0.25">
      <c r="A640" s="157"/>
      <c r="B640" s="157"/>
      <c r="C640" s="157"/>
      <c r="D640" s="189"/>
      <c r="E640" s="157"/>
      <c r="F640" s="157"/>
      <c r="G640" s="157"/>
      <c r="H640" s="157"/>
      <c r="I640" s="157"/>
      <c r="J640" s="157"/>
      <c r="K640" s="157"/>
      <c r="L640" s="157"/>
      <c r="M640" s="157"/>
      <c r="N640" s="157"/>
      <c r="O640" s="157"/>
      <c r="P640" s="157"/>
      <c r="Q640" s="157"/>
      <c r="R640" s="157"/>
      <c r="S640" s="157"/>
      <c r="T640" s="157"/>
      <c r="U640" s="157"/>
      <c r="V640" s="157"/>
      <c r="W640" s="157"/>
      <c r="X640" s="157"/>
      <c r="Y640" s="157"/>
      <c r="Z640" s="157"/>
    </row>
    <row r="641" spans="1:26" ht="12" customHeight="1" x14ac:dyDescent="0.25">
      <c r="A641" s="157"/>
      <c r="B641" s="157"/>
      <c r="C641" s="157"/>
      <c r="D641" s="189"/>
      <c r="E641" s="157"/>
      <c r="F641" s="157"/>
      <c r="G641" s="157"/>
      <c r="H641" s="157"/>
      <c r="I641" s="157"/>
      <c r="J641" s="157"/>
      <c r="K641" s="157"/>
      <c r="L641" s="157"/>
      <c r="M641" s="157"/>
      <c r="N641" s="157"/>
      <c r="O641" s="157"/>
      <c r="P641" s="157"/>
      <c r="Q641" s="157"/>
      <c r="R641" s="157"/>
      <c r="S641" s="157"/>
      <c r="T641" s="157"/>
      <c r="U641" s="157"/>
      <c r="V641" s="157"/>
      <c r="W641" s="157"/>
      <c r="X641" s="157"/>
      <c r="Y641" s="157"/>
      <c r="Z641" s="157"/>
    </row>
    <row r="642" spans="1:26" ht="12" customHeight="1" x14ac:dyDescent="0.25">
      <c r="A642" s="157"/>
      <c r="B642" s="157"/>
      <c r="C642" s="157"/>
      <c r="D642" s="189"/>
      <c r="E642" s="157"/>
      <c r="F642" s="157"/>
      <c r="G642" s="157"/>
      <c r="H642" s="157"/>
      <c r="I642" s="157"/>
      <c r="J642" s="157"/>
      <c r="K642" s="157"/>
      <c r="L642" s="157"/>
      <c r="M642" s="157"/>
      <c r="N642" s="157"/>
      <c r="O642" s="157"/>
      <c r="P642" s="157"/>
      <c r="Q642" s="157"/>
      <c r="R642" s="157"/>
      <c r="S642" s="157"/>
      <c r="T642" s="157"/>
      <c r="U642" s="157"/>
      <c r="V642" s="157"/>
      <c r="W642" s="157"/>
      <c r="X642" s="157"/>
      <c r="Y642" s="157"/>
      <c r="Z642" s="157"/>
    </row>
    <row r="643" spans="1:26" ht="12" customHeight="1" x14ac:dyDescent="0.25">
      <c r="A643" s="157"/>
      <c r="B643" s="157"/>
      <c r="C643" s="157"/>
      <c r="D643" s="189"/>
      <c r="E643" s="157"/>
      <c r="F643" s="157"/>
      <c r="G643" s="157"/>
      <c r="H643" s="157"/>
      <c r="I643" s="157"/>
      <c r="J643" s="157"/>
      <c r="K643" s="157"/>
      <c r="L643" s="157"/>
      <c r="M643" s="157"/>
      <c r="N643" s="157"/>
      <c r="O643" s="157"/>
      <c r="P643" s="157"/>
      <c r="Q643" s="157"/>
      <c r="R643" s="157"/>
      <c r="S643" s="157"/>
      <c r="T643" s="157"/>
      <c r="U643" s="157"/>
      <c r="V643" s="157"/>
      <c r="W643" s="157"/>
      <c r="X643" s="157"/>
      <c r="Y643" s="157"/>
      <c r="Z643" s="157"/>
    </row>
    <row r="644" spans="1:26" ht="12" customHeight="1" x14ac:dyDescent="0.25">
      <c r="A644" s="157"/>
      <c r="B644" s="157"/>
      <c r="C644" s="157"/>
      <c r="D644" s="189"/>
      <c r="E644" s="157"/>
      <c r="F644" s="157"/>
      <c r="G644" s="157"/>
      <c r="H644" s="157"/>
      <c r="I644" s="157"/>
      <c r="J644" s="157"/>
      <c r="K644" s="157"/>
      <c r="L644" s="157"/>
      <c r="M644" s="157"/>
      <c r="N644" s="157"/>
      <c r="O644" s="157"/>
      <c r="P644" s="157"/>
      <c r="Q644" s="157"/>
      <c r="R644" s="157"/>
      <c r="S644" s="157"/>
      <c r="T644" s="157"/>
      <c r="U644" s="157"/>
      <c r="V644" s="157"/>
      <c r="W644" s="157"/>
      <c r="X644" s="157"/>
      <c r="Y644" s="157"/>
      <c r="Z644" s="157"/>
    </row>
    <row r="645" spans="1:26" ht="12" customHeight="1" x14ac:dyDescent="0.25">
      <c r="A645" s="157"/>
      <c r="B645" s="157"/>
      <c r="C645" s="157"/>
      <c r="D645" s="189"/>
      <c r="E645" s="157"/>
      <c r="F645" s="157"/>
      <c r="G645" s="157"/>
      <c r="H645" s="157"/>
      <c r="I645" s="157"/>
      <c r="J645" s="157"/>
      <c r="K645" s="157"/>
      <c r="L645" s="157"/>
      <c r="M645" s="157"/>
      <c r="N645" s="157"/>
      <c r="O645" s="157"/>
      <c r="P645" s="157"/>
      <c r="Q645" s="157"/>
      <c r="R645" s="157"/>
      <c r="S645" s="157"/>
      <c r="T645" s="157"/>
      <c r="U645" s="157"/>
      <c r="V645" s="157"/>
      <c r="W645" s="157"/>
      <c r="X645" s="157"/>
      <c r="Y645" s="157"/>
      <c r="Z645" s="157"/>
    </row>
    <row r="646" spans="1:26" ht="12" customHeight="1" x14ac:dyDescent="0.25">
      <c r="A646" s="157"/>
      <c r="B646" s="157"/>
      <c r="C646" s="157"/>
      <c r="D646" s="189"/>
      <c r="E646" s="157"/>
      <c r="F646" s="157"/>
      <c r="G646" s="157"/>
      <c r="H646" s="157"/>
      <c r="I646" s="157"/>
      <c r="J646" s="157"/>
      <c r="K646" s="157"/>
      <c r="L646" s="157"/>
      <c r="M646" s="157"/>
      <c r="N646" s="157"/>
      <c r="O646" s="157"/>
      <c r="P646" s="157"/>
      <c r="Q646" s="157"/>
      <c r="R646" s="157"/>
      <c r="S646" s="157"/>
      <c r="T646" s="157"/>
      <c r="U646" s="157"/>
      <c r="V646" s="157"/>
      <c r="W646" s="157"/>
      <c r="X646" s="157"/>
      <c r="Y646" s="157"/>
      <c r="Z646" s="157"/>
    </row>
    <row r="647" spans="1:26" ht="12" customHeight="1" x14ac:dyDescent="0.25">
      <c r="A647" s="157"/>
      <c r="B647" s="157"/>
      <c r="C647" s="157"/>
      <c r="D647" s="189"/>
      <c r="E647" s="157"/>
      <c r="F647" s="157"/>
      <c r="G647" s="157"/>
      <c r="H647" s="157"/>
      <c r="I647" s="157"/>
      <c r="J647" s="157"/>
      <c r="K647" s="157"/>
      <c r="L647" s="157"/>
      <c r="M647" s="157"/>
      <c r="N647" s="157"/>
      <c r="O647" s="157"/>
      <c r="P647" s="157"/>
      <c r="Q647" s="157"/>
      <c r="R647" s="157"/>
      <c r="S647" s="157"/>
      <c r="T647" s="157"/>
      <c r="U647" s="157"/>
      <c r="V647" s="157"/>
      <c r="W647" s="157"/>
      <c r="X647" s="157"/>
      <c r="Y647" s="157"/>
      <c r="Z647" s="157"/>
    </row>
    <row r="648" spans="1:26" ht="12" customHeight="1" x14ac:dyDescent="0.25">
      <c r="A648" s="157"/>
      <c r="B648" s="157"/>
      <c r="C648" s="157"/>
      <c r="D648" s="189"/>
      <c r="E648" s="157"/>
      <c r="F648" s="157"/>
      <c r="G648" s="157"/>
      <c r="H648" s="157"/>
      <c r="I648" s="157"/>
      <c r="J648" s="157"/>
      <c r="K648" s="157"/>
      <c r="L648" s="157"/>
      <c r="M648" s="157"/>
      <c r="N648" s="157"/>
      <c r="O648" s="157"/>
      <c r="P648" s="157"/>
      <c r="Q648" s="157"/>
      <c r="R648" s="157"/>
      <c r="S648" s="157"/>
      <c r="T648" s="157"/>
      <c r="U648" s="157"/>
      <c r="V648" s="157"/>
      <c r="W648" s="157"/>
      <c r="X648" s="157"/>
      <c r="Y648" s="157"/>
      <c r="Z648" s="157"/>
    </row>
    <row r="649" spans="1:26" ht="12" customHeight="1" x14ac:dyDescent="0.25">
      <c r="A649" s="157"/>
      <c r="B649" s="157"/>
      <c r="C649" s="157"/>
      <c r="D649" s="189"/>
      <c r="E649" s="157"/>
      <c r="F649" s="157"/>
      <c r="G649" s="157"/>
      <c r="H649" s="157"/>
      <c r="I649" s="157"/>
      <c r="J649" s="157"/>
      <c r="K649" s="157"/>
      <c r="L649" s="157"/>
      <c r="M649" s="157"/>
      <c r="N649" s="157"/>
      <c r="O649" s="157"/>
      <c r="P649" s="157"/>
      <c r="Q649" s="157"/>
      <c r="R649" s="157"/>
      <c r="S649" s="157"/>
      <c r="T649" s="157"/>
      <c r="U649" s="157"/>
      <c r="V649" s="157"/>
      <c r="W649" s="157"/>
      <c r="X649" s="157"/>
      <c r="Y649" s="157"/>
      <c r="Z649" s="157"/>
    </row>
    <row r="650" spans="1:26" ht="12" customHeight="1" x14ac:dyDescent="0.25">
      <c r="A650" s="157"/>
      <c r="B650" s="157"/>
      <c r="C650" s="157"/>
      <c r="D650" s="189"/>
      <c r="E650" s="157"/>
      <c r="F650" s="157"/>
      <c r="G650" s="157"/>
      <c r="H650" s="157"/>
      <c r="I650" s="157"/>
      <c r="J650" s="157"/>
      <c r="K650" s="157"/>
      <c r="L650" s="157"/>
      <c r="M650" s="157"/>
      <c r="N650" s="157"/>
      <c r="O650" s="157"/>
      <c r="P650" s="157"/>
      <c r="Q650" s="157"/>
      <c r="R650" s="157"/>
      <c r="S650" s="157"/>
      <c r="T650" s="157"/>
      <c r="U650" s="157"/>
      <c r="V650" s="157"/>
      <c r="W650" s="157"/>
      <c r="X650" s="157"/>
      <c r="Y650" s="157"/>
      <c r="Z650" s="157"/>
    </row>
    <row r="651" spans="1:26" ht="12" customHeight="1" x14ac:dyDescent="0.25">
      <c r="A651" s="157"/>
      <c r="B651" s="157"/>
      <c r="C651" s="157"/>
      <c r="D651" s="189"/>
      <c r="E651" s="157"/>
      <c r="F651" s="157"/>
      <c r="G651" s="157"/>
      <c r="H651" s="157"/>
      <c r="I651" s="157"/>
      <c r="J651" s="157"/>
      <c r="K651" s="157"/>
      <c r="L651" s="157"/>
      <c r="M651" s="157"/>
      <c r="N651" s="157"/>
      <c r="O651" s="157"/>
      <c r="P651" s="157"/>
      <c r="Q651" s="157"/>
      <c r="R651" s="157"/>
      <c r="S651" s="157"/>
      <c r="T651" s="157"/>
      <c r="U651" s="157"/>
      <c r="V651" s="157"/>
      <c r="W651" s="157"/>
      <c r="X651" s="157"/>
      <c r="Y651" s="157"/>
      <c r="Z651" s="157"/>
    </row>
    <row r="652" spans="1:26" ht="12" customHeight="1" x14ac:dyDescent="0.25">
      <c r="A652" s="157"/>
      <c r="B652" s="157"/>
      <c r="C652" s="157"/>
      <c r="D652" s="189"/>
      <c r="E652" s="157"/>
      <c r="F652" s="157"/>
      <c r="G652" s="157"/>
      <c r="H652" s="157"/>
      <c r="I652" s="157"/>
      <c r="J652" s="157"/>
      <c r="K652" s="157"/>
      <c r="L652" s="157"/>
      <c r="M652" s="157"/>
      <c r="N652" s="157"/>
      <c r="O652" s="157"/>
      <c r="P652" s="157"/>
      <c r="Q652" s="157"/>
      <c r="R652" s="157"/>
      <c r="S652" s="157"/>
      <c r="T652" s="157"/>
      <c r="U652" s="157"/>
      <c r="V652" s="157"/>
      <c r="W652" s="157"/>
      <c r="X652" s="157"/>
      <c r="Y652" s="157"/>
      <c r="Z652" s="157"/>
    </row>
    <row r="653" spans="1:26" ht="12" customHeight="1" x14ac:dyDescent="0.25">
      <c r="A653" s="157"/>
      <c r="B653" s="157"/>
      <c r="C653" s="157"/>
      <c r="D653" s="189"/>
      <c r="E653" s="157"/>
      <c r="F653" s="157"/>
      <c r="G653" s="157"/>
      <c r="H653" s="157"/>
      <c r="I653" s="157"/>
      <c r="J653" s="157"/>
      <c r="K653" s="157"/>
      <c r="L653" s="157"/>
      <c r="M653" s="157"/>
      <c r="N653" s="157"/>
      <c r="O653" s="157"/>
      <c r="P653" s="157"/>
      <c r="Q653" s="157"/>
      <c r="R653" s="157"/>
      <c r="S653" s="157"/>
      <c r="T653" s="157"/>
      <c r="U653" s="157"/>
      <c r="V653" s="157"/>
      <c r="W653" s="157"/>
      <c r="X653" s="157"/>
      <c r="Y653" s="157"/>
      <c r="Z653" s="157"/>
    </row>
    <row r="654" spans="1:26" ht="12" customHeight="1" x14ac:dyDescent="0.25">
      <c r="A654" s="157"/>
      <c r="B654" s="157"/>
      <c r="C654" s="157"/>
      <c r="D654" s="189"/>
      <c r="E654" s="157"/>
      <c r="F654" s="157"/>
      <c r="G654" s="157"/>
      <c r="H654" s="157"/>
      <c r="I654" s="157"/>
      <c r="J654" s="157"/>
      <c r="K654" s="157"/>
      <c r="L654" s="157"/>
      <c r="M654" s="157"/>
      <c r="N654" s="157"/>
      <c r="O654" s="157"/>
      <c r="P654" s="157"/>
      <c r="Q654" s="157"/>
      <c r="R654" s="157"/>
      <c r="S654" s="157"/>
      <c r="T654" s="157"/>
      <c r="U654" s="157"/>
      <c r="V654" s="157"/>
      <c r="W654" s="157"/>
      <c r="X654" s="157"/>
      <c r="Y654" s="157"/>
      <c r="Z654" s="157"/>
    </row>
    <row r="655" spans="1:26" ht="12" customHeight="1" x14ac:dyDescent="0.25">
      <c r="A655" s="157"/>
      <c r="B655" s="157"/>
      <c r="C655" s="157"/>
      <c r="D655" s="189"/>
      <c r="E655" s="157"/>
      <c r="F655" s="157"/>
      <c r="G655" s="157"/>
      <c r="H655" s="157"/>
      <c r="I655" s="157"/>
      <c r="J655" s="157"/>
      <c r="K655" s="157"/>
      <c r="L655" s="157"/>
      <c r="M655" s="157"/>
      <c r="N655" s="157"/>
      <c r="O655" s="157"/>
      <c r="P655" s="157"/>
      <c r="Q655" s="157"/>
      <c r="R655" s="157"/>
      <c r="S655" s="157"/>
      <c r="T655" s="157"/>
      <c r="U655" s="157"/>
      <c r="V655" s="157"/>
      <c r="W655" s="157"/>
      <c r="X655" s="157"/>
      <c r="Y655" s="157"/>
      <c r="Z655" s="157"/>
    </row>
    <row r="656" spans="1:26" ht="12" customHeight="1" x14ac:dyDescent="0.25">
      <c r="A656" s="157"/>
      <c r="B656" s="157"/>
      <c r="C656" s="157"/>
      <c r="D656" s="189"/>
      <c r="E656" s="157"/>
      <c r="F656" s="157"/>
      <c r="G656" s="157"/>
      <c r="H656" s="157"/>
      <c r="I656" s="157"/>
      <c r="J656" s="157"/>
      <c r="K656" s="157"/>
      <c r="L656" s="157"/>
      <c r="M656" s="157"/>
      <c r="N656" s="157"/>
      <c r="O656" s="157"/>
      <c r="P656" s="157"/>
      <c r="Q656" s="157"/>
      <c r="R656" s="157"/>
      <c r="S656" s="157"/>
      <c r="T656" s="157"/>
      <c r="U656" s="157"/>
      <c r="V656" s="157"/>
      <c r="W656" s="157"/>
      <c r="X656" s="157"/>
      <c r="Y656" s="157"/>
      <c r="Z656" s="157"/>
    </row>
    <row r="657" spans="1:26" ht="12" customHeight="1" x14ac:dyDescent="0.25">
      <c r="A657" s="157"/>
      <c r="B657" s="157"/>
      <c r="C657" s="157"/>
      <c r="D657" s="189"/>
      <c r="E657" s="157"/>
      <c r="F657" s="157"/>
      <c r="G657" s="157"/>
      <c r="H657" s="157"/>
      <c r="I657" s="157"/>
      <c r="J657" s="157"/>
      <c r="K657" s="157"/>
      <c r="L657" s="157"/>
      <c r="M657" s="157"/>
      <c r="N657" s="157"/>
      <c r="O657" s="157"/>
      <c r="P657" s="157"/>
      <c r="Q657" s="157"/>
      <c r="R657" s="157"/>
      <c r="S657" s="157"/>
      <c r="T657" s="157"/>
      <c r="U657" s="157"/>
      <c r="V657" s="157"/>
      <c r="W657" s="157"/>
      <c r="X657" s="157"/>
      <c r="Y657" s="157"/>
      <c r="Z657" s="157"/>
    </row>
    <row r="658" spans="1:26" ht="12" customHeight="1" x14ac:dyDescent="0.25">
      <c r="A658" s="157"/>
      <c r="B658" s="157"/>
      <c r="C658" s="157"/>
      <c r="D658" s="189"/>
      <c r="E658" s="157"/>
      <c r="F658" s="157"/>
      <c r="G658" s="157"/>
      <c r="H658" s="157"/>
      <c r="I658" s="157"/>
      <c r="J658" s="157"/>
      <c r="K658" s="157"/>
      <c r="L658" s="157"/>
      <c r="M658" s="157"/>
      <c r="N658" s="157"/>
      <c r="O658" s="157"/>
      <c r="P658" s="157"/>
      <c r="Q658" s="157"/>
      <c r="R658" s="157"/>
      <c r="S658" s="157"/>
      <c r="T658" s="157"/>
      <c r="U658" s="157"/>
      <c r="V658" s="157"/>
      <c r="W658" s="157"/>
      <c r="X658" s="157"/>
      <c r="Y658" s="157"/>
      <c r="Z658" s="157"/>
    </row>
    <row r="659" spans="1:26" ht="12" customHeight="1" x14ac:dyDescent="0.25">
      <c r="A659" s="157"/>
      <c r="B659" s="157"/>
      <c r="C659" s="157"/>
      <c r="D659" s="189"/>
      <c r="E659" s="157"/>
      <c r="F659" s="157"/>
      <c r="G659" s="157"/>
      <c r="H659" s="157"/>
      <c r="I659" s="157"/>
      <c r="J659" s="157"/>
      <c r="K659" s="157"/>
      <c r="L659" s="157"/>
      <c r="M659" s="157"/>
      <c r="N659" s="157"/>
      <c r="O659" s="157"/>
      <c r="P659" s="157"/>
      <c r="Q659" s="157"/>
      <c r="R659" s="157"/>
      <c r="S659" s="157"/>
      <c r="T659" s="157"/>
      <c r="U659" s="157"/>
      <c r="V659" s="157"/>
      <c r="W659" s="157"/>
      <c r="X659" s="157"/>
      <c r="Y659" s="157"/>
      <c r="Z659" s="157"/>
    </row>
    <row r="660" spans="1:26" ht="12" customHeight="1" x14ac:dyDescent="0.25">
      <c r="A660" s="157"/>
      <c r="B660" s="157"/>
      <c r="C660" s="157"/>
      <c r="D660" s="189"/>
      <c r="E660" s="157"/>
      <c r="F660" s="157"/>
      <c r="G660" s="157"/>
      <c r="H660" s="157"/>
      <c r="I660" s="157"/>
      <c r="J660" s="157"/>
      <c r="K660" s="157"/>
      <c r="L660" s="157"/>
      <c r="M660" s="157"/>
      <c r="N660" s="157"/>
      <c r="O660" s="157"/>
      <c r="P660" s="157"/>
      <c r="Q660" s="157"/>
      <c r="R660" s="157"/>
      <c r="S660" s="157"/>
      <c r="T660" s="157"/>
      <c r="U660" s="157"/>
      <c r="V660" s="157"/>
      <c r="W660" s="157"/>
      <c r="X660" s="157"/>
      <c r="Y660" s="157"/>
      <c r="Z660" s="157"/>
    </row>
    <row r="661" spans="1:26" ht="12" customHeight="1" x14ac:dyDescent="0.25">
      <c r="A661" s="157"/>
      <c r="B661" s="157"/>
      <c r="C661" s="157"/>
      <c r="D661" s="189"/>
      <c r="E661" s="157"/>
      <c r="F661" s="157"/>
      <c r="G661" s="157"/>
      <c r="H661" s="157"/>
      <c r="I661" s="157"/>
      <c r="J661" s="157"/>
      <c r="K661" s="157"/>
      <c r="L661" s="157"/>
      <c r="M661" s="157"/>
      <c r="N661" s="157"/>
      <c r="O661" s="157"/>
      <c r="P661" s="157"/>
      <c r="Q661" s="157"/>
      <c r="R661" s="157"/>
      <c r="S661" s="157"/>
      <c r="T661" s="157"/>
      <c r="U661" s="157"/>
      <c r="V661" s="157"/>
      <c r="W661" s="157"/>
      <c r="X661" s="157"/>
      <c r="Y661" s="157"/>
      <c r="Z661" s="157"/>
    </row>
    <row r="662" spans="1:26" ht="12" customHeight="1" x14ac:dyDescent="0.25">
      <c r="A662" s="157"/>
      <c r="B662" s="157"/>
      <c r="C662" s="157"/>
      <c r="D662" s="189"/>
      <c r="E662" s="157"/>
      <c r="F662" s="157"/>
      <c r="G662" s="157"/>
      <c r="H662" s="157"/>
      <c r="I662" s="157"/>
      <c r="J662" s="157"/>
      <c r="K662" s="157"/>
      <c r="L662" s="157"/>
      <c r="M662" s="157"/>
      <c r="N662" s="157"/>
      <c r="O662" s="157"/>
      <c r="P662" s="157"/>
      <c r="Q662" s="157"/>
      <c r="R662" s="157"/>
      <c r="S662" s="157"/>
      <c r="T662" s="157"/>
      <c r="U662" s="157"/>
      <c r="V662" s="157"/>
      <c r="W662" s="157"/>
      <c r="X662" s="157"/>
      <c r="Y662" s="157"/>
      <c r="Z662" s="157"/>
    </row>
    <row r="663" spans="1:26" ht="12" customHeight="1" x14ac:dyDescent="0.25">
      <c r="A663" s="157"/>
      <c r="B663" s="157"/>
      <c r="C663" s="157"/>
      <c r="D663" s="189"/>
      <c r="E663" s="157"/>
      <c r="F663" s="157"/>
      <c r="G663" s="157"/>
      <c r="H663" s="157"/>
      <c r="I663" s="157"/>
      <c r="J663" s="157"/>
      <c r="K663" s="157"/>
      <c r="L663" s="157"/>
      <c r="M663" s="157"/>
      <c r="N663" s="157"/>
      <c r="O663" s="157"/>
      <c r="P663" s="157"/>
      <c r="Q663" s="157"/>
      <c r="R663" s="157"/>
      <c r="S663" s="157"/>
      <c r="T663" s="157"/>
      <c r="U663" s="157"/>
      <c r="V663" s="157"/>
      <c r="W663" s="157"/>
      <c r="X663" s="157"/>
      <c r="Y663" s="157"/>
      <c r="Z663" s="157"/>
    </row>
    <row r="664" spans="1:26" ht="12" customHeight="1" x14ac:dyDescent="0.25">
      <c r="A664" s="157"/>
      <c r="B664" s="157"/>
      <c r="C664" s="157"/>
      <c r="D664" s="189"/>
      <c r="E664" s="157"/>
      <c r="F664" s="157"/>
      <c r="G664" s="157"/>
      <c r="H664" s="157"/>
      <c r="I664" s="157"/>
      <c r="J664" s="157"/>
      <c r="K664" s="157"/>
      <c r="L664" s="157"/>
      <c r="M664" s="157"/>
      <c r="N664" s="157"/>
      <c r="O664" s="157"/>
      <c r="P664" s="157"/>
      <c r="Q664" s="157"/>
      <c r="R664" s="157"/>
      <c r="S664" s="157"/>
      <c r="T664" s="157"/>
      <c r="U664" s="157"/>
      <c r="V664" s="157"/>
      <c r="W664" s="157"/>
      <c r="X664" s="157"/>
      <c r="Y664" s="157"/>
      <c r="Z664" s="157"/>
    </row>
    <row r="665" spans="1:26" ht="12" customHeight="1" x14ac:dyDescent="0.25">
      <c r="A665" s="157"/>
      <c r="B665" s="157"/>
      <c r="C665" s="157"/>
      <c r="D665" s="189"/>
      <c r="E665" s="157"/>
      <c r="F665" s="157"/>
      <c r="G665" s="157"/>
      <c r="H665" s="157"/>
      <c r="I665" s="157"/>
      <c r="J665" s="157"/>
      <c r="K665" s="157"/>
      <c r="L665" s="157"/>
      <c r="M665" s="157"/>
      <c r="N665" s="157"/>
      <c r="O665" s="157"/>
      <c r="P665" s="157"/>
      <c r="Q665" s="157"/>
      <c r="R665" s="157"/>
      <c r="S665" s="157"/>
      <c r="T665" s="157"/>
      <c r="U665" s="157"/>
      <c r="V665" s="157"/>
      <c r="W665" s="157"/>
      <c r="X665" s="157"/>
      <c r="Y665" s="157"/>
      <c r="Z665" s="157"/>
    </row>
    <row r="666" spans="1:26" ht="12" customHeight="1" x14ac:dyDescent="0.25">
      <c r="A666" s="157"/>
      <c r="B666" s="157"/>
      <c r="C666" s="157"/>
      <c r="D666" s="189"/>
      <c r="E666" s="157"/>
      <c r="F666" s="157"/>
      <c r="G666" s="157"/>
      <c r="H666" s="157"/>
      <c r="I666" s="157"/>
      <c r="J666" s="157"/>
      <c r="K666" s="157"/>
      <c r="L666" s="157"/>
      <c r="M666" s="157"/>
      <c r="N666" s="157"/>
      <c r="O666" s="157"/>
      <c r="P666" s="157"/>
      <c r="Q666" s="157"/>
      <c r="R666" s="157"/>
      <c r="S666" s="157"/>
      <c r="T666" s="157"/>
      <c r="U666" s="157"/>
      <c r="V666" s="157"/>
      <c r="W666" s="157"/>
      <c r="X666" s="157"/>
      <c r="Y666" s="157"/>
      <c r="Z666" s="157"/>
    </row>
    <row r="667" spans="1:26" ht="12" customHeight="1" x14ac:dyDescent="0.25">
      <c r="A667" s="157"/>
      <c r="B667" s="157"/>
      <c r="C667" s="157"/>
      <c r="D667" s="189"/>
      <c r="E667" s="157"/>
      <c r="F667" s="157"/>
      <c r="G667" s="157"/>
      <c r="H667" s="157"/>
      <c r="I667" s="157"/>
      <c r="J667" s="157"/>
      <c r="K667" s="157"/>
      <c r="L667" s="157"/>
      <c r="M667" s="157"/>
      <c r="N667" s="157"/>
      <c r="O667" s="157"/>
      <c r="P667" s="157"/>
      <c r="Q667" s="157"/>
      <c r="R667" s="157"/>
      <c r="S667" s="157"/>
      <c r="T667" s="157"/>
      <c r="U667" s="157"/>
      <c r="V667" s="157"/>
      <c r="W667" s="157"/>
      <c r="X667" s="157"/>
      <c r="Y667" s="157"/>
      <c r="Z667" s="157"/>
    </row>
    <row r="668" spans="1:26" ht="12" customHeight="1" x14ac:dyDescent="0.25">
      <c r="A668" s="157"/>
      <c r="B668" s="157"/>
      <c r="C668" s="157"/>
      <c r="D668" s="189"/>
      <c r="E668" s="157"/>
      <c r="F668" s="157"/>
      <c r="G668" s="157"/>
      <c r="H668" s="157"/>
      <c r="I668" s="157"/>
      <c r="J668" s="157"/>
      <c r="K668" s="157"/>
      <c r="L668" s="157"/>
      <c r="M668" s="157"/>
      <c r="N668" s="157"/>
      <c r="O668" s="157"/>
      <c r="P668" s="157"/>
      <c r="Q668" s="157"/>
      <c r="R668" s="157"/>
      <c r="S668" s="157"/>
      <c r="T668" s="157"/>
      <c r="U668" s="157"/>
      <c r="V668" s="157"/>
      <c r="W668" s="157"/>
      <c r="X668" s="157"/>
      <c r="Y668" s="157"/>
      <c r="Z668" s="157"/>
    </row>
    <row r="669" spans="1:26" ht="12" customHeight="1" x14ac:dyDescent="0.25">
      <c r="A669" s="157"/>
      <c r="B669" s="157"/>
      <c r="C669" s="157"/>
      <c r="D669" s="189"/>
      <c r="E669" s="157"/>
      <c r="F669" s="157"/>
      <c r="G669" s="157"/>
      <c r="H669" s="157"/>
      <c r="I669" s="157"/>
      <c r="J669" s="157"/>
      <c r="K669" s="157"/>
      <c r="L669" s="157"/>
      <c r="M669" s="157"/>
      <c r="N669" s="157"/>
      <c r="O669" s="157"/>
      <c r="P669" s="157"/>
      <c r="Q669" s="157"/>
      <c r="R669" s="157"/>
      <c r="S669" s="157"/>
      <c r="T669" s="157"/>
      <c r="U669" s="157"/>
      <c r="V669" s="157"/>
      <c r="W669" s="157"/>
      <c r="X669" s="157"/>
      <c r="Y669" s="157"/>
      <c r="Z669" s="157"/>
    </row>
    <row r="670" spans="1:26" ht="12" customHeight="1" x14ac:dyDescent="0.25">
      <c r="A670" s="157"/>
      <c r="B670" s="157"/>
      <c r="C670" s="157"/>
      <c r="D670" s="189"/>
      <c r="E670" s="157"/>
      <c r="F670" s="157"/>
      <c r="G670" s="157"/>
      <c r="H670" s="157"/>
      <c r="I670" s="157"/>
      <c r="J670" s="157"/>
      <c r="K670" s="157"/>
      <c r="L670" s="157"/>
      <c r="M670" s="157"/>
      <c r="N670" s="157"/>
      <c r="O670" s="157"/>
      <c r="P670" s="157"/>
      <c r="Q670" s="157"/>
      <c r="R670" s="157"/>
      <c r="S670" s="157"/>
      <c r="T670" s="157"/>
      <c r="U670" s="157"/>
      <c r="V670" s="157"/>
      <c r="W670" s="157"/>
      <c r="X670" s="157"/>
      <c r="Y670" s="157"/>
      <c r="Z670" s="157"/>
    </row>
    <row r="671" spans="1:26" ht="12" customHeight="1" x14ac:dyDescent="0.25">
      <c r="A671" s="157"/>
      <c r="B671" s="157"/>
      <c r="C671" s="157"/>
      <c r="D671" s="189"/>
      <c r="E671" s="157"/>
      <c r="F671" s="157"/>
      <c r="G671" s="157"/>
      <c r="H671" s="157"/>
      <c r="I671" s="157"/>
      <c r="J671" s="157"/>
      <c r="K671" s="157"/>
      <c r="L671" s="157"/>
      <c r="M671" s="157"/>
      <c r="N671" s="157"/>
      <c r="O671" s="157"/>
      <c r="P671" s="157"/>
      <c r="Q671" s="157"/>
      <c r="R671" s="157"/>
      <c r="S671" s="157"/>
      <c r="T671" s="157"/>
      <c r="U671" s="157"/>
      <c r="V671" s="157"/>
      <c r="W671" s="157"/>
      <c r="X671" s="157"/>
      <c r="Y671" s="157"/>
      <c r="Z671" s="157"/>
    </row>
    <row r="672" spans="1:26" ht="12" customHeight="1" x14ac:dyDescent="0.25">
      <c r="A672" s="157"/>
      <c r="B672" s="157"/>
      <c r="C672" s="157"/>
      <c r="D672" s="189"/>
      <c r="E672" s="157"/>
      <c r="F672" s="157"/>
      <c r="G672" s="157"/>
      <c r="H672" s="157"/>
      <c r="I672" s="157"/>
      <c r="J672" s="157"/>
      <c r="K672" s="157"/>
      <c r="L672" s="157"/>
      <c r="M672" s="157"/>
      <c r="N672" s="157"/>
      <c r="O672" s="157"/>
      <c r="P672" s="157"/>
      <c r="Q672" s="157"/>
      <c r="R672" s="157"/>
      <c r="S672" s="157"/>
      <c r="T672" s="157"/>
      <c r="U672" s="157"/>
      <c r="V672" s="157"/>
      <c r="W672" s="157"/>
      <c r="X672" s="157"/>
      <c r="Y672" s="157"/>
      <c r="Z672" s="157"/>
    </row>
    <row r="673" spans="1:26" ht="12" customHeight="1" x14ac:dyDescent="0.25">
      <c r="A673" s="157"/>
      <c r="B673" s="157"/>
      <c r="C673" s="157"/>
      <c r="D673" s="189"/>
      <c r="E673" s="157"/>
      <c r="F673" s="157"/>
      <c r="G673" s="157"/>
      <c r="H673" s="157"/>
      <c r="I673" s="157"/>
      <c r="J673" s="157"/>
      <c r="K673" s="157"/>
      <c r="L673" s="157"/>
      <c r="M673" s="157"/>
      <c r="N673" s="157"/>
      <c r="O673" s="157"/>
      <c r="P673" s="157"/>
      <c r="Q673" s="157"/>
      <c r="R673" s="157"/>
      <c r="S673" s="157"/>
      <c r="T673" s="157"/>
      <c r="U673" s="157"/>
      <c r="V673" s="157"/>
      <c r="W673" s="157"/>
      <c r="X673" s="157"/>
      <c r="Y673" s="157"/>
      <c r="Z673" s="157"/>
    </row>
    <row r="674" spans="1:26" ht="12" customHeight="1" x14ac:dyDescent="0.25">
      <c r="A674" s="157"/>
      <c r="B674" s="157"/>
      <c r="C674" s="157"/>
      <c r="D674" s="189"/>
      <c r="E674" s="157"/>
      <c r="F674" s="157"/>
      <c r="G674" s="157"/>
      <c r="H674" s="157"/>
      <c r="I674" s="157"/>
      <c r="J674" s="157"/>
      <c r="K674" s="157"/>
      <c r="L674" s="157"/>
      <c r="M674" s="157"/>
      <c r="N674" s="157"/>
      <c r="O674" s="157"/>
      <c r="P674" s="157"/>
      <c r="Q674" s="157"/>
      <c r="R674" s="157"/>
      <c r="S674" s="157"/>
      <c r="T674" s="157"/>
      <c r="U674" s="157"/>
      <c r="V674" s="157"/>
      <c r="W674" s="157"/>
      <c r="X674" s="157"/>
      <c r="Y674" s="157"/>
      <c r="Z674" s="157"/>
    </row>
    <row r="675" spans="1:26" ht="12" customHeight="1" x14ac:dyDescent="0.25">
      <c r="A675" s="157"/>
      <c r="B675" s="157"/>
      <c r="C675" s="157"/>
      <c r="D675" s="189"/>
      <c r="E675" s="157"/>
      <c r="F675" s="157"/>
      <c r="G675" s="157"/>
      <c r="H675" s="157"/>
      <c r="I675" s="157"/>
      <c r="J675" s="157"/>
      <c r="K675" s="157"/>
      <c r="L675" s="157"/>
      <c r="M675" s="157"/>
      <c r="N675" s="157"/>
      <c r="O675" s="157"/>
      <c r="P675" s="157"/>
      <c r="Q675" s="157"/>
      <c r="R675" s="157"/>
      <c r="S675" s="157"/>
      <c r="T675" s="157"/>
      <c r="U675" s="157"/>
      <c r="V675" s="157"/>
      <c r="W675" s="157"/>
      <c r="X675" s="157"/>
      <c r="Y675" s="157"/>
      <c r="Z675" s="157"/>
    </row>
    <row r="676" spans="1:26" ht="12" customHeight="1" x14ac:dyDescent="0.25">
      <c r="A676" s="157"/>
      <c r="B676" s="157"/>
      <c r="C676" s="157"/>
      <c r="D676" s="189"/>
      <c r="E676" s="157"/>
      <c r="F676" s="157"/>
      <c r="G676" s="157"/>
      <c r="H676" s="157"/>
      <c r="I676" s="157"/>
      <c r="J676" s="157"/>
      <c r="K676" s="157"/>
      <c r="L676" s="157"/>
      <c r="M676" s="157"/>
      <c r="N676" s="157"/>
      <c r="O676" s="157"/>
      <c r="P676" s="157"/>
      <c r="Q676" s="157"/>
      <c r="R676" s="157"/>
      <c r="S676" s="157"/>
      <c r="T676" s="157"/>
      <c r="U676" s="157"/>
      <c r="V676" s="157"/>
      <c r="W676" s="157"/>
      <c r="X676" s="157"/>
      <c r="Y676" s="157"/>
      <c r="Z676" s="157"/>
    </row>
    <row r="677" spans="1:26" ht="12" customHeight="1" x14ac:dyDescent="0.25">
      <c r="A677" s="157"/>
      <c r="B677" s="157"/>
      <c r="C677" s="157"/>
      <c r="D677" s="189"/>
      <c r="E677" s="157"/>
      <c r="F677" s="157"/>
      <c r="G677" s="157"/>
      <c r="H677" s="157"/>
      <c r="I677" s="157"/>
      <c r="J677" s="157"/>
      <c r="K677" s="157"/>
      <c r="L677" s="157"/>
      <c r="M677" s="157"/>
      <c r="N677" s="157"/>
      <c r="O677" s="157"/>
      <c r="P677" s="157"/>
      <c r="Q677" s="157"/>
      <c r="R677" s="157"/>
      <c r="S677" s="157"/>
      <c r="T677" s="157"/>
      <c r="U677" s="157"/>
      <c r="V677" s="157"/>
      <c r="W677" s="157"/>
      <c r="X677" s="157"/>
      <c r="Y677" s="157"/>
      <c r="Z677" s="157"/>
    </row>
    <row r="678" spans="1:26" ht="12" customHeight="1" x14ac:dyDescent="0.25">
      <c r="A678" s="157"/>
      <c r="B678" s="157"/>
      <c r="C678" s="157"/>
      <c r="D678" s="189"/>
      <c r="E678" s="157"/>
      <c r="F678" s="157"/>
      <c r="G678" s="157"/>
      <c r="H678" s="157"/>
      <c r="I678" s="157"/>
      <c r="J678" s="157"/>
      <c r="K678" s="157"/>
      <c r="L678" s="157"/>
      <c r="M678" s="157"/>
      <c r="N678" s="157"/>
      <c r="O678" s="157"/>
      <c r="P678" s="157"/>
      <c r="Q678" s="157"/>
      <c r="R678" s="157"/>
      <c r="S678" s="157"/>
      <c r="T678" s="157"/>
      <c r="U678" s="157"/>
      <c r="V678" s="157"/>
      <c r="W678" s="157"/>
      <c r="X678" s="157"/>
      <c r="Y678" s="157"/>
      <c r="Z678" s="157"/>
    </row>
    <row r="679" spans="1:26" ht="12" customHeight="1" x14ac:dyDescent="0.25">
      <c r="A679" s="157"/>
      <c r="B679" s="157"/>
      <c r="C679" s="157"/>
      <c r="D679" s="189"/>
      <c r="E679" s="157"/>
      <c r="F679" s="157"/>
      <c r="G679" s="157"/>
      <c r="H679" s="157"/>
      <c r="I679" s="157"/>
      <c r="J679" s="157"/>
      <c r="K679" s="157"/>
      <c r="L679" s="157"/>
      <c r="M679" s="157"/>
      <c r="N679" s="157"/>
      <c r="O679" s="157"/>
      <c r="P679" s="157"/>
      <c r="Q679" s="157"/>
      <c r="R679" s="157"/>
      <c r="S679" s="157"/>
      <c r="T679" s="157"/>
      <c r="U679" s="157"/>
      <c r="V679" s="157"/>
      <c r="W679" s="157"/>
      <c r="X679" s="157"/>
      <c r="Y679" s="157"/>
      <c r="Z679" s="157"/>
    </row>
    <row r="680" spans="1:26" ht="12" customHeight="1" x14ac:dyDescent="0.25">
      <c r="A680" s="157"/>
      <c r="B680" s="157"/>
      <c r="C680" s="157"/>
      <c r="D680" s="189"/>
      <c r="E680" s="157"/>
      <c r="F680" s="157"/>
      <c r="G680" s="157"/>
      <c r="H680" s="157"/>
      <c r="I680" s="157"/>
      <c r="J680" s="157"/>
      <c r="K680" s="157"/>
      <c r="L680" s="157"/>
      <c r="M680" s="157"/>
      <c r="N680" s="157"/>
      <c r="O680" s="157"/>
      <c r="P680" s="157"/>
      <c r="Q680" s="157"/>
      <c r="R680" s="157"/>
      <c r="S680" s="157"/>
      <c r="T680" s="157"/>
      <c r="U680" s="157"/>
      <c r="V680" s="157"/>
      <c r="W680" s="157"/>
      <c r="X680" s="157"/>
      <c r="Y680" s="157"/>
      <c r="Z680" s="157"/>
    </row>
    <row r="681" spans="1:26" ht="12" customHeight="1" x14ac:dyDescent="0.25">
      <c r="A681" s="157"/>
      <c r="B681" s="157"/>
      <c r="C681" s="157"/>
      <c r="D681" s="189"/>
      <c r="E681" s="157"/>
      <c r="F681" s="157"/>
      <c r="G681" s="157"/>
      <c r="H681" s="157"/>
      <c r="I681" s="157"/>
      <c r="J681" s="157"/>
      <c r="K681" s="157"/>
      <c r="L681" s="157"/>
      <c r="M681" s="157"/>
      <c r="N681" s="157"/>
      <c r="O681" s="157"/>
      <c r="P681" s="157"/>
      <c r="Q681" s="157"/>
      <c r="R681" s="157"/>
      <c r="S681" s="157"/>
      <c r="T681" s="157"/>
      <c r="U681" s="157"/>
      <c r="V681" s="157"/>
      <c r="W681" s="157"/>
      <c r="X681" s="157"/>
      <c r="Y681" s="157"/>
      <c r="Z681" s="157"/>
    </row>
    <row r="682" spans="1:26" ht="12" customHeight="1" x14ac:dyDescent="0.25">
      <c r="A682" s="157"/>
      <c r="B682" s="157"/>
      <c r="C682" s="157"/>
      <c r="D682" s="189"/>
      <c r="E682" s="157"/>
      <c r="F682" s="157"/>
      <c r="G682" s="157"/>
      <c r="H682" s="157"/>
      <c r="I682" s="157"/>
      <c r="J682" s="157"/>
      <c r="K682" s="157"/>
      <c r="L682" s="157"/>
      <c r="M682" s="157"/>
      <c r="N682" s="157"/>
      <c r="O682" s="157"/>
      <c r="P682" s="157"/>
      <c r="Q682" s="157"/>
      <c r="R682" s="157"/>
      <c r="S682" s="157"/>
      <c r="T682" s="157"/>
      <c r="U682" s="157"/>
      <c r="V682" s="157"/>
      <c r="W682" s="157"/>
      <c r="X682" s="157"/>
      <c r="Y682" s="157"/>
      <c r="Z682" s="157"/>
    </row>
    <row r="683" spans="1:26" ht="12" customHeight="1" x14ac:dyDescent="0.25">
      <c r="A683" s="157"/>
      <c r="B683" s="157"/>
      <c r="C683" s="157"/>
      <c r="D683" s="189"/>
      <c r="E683" s="157"/>
      <c r="F683" s="157"/>
      <c r="G683" s="157"/>
      <c r="H683" s="157"/>
      <c r="I683" s="157"/>
      <c r="J683" s="157"/>
      <c r="K683" s="157"/>
      <c r="L683" s="157"/>
      <c r="M683" s="157"/>
      <c r="N683" s="157"/>
      <c r="O683" s="157"/>
      <c r="P683" s="157"/>
      <c r="Q683" s="157"/>
      <c r="R683" s="157"/>
      <c r="S683" s="157"/>
      <c r="T683" s="157"/>
      <c r="U683" s="157"/>
      <c r="V683" s="157"/>
      <c r="W683" s="157"/>
      <c r="X683" s="157"/>
      <c r="Y683" s="157"/>
      <c r="Z683" s="157"/>
    </row>
    <row r="684" spans="1:26" ht="12" customHeight="1" x14ac:dyDescent="0.25">
      <c r="A684" s="157"/>
      <c r="B684" s="157"/>
      <c r="C684" s="157"/>
      <c r="D684" s="189"/>
      <c r="E684" s="157"/>
      <c r="F684" s="157"/>
      <c r="G684" s="157"/>
      <c r="H684" s="157"/>
      <c r="I684" s="157"/>
      <c r="J684" s="157"/>
      <c r="K684" s="157"/>
      <c r="L684" s="157"/>
      <c r="M684" s="157"/>
      <c r="N684" s="157"/>
      <c r="O684" s="157"/>
      <c r="P684" s="157"/>
      <c r="Q684" s="157"/>
      <c r="R684" s="157"/>
      <c r="S684" s="157"/>
      <c r="T684" s="157"/>
      <c r="U684" s="157"/>
      <c r="V684" s="157"/>
      <c r="W684" s="157"/>
      <c r="X684" s="157"/>
      <c r="Y684" s="157"/>
      <c r="Z684" s="157"/>
    </row>
    <row r="685" spans="1:26" ht="12" customHeight="1" x14ac:dyDescent="0.25">
      <c r="A685" s="157"/>
      <c r="B685" s="157"/>
      <c r="C685" s="157"/>
      <c r="D685" s="189"/>
      <c r="E685" s="157"/>
      <c r="F685" s="157"/>
      <c r="G685" s="157"/>
      <c r="H685" s="157"/>
      <c r="I685" s="157"/>
      <c r="J685" s="157"/>
      <c r="K685" s="157"/>
      <c r="L685" s="157"/>
      <c r="M685" s="157"/>
      <c r="N685" s="157"/>
      <c r="O685" s="157"/>
      <c r="P685" s="157"/>
      <c r="Q685" s="157"/>
      <c r="R685" s="157"/>
      <c r="S685" s="157"/>
      <c r="T685" s="157"/>
      <c r="U685" s="157"/>
      <c r="V685" s="157"/>
      <c r="W685" s="157"/>
      <c r="X685" s="157"/>
      <c r="Y685" s="157"/>
      <c r="Z685" s="157"/>
    </row>
    <row r="686" spans="1:26" ht="12" customHeight="1" x14ac:dyDescent="0.25">
      <c r="A686" s="157"/>
      <c r="B686" s="157"/>
      <c r="C686" s="157"/>
      <c r="D686" s="189"/>
      <c r="E686" s="157"/>
      <c r="F686" s="157"/>
      <c r="G686" s="157"/>
      <c r="H686" s="157"/>
      <c r="I686" s="157"/>
      <c r="J686" s="157"/>
      <c r="K686" s="157"/>
      <c r="L686" s="157"/>
      <c r="M686" s="157"/>
      <c r="N686" s="157"/>
      <c r="O686" s="157"/>
      <c r="P686" s="157"/>
      <c r="Q686" s="157"/>
      <c r="R686" s="157"/>
      <c r="S686" s="157"/>
      <c r="T686" s="157"/>
      <c r="U686" s="157"/>
      <c r="V686" s="157"/>
      <c r="W686" s="157"/>
      <c r="X686" s="157"/>
      <c r="Y686" s="157"/>
      <c r="Z686" s="157"/>
    </row>
    <row r="687" spans="1:26" ht="12" customHeight="1" x14ac:dyDescent="0.25">
      <c r="A687" s="157"/>
      <c r="B687" s="157"/>
      <c r="C687" s="157"/>
      <c r="D687" s="189"/>
      <c r="E687" s="157"/>
      <c r="F687" s="157"/>
      <c r="G687" s="157"/>
      <c r="H687" s="157"/>
      <c r="I687" s="157"/>
      <c r="J687" s="157"/>
      <c r="K687" s="157"/>
      <c r="L687" s="157"/>
      <c r="M687" s="157"/>
      <c r="N687" s="157"/>
      <c r="O687" s="157"/>
      <c r="P687" s="157"/>
      <c r="Q687" s="157"/>
      <c r="R687" s="157"/>
      <c r="S687" s="157"/>
      <c r="T687" s="157"/>
      <c r="U687" s="157"/>
      <c r="V687" s="157"/>
      <c r="W687" s="157"/>
      <c r="X687" s="157"/>
      <c r="Y687" s="157"/>
      <c r="Z687" s="157"/>
    </row>
    <row r="688" spans="1:26" ht="12" customHeight="1" x14ac:dyDescent="0.25">
      <c r="A688" s="157"/>
      <c r="B688" s="157"/>
      <c r="C688" s="157"/>
      <c r="D688" s="189"/>
      <c r="E688" s="157"/>
      <c r="F688" s="157"/>
      <c r="G688" s="157"/>
      <c r="H688" s="157"/>
      <c r="I688" s="157"/>
      <c r="J688" s="157"/>
      <c r="K688" s="157"/>
      <c r="L688" s="157"/>
      <c r="M688" s="157"/>
      <c r="N688" s="157"/>
      <c r="O688" s="157"/>
      <c r="P688" s="157"/>
      <c r="Q688" s="157"/>
      <c r="R688" s="157"/>
      <c r="S688" s="157"/>
      <c r="T688" s="157"/>
      <c r="U688" s="157"/>
      <c r="V688" s="157"/>
      <c r="W688" s="157"/>
      <c r="X688" s="157"/>
      <c r="Y688" s="157"/>
      <c r="Z688" s="157"/>
    </row>
    <row r="689" spans="1:26" ht="12" customHeight="1" x14ac:dyDescent="0.25">
      <c r="A689" s="157"/>
      <c r="B689" s="157"/>
      <c r="C689" s="157"/>
      <c r="D689" s="189"/>
      <c r="E689" s="157"/>
      <c r="F689" s="157"/>
      <c r="G689" s="157"/>
      <c r="H689" s="157"/>
      <c r="I689" s="157"/>
      <c r="J689" s="157"/>
      <c r="K689" s="157"/>
      <c r="L689" s="157"/>
      <c r="M689" s="157"/>
      <c r="N689" s="157"/>
      <c r="O689" s="157"/>
      <c r="P689" s="157"/>
      <c r="Q689" s="157"/>
      <c r="R689" s="157"/>
      <c r="S689" s="157"/>
      <c r="T689" s="157"/>
      <c r="U689" s="157"/>
      <c r="V689" s="157"/>
      <c r="W689" s="157"/>
      <c r="X689" s="157"/>
      <c r="Y689" s="157"/>
      <c r="Z689" s="157"/>
    </row>
    <row r="690" spans="1:26" ht="12" customHeight="1" x14ac:dyDescent="0.25">
      <c r="A690" s="157"/>
      <c r="B690" s="157"/>
      <c r="C690" s="157"/>
      <c r="D690" s="189"/>
      <c r="E690" s="157"/>
      <c r="F690" s="157"/>
      <c r="G690" s="157"/>
      <c r="H690" s="157"/>
      <c r="I690" s="157"/>
      <c r="J690" s="157"/>
      <c r="K690" s="157"/>
      <c r="L690" s="157"/>
      <c r="M690" s="157"/>
      <c r="N690" s="157"/>
      <c r="O690" s="157"/>
      <c r="P690" s="157"/>
      <c r="Q690" s="157"/>
      <c r="R690" s="157"/>
      <c r="S690" s="157"/>
      <c r="T690" s="157"/>
      <c r="U690" s="157"/>
      <c r="V690" s="157"/>
      <c r="W690" s="157"/>
      <c r="X690" s="157"/>
      <c r="Y690" s="157"/>
      <c r="Z690" s="157"/>
    </row>
    <row r="691" spans="1:26" ht="12" customHeight="1" x14ac:dyDescent="0.25">
      <c r="A691" s="157"/>
      <c r="B691" s="157"/>
      <c r="C691" s="157"/>
      <c r="D691" s="189"/>
      <c r="E691" s="157"/>
      <c r="F691" s="157"/>
      <c r="G691" s="157"/>
      <c r="H691" s="157"/>
      <c r="I691" s="157"/>
      <c r="J691" s="157"/>
      <c r="K691" s="157"/>
      <c r="L691" s="157"/>
      <c r="M691" s="157"/>
      <c r="N691" s="157"/>
      <c r="O691" s="157"/>
      <c r="P691" s="157"/>
      <c r="Q691" s="157"/>
      <c r="R691" s="157"/>
      <c r="S691" s="157"/>
      <c r="T691" s="157"/>
      <c r="U691" s="157"/>
      <c r="V691" s="157"/>
      <c r="W691" s="157"/>
      <c r="X691" s="157"/>
      <c r="Y691" s="157"/>
      <c r="Z691" s="157"/>
    </row>
    <row r="692" spans="1:26" ht="12" customHeight="1" x14ac:dyDescent="0.25">
      <c r="A692" s="157"/>
      <c r="B692" s="157"/>
      <c r="C692" s="157"/>
      <c r="D692" s="189"/>
      <c r="E692" s="157"/>
      <c r="F692" s="157"/>
      <c r="G692" s="157"/>
      <c r="H692" s="157"/>
      <c r="I692" s="157"/>
      <c r="J692" s="157"/>
      <c r="K692" s="157"/>
      <c r="L692" s="157"/>
      <c r="M692" s="157"/>
      <c r="N692" s="157"/>
      <c r="O692" s="157"/>
      <c r="P692" s="157"/>
      <c r="Q692" s="157"/>
      <c r="R692" s="157"/>
      <c r="S692" s="157"/>
      <c r="T692" s="157"/>
      <c r="U692" s="157"/>
      <c r="V692" s="157"/>
      <c r="W692" s="157"/>
      <c r="X692" s="157"/>
      <c r="Y692" s="157"/>
      <c r="Z692" s="157"/>
    </row>
    <row r="693" spans="1:26" ht="12" customHeight="1" x14ac:dyDescent="0.25">
      <c r="A693" s="157"/>
      <c r="B693" s="157"/>
      <c r="C693" s="157"/>
      <c r="D693" s="189"/>
      <c r="E693" s="157"/>
      <c r="F693" s="157"/>
      <c r="G693" s="157"/>
      <c r="H693" s="157"/>
      <c r="I693" s="157"/>
      <c r="J693" s="157"/>
      <c r="K693" s="157"/>
      <c r="L693" s="157"/>
      <c r="M693" s="157"/>
      <c r="N693" s="157"/>
      <c r="O693" s="157"/>
      <c r="P693" s="157"/>
      <c r="Q693" s="157"/>
      <c r="R693" s="157"/>
      <c r="S693" s="157"/>
      <c r="T693" s="157"/>
      <c r="U693" s="157"/>
      <c r="V693" s="157"/>
      <c r="W693" s="157"/>
      <c r="X693" s="157"/>
      <c r="Y693" s="157"/>
      <c r="Z693" s="157"/>
    </row>
    <row r="694" spans="1:26" ht="12" customHeight="1" x14ac:dyDescent="0.25">
      <c r="A694" s="157"/>
      <c r="B694" s="157"/>
      <c r="C694" s="157"/>
      <c r="D694" s="189"/>
      <c r="E694" s="157"/>
      <c r="F694" s="157"/>
      <c r="G694" s="157"/>
      <c r="H694" s="157"/>
      <c r="I694" s="157"/>
      <c r="J694" s="157"/>
      <c r="K694" s="157"/>
      <c r="L694" s="157"/>
      <c r="M694" s="157"/>
      <c r="N694" s="157"/>
      <c r="O694" s="157"/>
      <c r="P694" s="157"/>
      <c r="Q694" s="157"/>
      <c r="R694" s="157"/>
      <c r="S694" s="157"/>
      <c r="T694" s="157"/>
      <c r="U694" s="157"/>
      <c r="V694" s="157"/>
      <c r="W694" s="157"/>
      <c r="X694" s="157"/>
      <c r="Y694" s="157"/>
      <c r="Z694" s="157"/>
    </row>
    <row r="695" spans="1:26" ht="12" customHeight="1" x14ac:dyDescent="0.25">
      <c r="A695" s="157"/>
      <c r="B695" s="157"/>
      <c r="C695" s="157"/>
      <c r="D695" s="189"/>
      <c r="E695" s="157"/>
      <c r="F695" s="157"/>
      <c r="G695" s="157"/>
      <c r="H695" s="157"/>
      <c r="I695" s="157"/>
      <c r="J695" s="157"/>
      <c r="K695" s="157"/>
      <c r="L695" s="157"/>
      <c r="M695" s="157"/>
      <c r="N695" s="157"/>
      <c r="O695" s="157"/>
      <c r="P695" s="157"/>
      <c r="Q695" s="157"/>
      <c r="R695" s="157"/>
      <c r="S695" s="157"/>
      <c r="T695" s="157"/>
      <c r="U695" s="157"/>
      <c r="V695" s="157"/>
      <c r="W695" s="157"/>
      <c r="X695" s="157"/>
      <c r="Y695" s="157"/>
      <c r="Z695" s="157"/>
    </row>
    <row r="696" spans="1:26" ht="12" customHeight="1" x14ac:dyDescent="0.25">
      <c r="A696" s="157"/>
      <c r="B696" s="157"/>
      <c r="C696" s="157"/>
      <c r="D696" s="189"/>
      <c r="E696" s="157"/>
      <c r="F696" s="157"/>
      <c r="G696" s="157"/>
      <c r="H696" s="157"/>
      <c r="I696" s="157"/>
      <c r="J696" s="157"/>
      <c r="K696" s="157"/>
      <c r="L696" s="157"/>
      <c r="M696" s="157"/>
      <c r="N696" s="157"/>
      <c r="O696" s="157"/>
      <c r="P696" s="157"/>
      <c r="Q696" s="157"/>
      <c r="R696" s="157"/>
      <c r="S696" s="157"/>
      <c r="T696" s="157"/>
      <c r="U696" s="157"/>
      <c r="V696" s="157"/>
      <c r="W696" s="157"/>
      <c r="X696" s="157"/>
      <c r="Y696" s="157"/>
      <c r="Z696" s="157"/>
    </row>
    <row r="697" spans="1:26" ht="12" customHeight="1" x14ac:dyDescent="0.25">
      <c r="A697" s="157"/>
      <c r="B697" s="157"/>
      <c r="C697" s="157"/>
      <c r="D697" s="189"/>
      <c r="E697" s="157"/>
      <c r="F697" s="157"/>
      <c r="G697" s="157"/>
      <c r="H697" s="157"/>
      <c r="I697" s="157"/>
      <c r="J697" s="157"/>
      <c r="K697" s="157"/>
      <c r="L697" s="157"/>
      <c r="M697" s="157"/>
      <c r="N697" s="157"/>
      <c r="O697" s="157"/>
      <c r="P697" s="157"/>
      <c r="Q697" s="157"/>
      <c r="R697" s="157"/>
      <c r="S697" s="157"/>
      <c r="T697" s="157"/>
      <c r="U697" s="157"/>
      <c r="V697" s="157"/>
      <c r="W697" s="157"/>
      <c r="X697" s="157"/>
      <c r="Y697" s="157"/>
      <c r="Z697" s="157"/>
    </row>
    <row r="698" spans="1:26" ht="12" customHeight="1" x14ac:dyDescent="0.25">
      <c r="A698" s="157"/>
      <c r="B698" s="157"/>
      <c r="C698" s="157"/>
      <c r="D698" s="189"/>
      <c r="E698" s="157"/>
      <c r="F698" s="157"/>
      <c r="G698" s="157"/>
      <c r="H698" s="157"/>
      <c r="I698" s="157"/>
      <c r="J698" s="157"/>
      <c r="K698" s="157"/>
      <c r="L698" s="157"/>
      <c r="M698" s="157"/>
      <c r="N698" s="157"/>
      <c r="O698" s="157"/>
      <c r="P698" s="157"/>
      <c r="Q698" s="157"/>
      <c r="R698" s="157"/>
      <c r="S698" s="157"/>
      <c r="T698" s="157"/>
      <c r="U698" s="157"/>
      <c r="V698" s="157"/>
      <c r="W698" s="157"/>
      <c r="X698" s="157"/>
      <c r="Y698" s="157"/>
      <c r="Z698" s="157"/>
    </row>
    <row r="699" spans="1:26" ht="12" customHeight="1" x14ac:dyDescent="0.25">
      <c r="A699" s="157"/>
      <c r="B699" s="157"/>
      <c r="C699" s="157"/>
      <c r="D699" s="189"/>
      <c r="E699" s="157"/>
      <c r="F699" s="157"/>
      <c r="G699" s="157"/>
      <c r="H699" s="157"/>
      <c r="I699" s="157"/>
      <c r="J699" s="157"/>
      <c r="K699" s="157"/>
      <c r="L699" s="157"/>
      <c r="M699" s="157"/>
      <c r="N699" s="157"/>
      <c r="O699" s="157"/>
      <c r="P699" s="157"/>
      <c r="Q699" s="157"/>
      <c r="R699" s="157"/>
      <c r="S699" s="157"/>
      <c r="T699" s="157"/>
      <c r="U699" s="157"/>
      <c r="V699" s="157"/>
      <c r="W699" s="157"/>
      <c r="X699" s="157"/>
      <c r="Y699" s="157"/>
      <c r="Z699" s="157"/>
    </row>
    <row r="700" spans="1:26" ht="12" customHeight="1" x14ac:dyDescent="0.25">
      <c r="A700" s="157"/>
      <c r="B700" s="157"/>
      <c r="C700" s="157"/>
      <c r="D700" s="189"/>
      <c r="E700" s="157"/>
      <c r="F700" s="157"/>
      <c r="G700" s="157"/>
      <c r="H700" s="157"/>
      <c r="I700" s="157"/>
      <c r="J700" s="157"/>
      <c r="K700" s="157"/>
      <c r="L700" s="157"/>
      <c r="M700" s="157"/>
      <c r="N700" s="157"/>
      <c r="O700" s="157"/>
      <c r="P700" s="157"/>
      <c r="Q700" s="157"/>
      <c r="R700" s="157"/>
      <c r="S700" s="157"/>
      <c r="T700" s="157"/>
      <c r="U700" s="157"/>
      <c r="V700" s="157"/>
      <c r="W700" s="157"/>
      <c r="X700" s="157"/>
      <c r="Y700" s="157"/>
      <c r="Z700" s="157"/>
    </row>
    <row r="701" spans="1:26" ht="12" customHeight="1" x14ac:dyDescent="0.25">
      <c r="A701" s="157"/>
      <c r="B701" s="157"/>
      <c r="C701" s="157"/>
      <c r="D701" s="189"/>
      <c r="E701" s="157"/>
      <c r="F701" s="157"/>
      <c r="G701" s="157"/>
      <c r="H701" s="157"/>
      <c r="I701" s="157"/>
      <c r="J701" s="157"/>
      <c r="K701" s="157"/>
      <c r="L701" s="157"/>
      <c r="M701" s="157"/>
      <c r="N701" s="157"/>
      <c r="O701" s="157"/>
      <c r="P701" s="157"/>
      <c r="Q701" s="157"/>
      <c r="R701" s="157"/>
      <c r="S701" s="157"/>
      <c r="T701" s="157"/>
      <c r="U701" s="157"/>
      <c r="V701" s="157"/>
      <c r="W701" s="157"/>
      <c r="X701" s="157"/>
      <c r="Y701" s="157"/>
      <c r="Z701" s="157"/>
    </row>
    <row r="702" spans="1:26" ht="12" customHeight="1" x14ac:dyDescent="0.25">
      <c r="A702" s="157"/>
      <c r="B702" s="157"/>
      <c r="C702" s="157"/>
      <c r="D702" s="189"/>
      <c r="E702" s="157"/>
      <c r="F702" s="157"/>
      <c r="G702" s="157"/>
      <c r="H702" s="157"/>
      <c r="I702" s="157"/>
      <c r="J702" s="157"/>
      <c r="K702" s="157"/>
      <c r="L702" s="157"/>
      <c r="M702" s="157"/>
      <c r="N702" s="157"/>
      <c r="O702" s="157"/>
      <c r="P702" s="157"/>
      <c r="Q702" s="157"/>
      <c r="R702" s="157"/>
      <c r="S702" s="157"/>
      <c r="T702" s="157"/>
      <c r="U702" s="157"/>
      <c r="V702" s="157"/>
      <c r="W702" s="157"/>
      <c r="X702" s="157"/>
      <c r="Y702" s="157"/>
      <c r="Z702" s="157"/>
    </row>
    <row r="703" spans="1:26" ht="12" customHeight="1" x14ac:dyDescent="0.25">
      <c r="A703" s="157"/>
      <c r="B703" s="157"/>
      <c r="C703" s="157"/>
      <c r="D703" s="189"/>
      <c r="E703" s="157"/>
      <c r="F703" s="157"/>
      <c r="G703" s="157"/>
      <c r="H703" s="157"/>
      <c r="I703" s="157"/>
      <c r="J703" s="157"/>
      <c r="K703" s="157"/>
      <c r="L703" s="157"/>
      <c r="M703" s="157"/>
      <c r="N703" s="157"/>
      <c r="O703" s="157"/>
      <c r="P703" s="157"/>
      <c r="Q703" s="157"/>
      <c r="R703" s="157"/>
      <c r="S703" s="157"/>
      <c r="T703" s="157"/>
      <c r="U703" s="157"/>
      <c r="V703" s="157"/>
      <c r="W703" s="157"/>
      <c r="X703" s="157"/>
      <c r="Y703" s="157"/>
      <c r="Z703" s="157"/>
    </row>
    <row r="704" spans="1:26" ht="12" customHeight="1" x14ac:dyDescent="0.25">
      <c r="A704" s="157"/>
      <c r="B704" s="157"/>
      <c r="C704" s="157"/>
      <c r="D704" s="189"/>
      <c r="E704" s="157"/>
      <c r="F704" s="157"/>
      <c r="G704" s="157"/>
      <c r="H704" s="157"/>
      <c r="I704" s="157"/>
      <c r="J704" s="157"/>
      <c r="K704" s="157"/>
      <c r="L704" s="157"/>
      <c r="M704" s="157"/>
      <c r="N704" s="157"/>
      <c r="O704" s="157"/>
      <c r="P704" s="157"/>
      <c r="Q704" s="157"/>
      <c r="R704" s="157"/>
      <c r="S704" s="157"/>
      <c r="T704" s="157"/>
      <c r="U704" s="157"/>
      <c r="V704" s="157"/>
      <c r="W704" s="157"/>
      <c r="X704" s="157"/>
      <c r="Y704" s="157"/>
      <c r="Z704" s="157"/>
    </row>
    <row r="705" spans="1:26" ht="12" customHeight="1" x14ac:dyDescent="0.25">
      <c r="A705" s="157"/>
      <c r="B705" s="157"/>
      <c r="C705" s="157"/>
      <c r="D705" s="189"/>
      <c r="E705" s="157"/>
      <c r="F705" s="157"/>
      <c r="G705" s="157"/>
      <c r="H705" s="157"/>
      <c r="I705" s="157"/>
      <c r="J705" s="157"/>
      <c r="K705" s="157"/>
      <c r="L705" s="157"/>
      <c r="M705" s="157"/>
      <c r="N705" s="157"/>
      <c r="O705" s="157"/>
      <c r="P705" s="157"/>
      <c r="Q705" s="157"/>
      <c r="R705" s="157"/>
      <c r="S705" s="157"/>
      <c r="T705" s="157"/>
      <c r="U705" s="157"/>
      <c r="V705" s="157"/>
      <c r="W705" s="157"/>
      <c r="X705" s="157"/>
      <c r="Y705" s="157"/>
      <c r="Z705" s="157"/>
    </row>
    <row r="706" spans="1:26" ht="12" customHeight="1" x14ac:dyDescent="0.25">
      <c r="A706" s="157"/>
      <c r="B706" s="157"/>
      <c r="C706" s="157"/>
      <c r="D706" s="189"/>
      <c r="E706" s="157"/>
      <c r="F706" s="157"/>
      <c r="G706" s="157"/>
      <c r="H706" s="157"/>
      <c r="I706" s="157"/>
      <c r="J706" s="157"/>
      <c r="K706" s="157"/>
      <c r="L706" s="157"/>
      <c r="M706" s="157"/>
      <c r="N706" s="157"/>
      <c r="O706" s="157"/>
      <c r="P706" s="157"/>
      <c r="Q706" s="157"/>
      <c r="R706" s="157"/>
      <c r="S706" s="157"/>
      <c r="T706" s="157"/>
      <c r="U706" s="157"/>
      <c r="V706" s="157"/>
      <c r="W706" s="157"/>
      <c r="X706" s="157"/>
      <c r="Y706" s="157"/>
      <c r="Z706" s="157"/>
    </row>
    <row r="707" spans="1:26" ht="12" customHeight="1" x14ac:dyDescent="0.25">
      <c r="A707" s="157"/>
      <c r="B707" s="157"/>
      <c r="C707" s="157"/>
      <c r="D707" s="189"/>
      <c r="E707" s="157"/>
      <c r="F707" s="157"/>
      <c r="G707" s="157"/>
      <c r="H707" s="157"/>
      <c r="I707" s="157"/>
      <c r="J707" s="157"/>
      <c r="K707" s="157"/>
      <c r="L707" s="157"/>
      <c r="M707" s="157"/>
      <c r="N707" s="157"/>
      <c r="O707" s="157"/>
      <c r="P707" s="157"/>
      <c r="Q707" s="157"/>
      <c r="R707" s="157"/>
      <c r="S707" s="157"/>
      <c r="T707" s="157"/>
      <c r="U707" s="157"/>
      <c r="V707" s="157"/>
      <c r="W707" s="157"/>
      <c r="X707" s="157"/>
      <c r="Y707" s="157"/>
      <c r="Z707" s="157"/>
    </row>
    <row r="708" spans="1:26" ht="12" customHeight="1" x14ac:dyDescent="0.25">
      <c r="A708" s="157"/>
      <c r="B708" s="157"/>
      <c r="C708" s="157"/>
      <c r="D708" s="189"/>
      <c r="E708" s="157"/>
      <c r="F708" s="157"/>
      <c r="G708" s="157"/>
      <c r="H708" s="157"/>
      <c r="I708" s="157"/>
      <c r="J708" s="157"/>
      <c r="K708" s="157"/>
      <c r="L708" s="157"/>
      <c r="M708" s="157"/>
      <c r="N708" s="157"/>
      <c r="O708" s="157"/>
      <c r="P708" s="157"/>
      <c r="Q708" s="157"/>
      <c r="R708" s="157"/>
      <c r="S708" s="157"/>
      <c r="T708" s="157"/>
      <c r="U708" s="157"/>
      <c r="V708" s="157"/>
      <c r="W708" s="157"/>
      <c r="X708" s="157"/>
      <c r="Y708" s="157"/>
      <c r="Z708" s="157"/>
    </row>
    <row r="709" spans="1:26" ht="12" customHeight="1" x14ac:dyDescent="0.25">
      <c r="A709" s="157"/>
      <c r="B709" s="157"/>
      <c r="C709" s="157"/>
      <c r="D709" s="189"/>
      <c r="E709" s="157"/>
      <c r="F709" s="157"/>
      <c r="G709" s="157"/>
      <c r="H709" s="157"/>
      <c r="I709" s="157"/>
      <c r="J709" s="157"/>
      <c r="K709" s="157"/>
      <c r="L709" s="157"/>
      <c r="M709" s="157"/>
      <c r="N709" s="157"/>
      <c r="O709" s="157"/>
      <c r="P709" s="157"/>
      <c r="Q709" s="157"/>
      <c r="R709" s="157"/>
      <c r="S709" s="157"/>
      <c r="T709" s="157"/>
      <c r="U709" s="157"/>
      <c r="V709" s="157"/>
      <c r="W709" s="157"/>
      <c r="X709" s="157"/>
      <c r="Y709" s="157"/>
      <c r="Z709" s="157"/>
    </row>
    <row r="710" spans="1:26" ht="12" customHeight="1" x14ac:dyDescent="0.25">
      <c r="A710" s="157"/>
      <c r="B710" s="157"/>
      <c r="C710" s="157"/>
      <c r="D710" s="189"/>
      <c r="E710" s="157"/>
      <c r="F710" s="157"/>
      <c r="G710" s="157"/>
      <c r="H710" s="157"/>
      <c r="I710" s="157"/>
      <c r="J710" s="157"/>
      <c r="K710" s="157"/>
      <c r="L710" s="157"/>
      <c r="M710" s="157"/>
      <c r="N710" s="157"/>
      <c r="O710" s="157"/>
      <c r="P710" s="157"/>
      <c r="Q710" s="157"/>
      <c r="R710" s="157"/>
      <c r="S710" s="157"/>
      <c r="T710" s="157"/>
      <c r="U710" s="157"/>
      <c r="V710" s="157"/>
      <c r="W710" s="157"/>
      <c r="X710" s="157"/>
      <c r="Y710" s="157"/>
      <c r="Z710" s="157"/>
    </row>
    <row r="711" spans="1:26" ht="12" customHeight="1" x14ac:dyDescent="0.25">
      <c r="A711" s="157"/>
      <c r="B711" s="157"/>
      <c r="C711" s="157"/>
      <c r="D711" s="189"/>
      <c r="E711" s="157"/>
      <c r="F711" s="157"/>
      <c r="G711" s="157"/>
      <c r="H711" s="157"/>
      <c r="I711" s="157"/>
      <c r="J711" s="157"/>
      <c r="K711" s="157"/>
      <c r="L711" s="157"/>
      <c r="M711" s="157"/>
      <c r="N711" s="157"/>
      <c r="O711" s="157"/>
      <c r="P711" s="157"/>
      <c r="Q711" s="157"/>
      <c r="R711" s="157"/>
      <c r="S711" s="157"/>
      <c r="T711" s="157"/>
      <c r="U711" s="157"/>
      <c r="V711" s="157"/>
      <c r="W711" s="157"/>
      <c r="X711" s="157"/>
      <c r="Y711" s="157"/>
      <c r="Z711" s="157"/>
    </row>
    <row r="712" spans="1:26" ht="12" customHeight="1" x14ac:dyDescent="0.25">
      <c r="A712" s="157"/>
      <c r="B712" s="157"/>
      <c r="C712" s="157"/>
      <c r="D712" s="189"/>
      <c r="E712" s="157"/>
      <c r="F712" s="157"/>
      <c r="G712" s="157"/>
      <c r="H712" s="157"/>
      <c r="I712" s="157"/>
      <c r="J712" s="157"/>
      <c r="K712" s="157"/>
      <c r="L712" s="157"/>
      <c r="M712" s="157"/>
      <c r="N712" s="157"/>
      <c r="O712" s="157"/>
      <c r="P712" s="157"/>
      <c r="Q712" s="157"/>
      <c r="R712" s="157"/>
      <c r="S712" s="157"/>
      <c r="T712" s="157"/>
      <c r="U712" s="157"/>
      <c r="V712" s="157"/>
      <c r="W712" s="157"/>
      <c r="X712" s="157"/>
      <c r="Y712" s="157"/>
      <c r="Z712" s="157"/>
    </row>
    <row r="713" spans="1:26" ht="12" customHeight="1" x14ac:dyDescent="0.25">
      <c r="A713" s="157"/>
      <c r="B713" s="157"/>
      <c r="C713" s="157"/>
      <c r="D713" s="189"/>
      <c r="E713" s="157"/>
      <c r="F713" s="157"/>
      <c r="G713" s="157"/>
      <c r="H713" s="157"/>
      <c r="I713" s="157"/>
      <c r="J713" s="157"/>
      <c r="K713" s="157"/>
      <c r="L713" s="157"/>
      <c r="M713" s="157"/>
      <c r="N713" s="157"/>
      <c r="O713" s="157"/>
      <c r="P713" s="157"/>
      <c r="Q713" s="157"/>
      <c r="R713" s="157"/>
      <c r="S713" s="157"/>
      <c r="T713" s="157"/>
      <c r="U713" s="157"/>
      <c r="V713" s="157"/>
      <c r="W713" s="157"/>
      <c r="X713" s="157"/>
      <c r="Y713" s="157"/>
      <c r="Z713" s="157"/>
    </row>
    <row r="714" spans="1:26" ht="12" customHeight="1" x14ac:dyDescent="0.25">
      <c r="A714" s="157"/>
      <c r="B714" s="157"/>
      <c r="C714" s="157"/>
      <c r="D714" s="189"/>
      <c r="E714" s="157"/>
      <c r="F714" s="157"/>
      <c r="G714" s="157"/>
      <c r="H714" s="157"/>
      <c r="I714" s="157"/>
      <c r="J714" s="157"/>
      <c r="K714" s="157"/>
      <c r="L714" s="157"/>
      <c r="M714" s="157"/>
      <c r="N714" s="157"/>
      <c r="O714" s="157"/>
      <c r="P714" s="157"/>
      <c r="Q714" s="157"/>
      <c r="R714" s="157"/>
      <c r="S714" s="157"/>
      <c r="T714" s="157"/>
      <c r="U714" s="157"/>
      <c r="V714" s="157"/>
      <c r="W714" s="157"/>
      <c r="X714" s="157"/>
      <c r="Y714" s="157"/>
      <c r="Z714" s="157"/>
    </row>
    <row r="715" spans="1:26" ht="12" customHeight="1" x14ac:dyDescent="0.25">
      <c r="A715" s="157"/>
      <c r="B715" s="157"/>
      <c r="C715" s="157"/>
      <c r="D715" s="189"/>
      <c r="E715" s="157"/>
      <c r="F715" s="157"/>
      <c r="G715" s="157"/>
      <c r="H715" s="157"/>
      <c r="I715" s="157"/>
      <c r="J715" s="157"/>
      <c r="K715" s="157"/>
      <c r="L715" s="157"/>
      <c r="M715" s="157"/>
      <c r="N715" s="157"/>
      <c r="O715" s="157"/>
      <c r="P715" s="157"/>
      <c r="Q715" s="157"/>
      <c r="R715" s="157"/>
      <c r="S715" s="157"/>
      <c r="T715" s="157"/>
      <c r="U715" s="157"/>
      <c r="V715" s="157"/>
      <c r="W715" s="157"/>
      <c r="X715" s="157"/>
      <c r="Y715" s="157"/>
      <c r="Z715" s="157"/>
    </row>
    <row r="716" spans="1:26" ht="12" customHeight="1" x14ac:dyDescent="0.25">
      <c r="A716" s="157"/>
      <c r="B716" s="157"/>
      <c r="C716" s="157"/>
      <c r="D716" s="189"/>
      <c r="E716" s="157"/>
      <c r="F716" s="157"/>
      <c r="G716" s="157"/>
      <c r="H716" s="157"/>
      <c r="I716" s="157"/>
      <c r="J716" s="157"/>
      <c r="K716" s="157"/>
      <c r="L716" s="157"/>
      <c r="M716" s="157"/>
      <c r="N716" s="157"/>
      <c r="O716" s="157"/>
      <c r="P716" s="157"/>
      <c r="Q716" s="157"/>
      <c r="R716" s="157"/>
      <c r="S716" s="157"/>
      <c r="T716" s="157"/>
      <c r="U716" s="157"/>
      <c r="V716" s="157"/>
      <c r="W716" s="157"/>
      <c r="X716" s="157"/>
      <c r="Y716" s="157"/>
      <c r="Z716" s="157"/>
    </row>
    <row r="717" spans="1:26" ht="12" customHeight="1" x14ac:dyDescent="0.25">
      <c r="A717" s="157"/>
      <c r="B717" s="157"/>
      <c r="C717" s="157"/>
      <c r="D717" s="189"/>
      <c r="E717" s="157"/>
      <c r="F717" s="157"/>
      <c r="G717" s="157"/>
      <c r="H717" s="157"/>
      <c r="I717" s="157"/>
      <c r="J717" s="157"/>
      <c r="K717" s="157"/>
      <c r="L717" s="157"/>
      <c r="M717" s="157"/>
      <c r="N717" s="157"/>
      <c r="O717" s="157"/>
      <c r="P717" s="157"/>
      <c r="Q717" s="157"/>
      <c r="R717" s="157"/>
      <c r="S717" s="157"/>
      <c r="T717" s="157"/>
      <c r="U717" s="157"/>
      <c r="V717" s="157"/>
      <c r="W717" s="157"/>
      <c r="X717" s="157"/>
      <c r="Y717" s="157"/>
      <c r="Z717" s="157"/>
    </row>
    <row r="718" spans="1:26" ht="12" customHeight="1" x14ac:dyDescent="0.25">
      <c r="A718" s="157"/>
      <c r="B718" s="157"/>
      <c r="C718" s="157"/>
      <c r="D718" s="189"/>
      <c r="E718" s="157"/>
      <c r="F718" s="157"/>
      <c r="G718" s="157"/>
      <c r="H718" s="157"/>
      <c r="I718" s="157"/>
      <c r="J718" s="157"/>
      <c r="K718" s="157"/>
      <c r="L718" s="157"/>
      <c r="M718" s="157"/>
      <c r="N718" s="157"/>
      <c r="O718" s="157"/>
      <c r="P718" s="157"/>
      <c r="Q718" s="157"/>
      <c r="R718" s="157"/>
      <c r="S718" s="157"/>
      <c r="T718" s="157"/>
      <c r="U718" s="157"/>
      <c r="V718" s="157"/>
      <c r="W718" s="157"/>
      <c r="X718" s="157"/>
      <c r="Y718" s="157"/>
      <c r="Z718" s="157"/>
    </row>
    <row r="719" spans="1:26" ht="12" customHeight="1" x14ac:dyDescent="0.25">
      <c r="A719" s="157"/>
      <c r="B719" s="157"/>
      <c r="C719" s="157"/>
      <c r="D719" s="189"/>
      <c r="E719" s="157"/>
      <c r="F719" s="157"/>
      <c r="G719" s="157"/>
      <c r="H719" s="157"/>
      <c r="I719" s="157"/>
      <c r="J719" s="157"/>
      <c r="K719" s="157"/>
      <c r="L719" s="157"/>
      <c r="M719" s="157"/>
      <c r="N719" s="157"/>
      <c r="O719" s="157"/>
      <c r="P719" s="157"/>
      <c r="Q719" s="157"/>
      <c r="R719" s="157"/>
      <c r="S719" s="157"/>
      <c r="T719" s="157"/>
      <c r="U719" s="157"/>
      <c r="V719" s="157"/>
      <c r="W719" s="157"/>
      <c r="X719" s="157"/>
      <c r="Y719" s="157"/>
      <c r="Z719" s="157"/>
    </row>
    <row r="720" spans="1:26" ht="12" customHeight="1" x14ac:dyDescent="0.25">
      <c r="A720" s="157"/>
      <c r="B720" s="157"/>
      <c r="C720" s="157"/>
      <c r="D720" s="189"/>
      <c r="E720" s="157"/>
      <c r="F720" s="157"/>
      <c r="G720" s="157"/>
      <c r="H720" s="157"/>
      <c r="I720" s="157"/>
      <c r="J720" s="157"/>
      <c r="K720" s="157"/>
      <c r="L720" s="157"/>
      <c r="M720" s="157"/>
      <c r="N720" s="157"/>
      <c r="O720" s="157"/>
      <c r="P720" s="157"/>
      <c r="Q720" s="157"/>
      <c r="R720" s="157"/>
      <c r="S720" s="157"/>
      <c r="T720" s="157"/>
      <c r="U720" s="157"/>
      <c r="V720" s="157"/>
      <c r="W720" s="157"/>
      <c r="X720" s="157"/>
      <c r="Y720" s="157"/>
      <c r="Z720" s="157"/>
    </row>
    <row r="721" spans="1:26" ht="12" customHeight="1" x14ac:dyDescent="0.25">
      <c r="A721" s="157"/>
      <c r="B721" s="157"/>
      <c r="C721" s="157"/>
      <c r="D721" s="189"/>
      <c r="E721" s="157"/>
      <c r="F721" s="157"/>
      <c r="G721" s="157"/>
      <c r="H721" s="157"/>
      <c r="I721" s="157"/>
      <c r="J721" s="157"/>
      <c r="K721" s="157"/>
      <c r="L721" s="157"/>
      <c r="M721" s="157"/>
      <c r="N721" s="157"/>
      <c r="O721" s="157"/>
      <c r="P721" s="157"/>
      <c r="Q721" s="157"/>
      <c r="R721" s="157"/>
      <c r="S721" s="157"/>
      <c r="T721" s="157"/>
      <c r="U721" s="157"/>
      <c r="V721" s="157"/>
      <c r="W721" s="157"/>
      <c r="X721" s="157"/>
      <c r="Y721" s="157"/>
      <c r="Z721" s="157"/>
    </row>
    <row r="722" spans="1:26" ht="12" customHeight="1" x14ac:dyDescent="0.25">
      <c r="A722" s="157"/>
      <c r="B722" s="157"/>
      <c r="C722" s="157"/>
      <c r="D722" s="189"/>
      <c r="E722" s="157"/>
      <c r="F722" s="157"/>
      <c r="G722" s="157"/>
      <c r="H722" s="157"/>
      <c r="I722" s="157"/>
      <c r="J722" s="157"/>
      <c r="K722" s="157"/>
      <c r="L722" s="157"/>
      <c r="M722" s="157"/>
      <c r="N722" s="157"/>
      <c r="O722" s="157"/>
      <c r="P722" s="157"/>
      <c r="Q722" s="157"/>
      <c r="R722" s="157"/>
      <c r="S722" s="157"/>
      <c r="T722" s="157"/>
      <c r="U722" s="157"/>
      <c r="V722" s="157"/>
      <c r="W722" s="157"/>
      <c r="X722" s="157"/>
      <c r="Y722" s="157"/>
      <c r="Z722" s="157"/>
    </row>
    <row r="723" spans="1:26" ht="12" customHeight="1" x14ac:dyDescent="0.25">
      <c r="A723" s="157"/>
      <c r="B723" s="157"/>
      <c r="C723" s="157"/>
      <c r="D723" s="189"/>
      <c r="E723" s="157"/>
      <c r="F723" s="157"/>
      <c r="G723" s="157"/>
      <c r="H723" s="157"/>
      <c r="I723" s="157"/>
      <c r="J723" s="157"/>
      <c r="K723" s="157"/>
      <c r="L723" s="157"/>
      <c r="M723" s="157"/>
      <c r="N723" s="157"/>
      <c r="O723" s="157"/>
      <c r="P723" s="157"/>
      <c r="Q723" s="157"/>
      <c r="R723" s="157"/>
      <c r="S723" s="157"/>
      <c r="T723" s="157"/>
      <c r="U723" s="157"/>
      <c r="V723" s="157"/>
      <c r="W723" s="157"/>
      <c r="X723" s="157"/>
      <c r="Y723" s="157"/>
      <c r="Z723" s="157"/>
    </row>
    <row r="724" spans="1:26" ht="12" customHeight="1" x14ac:dyDescent="0.25">
      <c r="A724" s="157"/>
      <c r="B724" s="157"/>
      <c r="C724" s="157"/>
      <c r="D724" s="189"/>
      <c r="E724" s="157"/>
      <c r="F724" s="157"/>
      <c r="G724" s="157"/>
      <c r="H724" s="157"/>
      <c r="I724" s="157"/>
      <c r="J724" s="157"/>
      <c r="K724" s="157"/>
      <c r="L724" s="157"/>
      <c r="M724" s="157"/>
      <c r="N724" s="157"/>
      <c r="O724" s="157"/>
      <c r="P724" s="157"/>
      <c r="Q724" s="157"/>
      <c r="R724" s="157"/>
      <c r="S724" s="157"/>
      <c r="T724" s="157"/>
      <c r="U724" s="157"/>
      <c r="V724" s="157"/>
      <c r="W724" s="157"/>
      <c r="X724" s="157"/>
      <c r="Y724" s="157"/>
      <c r="Z724" s="157"/>
    </row>
    <row r="725" spans="1:26" ht="12" customHeight="1" x14ac:dyDescent="0.25">
      <c r="A725" s="157"/>
      <c r="B725" s="157"/>
      <c r="C725" s="157"/>
      <c r="D725" s="189"/>
      <c r="E725" s="157"/>
      <c r="F725" s="157"/>
      <c r="G725" s="157"/>
      <c r="H725" s="157"/>
      <c r="I725" s="157"/>
      <c r="J725" s="157"/>
      <c r="K725" s="157"/>
      <c r="L725" s="157"/>
      <c r="M725" s="157"/>
      <c r="N725" s="157"/>
      <c r="O725" s="157"/>
      <c r="P725" s="157"/>
      <c r="Q725" s="157"/>
      <c r="R725" s="157"/>
      <c r="S725" s="157"/>
      <c r="T725" s="157"/>
      <c r="U725" s="157"/>
      <c r="V725" s="157"/>
      <c r="W725" s="157"/>
      <c r="X725" s="157"/>
      <c r="Y725" s="157"/>
      <c r="Z725" s="157"/>
    </row>
    <row r="726" spans="1:26" ht="12" customHeight="1" x14ac:dyDescent="0.25">
      <c r="A726" s="157"/>
      <c r="B726" s="157"/>
      <c r="C726" s="157"/>
      <c r="D726" s="189"/>
      <c r="E726" s="157"/>
      <c r="F726" s="157"/>
      <c r="G726" s="157"/>
      <c r="H726" s="157"/>
      <c r="I726" s="157"/>
      <c r="J726" s="157"/>
      <c r="K726" s="157"/>
      <c r="L726" s="157"/>
      <c r="M726" s="157"/>
      <c r="N726" s="157"/>
      <c r="O726" s="157"/>
      <c r="P726" s="157"/>
      <c r="Q726" s="157"/>
      <c r="R726" s="157"/>
      <c r="S726" s="157"/>
      <c r="T726" s="157"/>
      <c r="U726" s="157"/>
      <c r="V726" s="157"/>
      <c r="W726" s="157"/>
      <c r="X726" s="157"/>
      <c r="Y726" s="157"/>
      <c r="Z726" s="157"/>
    </row>
    <row r="727" spans="1:26" ht="12" customHeight="1" x14ac:dyDescent="0.25">
      <c r="A727" s="157"/>
      <c r="B727" s="157"/>
      <c r="C727" s="157"/>
      <c r="D727" s="189"/>
      <c r="E727" s="157"/>
      <c r="F727" s="157"/>
      <c r="G727" s="157"/>
      <c r="H727" s="157"/>
      <c r="I727" s="157"/>
      <c r="J727" s="157"/>
      <c r="K727" s="157"/>
      <c r="L727" s="157"/>
      <c r="M727" s="157"/>
      <c r="N727" s="157"/>
      <c r="O727" s="157"/>
      <c r="P727" s="157"/>
      <c r="Q727" s="157"/>
      <c r="R727" s="157"/>
      <c r="S727" s="157"/>
      <c r="T727" s="157"/>
      <c r="U727" s="157"/>
      <c r="V727" s="157"/>
      <c r="W727" s="157"/>
      <c r="X727" s="157"/>
      <c r="Y727" s="157"/>
      <c r="Z727" s="157"/>
    </row>
    <row r="728" spans="1:26" ht="12" customHeight="1" x14ac:dyDescent="0.25">
      <c r="A728" s="157"/>
      <c r="B728" s="157"/>
      <c r="C728" s="157"/>
      <c r="D728" s="189"/>
      <c r="E728" s="157"/>
      <c r="F728" s="157"/>
      <c r="G728" s="157"/>
      <c r="H728" s="157"/>
      <c r="I728" s="157"/>
      <c r="J728" s="157"/>
      <c r="K728" s="157"/>
      <c r="L728" s="157"/>
      <c r="M728" s="157"/>
      <c r="N728" s="157"/>
      <c r="O728" s="157"/>
      <c r="P728" s="157"/>
      <c r="Q728" s="157"/>
      <c r="R728" s="157"/>
      <c r="S728" s="157"/>
      <c r="T728" s="157"/>
      <c r="U728" s="157"/>
      <c r="V728" s="157"/>
      <c r="W728" s="157"/>
      <c r="X728" s="157"/>
      <c r="Y728" s="157"/>
      <c r="Z728" s="157"/>
    </row>
    <row r="729" spans="1:26" ht="12" customHeight="1" x14ac:dyDescent="0.25">
      <c r="A729" s="157"/>
      <c r="B729" s="157"/>
      <c r="C729" s="157"/>
      <c r="D729" s="189"/>
      <c r="E729" s="157"/>
      <c r="F729" s="157"/>
      <c r="G729" s="157"/>
      <c r="H729" s="157"/>
      <c r="I729" s="157"/>
      <c r="J729" s="157"/>
      <c r="K729" s="157"/>
      <c r="L729" s="157"/>
      <c r="M729" s="157"/>
      <c r="N729" s="157"/>
      <c r="O729" s="157"/>
      <c r="P729" s="157"/>
      <c r="Q729" s="157"/>
      <c r="R729" s="157"/>
      <c r="S729" s="157"/>
      <c r="T729" s="157"/>
      <c r="U729" s="157"/>
      <c r="V729" s="157"/>
      <c r="W729" s="157"/>
      <c r="X729" s="157"/>
      <c r="Y729" s="157"/>
      <c r="Z729" s="157"/>
    </row>
    <row r="730" spans="1:26" ht="12" customHeight="1" x14ac:dyDescent="0.25">
      <c r="A730" s="157"/>
      <c r="B730" s="157"/>
      <c r="C730" s="157"/>
      <c r="D730" s="189"/>
      <c r="E730" s="157"/>
      <c r="F730" s="157"/>
      <c r="G730" s="157"/>
      <c r="H730" s="157"/>
      <c r="I730" s="157"/>
      <c r="J730" s="157"/>
      <c r="K730" s="157"/>
      <c r="L730" s="157"/>
      <c r="M730" s="157"/>
      <c r="N730" s="157"/>
      <c r="O730" s="157"/>
      <c r="P730" s="157"/>
      <c r="Q730" s="157"/>
      <c r="R730" s="157"/>
      <c r="S730" s="157"/>
      <c r="T730" s="157"/>
      <c r="U730" s="157"/>
      <c r="V730" s="157"/>
      <c r="W730" s="157"/>
      <c r="X730" s="157"/>
      <c r="Y730" s="157"/>
      <c r="Z730" s="157"/>
    </row>
    <row r="731" spans="1:26" ht="12" customHeight="1" x14ac:dyDescent="0.25">
      <c r="A731" s="157"/>
      <c r="B731" s="157"/>
      <c r="C731" s="157"/>
      <c r="D731" s="189"/>
      <c r="E731" s="157"/>
      <c r="F731" s="157"/>
      <c r="G731" s="157"/>
      <c r="H731" s="157"/>
      <c r="I731" s="157"/>
      <c r="J731" s="157"/>
      <c r="K731" s="157"/>
      <c r="L731" s="157"/>
      <c r="M731" s="157"/>
      <c r="N731" s="157"/>
      <c r="O731" s="157"/>
      <c r="P731" s="157"/>
      <c r="Q731" s="157"/>
      <c r="R731" s="157"/>
      <c r="S731" s="157"/>
      <c r="T731" s="157"/>
      <c r="U731" s="157"/>
      <c r="V731" s="157"/>
      <c r="W731" s="157"/>
      <c r="X731" s="157"/>
      <c r="Y731" s="157"/>
      <c r="Z731" s="157"/>
    </row>
    <row r="732" spans="1:26" ht="12" customHeight="1" x14ac:dyDescent="0.25">
      <c r="A732" s="157"/>
      <c r="B732" s="157"/>
      <c r="C732" s="157"/>
      <c r="D732" s="189"/>
      <c r="E732" s="157"/>
      <c r="F732" s="157"/>
      <c r="G732" s="157"/>
      <c r="H732" s="157"/>
      <c r="I732" s="157"/>
      <c r="J732" s="157"/>
      <c r="K732" s="157"/>
      <c r="L732" s="157"/>
      <c r="M732" s="157"/>
      <c r="N732" s="157"/>
      <c r="O732" s="157"/>
      <c r="P732" s="157"/>
      <c r="Q732" s="157"/>
      <c r="R732" s="157"/>
      <c r="S732" s="157"/>
      <c r="T732" s="157"/>
      <c r="U732" s="157"/>
      <c r="V732" s="157"/>
      <c r="W732" s="157"/>
      <c r="X732" s="157"/>
      <c r="Y732" s="157"/>
      <c r="Z732" s="157"/>
    </row>
    <row r="733" spans="1:26" ht="12" customHeight="1" x14ac:dyDescent="0.25">
      <c r="A733" s="157"/>
      <c r="B733" s="157"/>
      <c r="C733" s="157"/>
      <c r="D733" s="189"/>
      <c r="E733" s="157"/>
      <c r="F733" s="157"/>
      <c r="G733" s="157"/>
      <c r="H733" s="157"/>
      <c r="I733" s="157"/>
      <c r="J733" s="157"/>
      <c r="K733" s="157"/>
      <c r="L733" s="157"/>
      <c r="M733" s="157"/>
      <c r="N733" s="157"/>
      <c r="O733" s="157"/>
      <c r="P733" s="157"/>
      <c r="Q733" s="157"/>
      <c r="R733" s="157"/>
      <c r="S733" s="157"/>
      <c r="T733" s="157"/>
      <c r="U733" s="157"/>
      <c r="V733" s="157"/>
      <c r="W733" s="157"/>
      <c r="X733" s="157"/>
      <c r="Y733" s="157"/>
      <c r="Z733" s="157"/>
    </row>
    <row r="734" spans="1:26" ht="12" customHeight="1" x14ac:dyDescent="0.25">
      <c r="A734" s="157"/>
      <c r="B734" s="157"/>
      <c r="C734" s="157"/>
      <c r="D734" s="189"/>
      <c r="E734" s="157"/>
      <c r="F734" s="157"/>
      <c r="G734" s="157"/>
      <c r="H734" s="157"/>
      <c r="I734" s="157"/>
      <c r="J734" s="157"/>
      <c r="K734" s="157"/>
      <c r="L734" s="157"/>
      <c r="M734" s="157"/>
      <c r="N734" s="157"/>
      <c r="O734" s="157"/>
      <c r="P734" s="157"/>
      <c r="Q734" s="157"/>
      <c r="R734" s="157"/>
      <c r="S734" s="157"/>
      <c r="T734" s="157"/>
      <c r="U734" s="157"/>
      <c r="V734" s="157"/>
      <c r="W734" s="157"/>
      <c r="X734" s="157"/>
      <c r="Y734" s="157"/>
      <c r="Z734" s="157"/>
    </row>
    <row r="735" spans="1:26" ht="12" customHeight="1" x14ac:dyDescent="0.25">
      <c r="A735" s="157"/>
      <c r="B735" s="157"/>
      <c r="C735" s="157"/>
      <c r="D735" s="189"/>
      <c r="E735" s="157"/>
      <c r="F735" s="157"/>
      <c r="G735" s="157"/>
      <c r="H735" s="157"/>
      <c r="I735" s="157"/>
      <c r="J735" s="157"/>
      <c r="K735" s="157"/>
      <c r="L735" s="157"/>
      <c r="M735" s="157"/>
      <c r="N735" s="157"/>
      <c r="O735" s="157"/>
      <c r="P735" s="157"/>
      <c r="Q735" s="157"/>
      <c r="R735" s="157"/>
      <c r="S735" s="157"/>
      <c r="T735" s="157"/>
      <c r="U735" s="157"/>
      <c r="V735" s="157"/>
      <c r="W735" s="157"/>
      <c r="X735" s="157"/>
      <c r="Y735" s="157"/>
      <c r="Z735" s="157"/>
    </row>
    <row r="736" spans="1:26" ht="12" customHeight="1" x14ac:dyDescent="0.25">
      <c r="A736" s="157"/>
      <c r="B736" s="157"/>
      <c r="C736" s="157"/>
      <c r="D736" s="189"/>
      <c r="E736" s="157"/>
      <c r="F736" s="157"/>
      <c r="G736" s="157"/>
      <c r="H736" s="157"/>
      <c r="I736" s="157"/>
      <c r="J736" s="157"/>
      <c r="K736" s="157"/>
      <c r="L736" s="157"/>
      <c r="M736" s="157"/>
      <c r="N736" s="157"/>
      <c r="O736" s="157"/>
      <c r="P736" s="157"/>
      <c r="Q736" s="157"/>
      <c r="R736" s="157"/>
      <c r="S736" s="157"/>
      <c r="T736" s="157"/>
      <c r="U736" s="157"/>
      <c r="V736" s="157"/>
      <c r="W736" s="157"/>
      <c r="X736" s="157"/>
      <c r="Y736" s="157"/>
      <c r="Z736" s="157"/>
    </row>
    <row r="737" spans="1:26" ht="12" customHeight="1" x14ac:dyDescent="0.25">
      <c r="A737" s="157"/>
      <c r="B737" s="157"/>
      <c r="C737" s="157"/>
      <c r="D737" s="189"/>
      <c r="E737" s="157"/>
      <c r="F737" s="157"/>
      <c r="G737" s="157"/>
      <c r="H737" s="157"/>
      <c r="I737" s="157"/>
      <c r="J737" s="157"/>
      <c r="K737" s="157"/>
      <c r="L737" s="157"/>
      <c r="M737" s="157"/>
      <c r="N737" s="157"/>
      <c r="O737" s="157"/>
      <c r="P737" s="157"/>
      <c r="Q737" s="157"/>
      <c r="R737" s="157"/>
      <c r="S737" s="157"/>
      <c r="T737" s="157"/>
      <c r="U737" s="157"/>
      <c r="V737" s="157"/>
      <c r="W737" s="157"/>
      <c r="X737" s="157"/>
      <c r="Y737" s="157"/>
      <c r="Z737" s="157"/>
    </row>
    <row r="738" spans="1:26" ht="12" customHeight="1" x14ac:dyDescent="0.25">
      <c r="A738" s="157"/>
      <c r="B738" s="157"/>
      <c r="C738" s="157"/>
      <c r="D738" s="189"/>
      <c r="E738" s="157"/>
      <c r="F738" s="157"/>
      <c r="G738" s="157"/>
      <c r="H738" s="157"/>
      <c r="I738" s="157"/>
      <c r="J738" s="157"/>
      <c r="K738" s="157"/>
      <c r="L738" s="157"/>
      <c r="M738" s="157"/>
      <c r="N738" s="157"/>
      <c r="O738" s="157"/>
      <c r="P738" s="157"/>
      <c r="Q738" s="157"/>
      <c r="R738" s="157"/>
      <c r="S738" s="157"/>
      <c r="T738" s="157"/>
      <c r="U738" s="157"/>
      <c r="V738" s="157"/>
      <c r="W738" s="157"/>
      <c r="X738" s="157"/>
      <c r="Y738" s="157"/>
      <c r="Z738" s="157"/>
    </row>
    <row r="739" spans="1:26" ht="12" customHeight="1" x14ac:dyDescent="0.25">
      <c r="A739" s="157"/>
      <c r="B739" s="157"/>
      <c r="C739" s="157"/>
      <c r="D739" s="189"/>
      <c r="E739" s="157"/>
      <c r="F739" s="157"/>
      <c r="G739" s="157"/>
      <c r="H739" s="157"/>
      <c r="I739" s="157"/>
      <c r="J739" s="157"/>
      <c r="K739" s="157"/>
      <c r="L739" s="157"/>
      <c r="M739" s="157"/>
      <c r="N739" s="157"/>
      <c r="O739" s="157"/>
      <c r="P739" s="157"/>
      <c r="Q739" s="157"/>
      <c r="R739" s="157"/>
      <c r="S739" s="157"/>
      <c r="T739" s="157"/>
      <c r="U739" s="157"/>
      <c r="V739" s="157"/>
      <c r="W739" s="157"/>
      <c r="X739" s="157"/>
      <c r="Y739" s="157"/>
      <c r="Z739" s="157"/>
    </row>
    <row r="740" spans="1:26" ht="12" customHeight="1" x14ac:dyDescent="0.25">
      <c r="A740" s="157"/>
      <c r="B740" s="157"/>
      <c r="C740" s="157"/>
      <c r="D740" s="189"/>
      <c r="E740" s="157"/>
      <c r="F740" s="157"/>
      <c r="G740" s="157"/>
      <c r="H740" s="157"/>
      <c r="I740" s="157"/>
      <c r="J740" s="157"/>
      <c r="K740" s="157"/>
      <c r="L740" s="157"/>
      <c r="M740" s="157"/>
      <c r="N740" s="157"/>
      <c r="O740" s="157"/>
      <c r="P740" s="157"/>
      <c r="Q740" s="157"/>
      <c r="R740" s="157"/>
      <c r="S740" s="157"/>
      <c r="T740" s="157"/>
      <c r="U740" s="157"/>
      <c r="V740" s="157"/>
      <c r="W740" s="157"/>
      <c r="X740" s="157"/>
      <c r="Y740" s="157"/>
      <c r="Z740" s="157"/>
    </row>
    <row r="741" spans="1:26" ht="12" customHeight="1" x14ac:dyDescent="0.25">
      <c r="A741" s="157"/>
      <c r="B741" s="157"/>
      <c r="C741" s="157"/>
      <c r="D741" s="189"/>
      <c r="E741" s="157"/>
      <c r="F741" s="157"/>
      <c r="G741" s="157"/>
      <c r="H741" s="157"/>
      <c r="I741" s="157"/>
      <c r="J741" s="157"/>
      <c r="K741" s="157"/>
      <c r="L741" s="157"/>
      <c r="M741" s="157"/>
      <c r="N741" s="157"/>
      <c r="O741" s="157"/>
      <c r="P741" s="157"/>
      <c r="Q741" s="157"/>
      <c r="R741" s="157"/>
      <c r="S741" s="157"/>
      <c r="T741" s="157"/>
      <c r="U741" s="157"/>
      <c r="V741" s="157"/>
      <c r="W741" s="157"/>
      <c r="X741" s="157"/>
      <c r="Y741" s="157"/>
      <c r="Z741" s="157"/>
    </row>
    <row r="742" spans="1:26" ht="12" customHeight="1" x14ac:dyDescent="0.25">
      <c r="A742" s="157"/>
      <c r="B742" s="157"/>
      <c r="C742" s="157"/>
      <c r="D742" s="189"/>
      <c r="E742" s="157"/>
      <c r="F742" s="157"/>
      <c r="G742" s="157"/>
      <c r="H742" s="157"/>
      <c r="I742" s="157"/>
      <c r="J742" s="157"/>
      <c r="K742" s="157"/>
      <c r="L742" s="157"/>
      <c r="M742" s="157"/>
      <c r="N742" s="157"/>
      <c r="O742" s="157"/>
      <c r="P742" s="157"/>
      <c r="Q742" s="157"/>
      <c r="R742" s="157"/>
      <c r="S742" s="157"/>
      <c r="T742" s="157"/>
      <c r="U742" s="157"/>
      <c r="V742" s="157"/>
      <c r="W742" s="157"/>
      <c r="X742" s="157"/>
      <c r="Y742" s="157"/>
      <c r="Z742" s="157"/>
    </row>
    <row r="743" spans="1:26" ht="12" customHeight="1" x14ac:dyDescent="0.25">
      <c r="A743" s="157"/>
      <c r="B743" s="157"/>
      <c r="C743" s="157"/>
      <c r="D743" s="189"/>
      <c r="E743" s="157"/>
      <c r="F743" s="157"/>
      <c r="G743" s="157"/>
      <c r="H743" s="157"/>
      <c r="I743" s="157"/>
      <c r="J743" s="157"/>
      <c r="K743" s="157"/>
      <c r="L743" s="157"/>
      <c r="M743" s="157"/>
      <c r="N743" s="157"/>
      <c r="O743" s="157"/>
      <c r="P743" s="157"/>
      <c r="Q743" s="157"/>
      <c r="R743" s="157"/>
      <c r="S743" s="157"/>
      <c r="T743" s="157"/>
      <c r="U743" s="157"/>
      <c r="V743" s="157"/>
      <c r="W743" s="157"/>
      <c r="X743" s="157"/>
      <c r="Y743" s="157"/>
      <c r="Z743" s="157"/>
    </row>
    <row r="744" spans="1:26" ht="12" customHeight="1" x14ac:dyDescent="0.25">
      <c r="A744" s="157"/>
      <c r="B744" s="157"/>
      <c r="C744" s="157"/>
      <c r="D744" s="189"/>
      <c r="E744" s="157"/>
      <c r="F744" s="157"/>
      <c r="G744" s="157"/>
      <c r="H744" s="157"/>
      <c r="I744" s="157"/>
      <c r="J744" s="157"/>
      <c r="K744" s="157"/>
      <c r="L744" s="157"/>
      <c r="M744" s="157"/>
      <c r="N744" s="157"/>
      <c r="O744" s="157"/>
      <c r="P744" s="157"/>
      <c r="Q744" s="157"/>
      <c r="R744" s="157"/>
      <c r="S744" s="157"/>
      <c r="T744" s="157"/>
      <c r="U744" s="157"/>
      <c r="V744" s="157"/>
      <c r="W744" s="157"/>
      <c r="X744" s="157"/>
      <c r="Y744" s="157"/>
      <c r="Z744" s="157"/>
    </row>
    <row r="745" spans="1:26" ht="12" customHeight="1" x14ac:dyDescent="0.25">
      <c r="A745" s="157"/>
      <c r="B745" s="157"/>
      <c r="C745" s="157"/>
      <c r="D745" s="189"/>
      <c r="E745" s="157"/>
      <c r="F745" s="157"/>
      <c r="G745" s="157"/>
      <c r="H745" s="157"/>
      <c r="I745" s="157"/>
      <c r="J745" s="157"/>
      <c r="K745" s="157"/>
      <c r="L745" s="157"/>
      <c r="M745" s="157"/>
      <c r="N745" s="157"/>
      <c r="O745" s="157"/>
      <c r="P745" s="157"/>
      <c r="Q745" s="157"/>
      <c r="R745" s="157"/>
      <c r="S745" s="157"/>
      <c r="T745" s="157"/>
      <c r="U745" s="157"/>
      <c r="V745" s="157"/>
      <c r="W745" s="157"/>
      <c r="X745" s="157"/>
      <c r="Y745" s="157"/>
      <c r="Z745" s="157"/>
    </row>
    <row r="746" spans="1:26" ht="12" customHeight="1" x14ac:dyDescent="0.25">
      <c r="A746" s="157"/>
      <c r="B746" s="157"/>
      <c r="C746" s="157"/>
      <c r="D746" s="189"/>
      <c r="E746" s="157"/>
      <c r="F746" s="157"/>
      <c r="G746" s="157"/>
      <c r="H746" s="157"/>
      <c r="I746" s="157"/>
      <c r="J746" s="157"/>
      <c r="K746" s="157"/>
      <c r="L746" s="157"/>
      <c r="M746" s="157"/>
      <c r="N746" s="157"/>
      <c r="O746" s="157"/>
      <c r="P746" s="157"/>
      <c r="Q746" s="157"/>
      <c r="R746" s="157"/>
      <c r="S746" s="157"/>
      <c r="T746" s="157"/>
      <c r="U746" s="157"/>
      <c r="V746" s="157"/>
      <c r="W746" s="157"/>
      <c r="X746" s="157"/>
      <c r="Y746" s="157"/>
      <c r="Z746" s="157"/>
    </row>
    <row r="747" spans="1:26" ht="12" customHeight="1" x14ac:dyDescent="0.25">
      <c r="A747" s="157"/>
      <c r="B747" s="157"/>
      <c r="C747" s="157"/>
      <c r="D747" s="189"/>
      <c r="E747" s="157"/>
      <c r="F747" s="157"/>
      <c r="G747" s="157"/>
      <c r="H747" s="157"/>
      <c r="I747" s="157"/>
      <c r="J747" s="157"/>
      <c r="K747" s="157"/>
      <c r="L747" s="157"/>
      <c r="M747" s="157"/>
      <c r="N747" s="157"/>
      <c r="O747" s="157"/>
      <c r="P747" s="157"/>
      <c r="Q747" s="157"/>
      <c r="R747" s="157"/>
      <c r="S747" s="157"/>
      <c r="T747" s="157"/>
      <c r="U747" s="157"/>
      <c r="V747" s="157"/>
      <c r="W747" s="157"/>
      <c r="X747" s="157"/>
      <c r="Y747" s="157"/>
      <c r="Z747" s="157"/>
    </row>
    <row r="748" spans="1:26" ht="12" customHeight="1" x14ac:dyDescent="0.25">
      <c r="A748" s="157"/>
      <c r="B748" s="157"/>
      <c r="C748" s="157"/>
      <c r="D748" s="189"/>
      <c r="E748" s="157"/>
      <c r="F748" s="157"/>
      <c r="G748" s="157"/>
      <c r="H748" s="157"/>
      <c r="I748" s="157"/>
      <c r="J748" s="157"/>
      <c r="K748" s="157"/>
      <c r="L748" s="157"/>
      <c r="M748" s="157"/>
      <c r="N748" s="157"/>
      <c r="O748" s="157"/>
      <c r="P748" s="157"/>
      <c r="Q748" s="157"/>
      <c r="R748" s="157"/>
      <c r="S748" s="157"/>
      <c r="T748" s="157"/>
      <c r="U748" s="157"/>
      <c r="V748" s="157"/>
      <c r="W748" s="157"/>
      <c r="X748" s="157"/>
      <c r="Y748" s="157"/>
      <c r="Z748" s="157"/>
    </row>
    <row r="749" spans="1:26" ht="12" customHeight="1" x14ac:dyDescent="0.25">
      <c r="A749" s="157"/>
      <c r="B749" s="157"/>
      <c r="C749" s="157"/>
      <c r="D749" s="189"/>
      <c r="E749" s="157"/>
      <c r="F749" s="157"/>
      <c r="G749" s="157"/>
      <c r="H749" s="157"/>
      <c r="I749" s="157"/>
      <c r="J749" s="157"/>
      <c r="K749" s="157"/>
      <c r="L749" s="157"/>
      <c r="M749" s="157"/>
      <c r="N749" s="157"/>
      <c r="O749" s="157"/>
      <c r="P749" s="157"/>
      <c r="Q749" s="157"/>
      <c r="R749" s="157"/>
      <c r="S749" s="157"/>
      <c r="T749" s="157"/>
      <c r="U749" s="157"/>
      <c r="V749" s="157"/>
      <c r="W749" s="157"/>
      <c r="X749" s="157"/>
      <c r="Y749" s="157"/>
      <c r="Z749" s="157"/>
    </row>
    <row r="750" spans="1:26" ht="12" customHeight="1" x14ac:dyDescent="0.25">
      <c r="A750" s="157"/>
      <c r="B750" s="157"/>
      <c r="C750" s="157"/>
      <c r="D750" s="189"/>
      <c r="E750" s="157"/>
      <c r="F750" s="157"/>
      <c r="G750" s="157"/>
      <c r="H750" s="157"/>
      <c r="I750" s="157"/>
      <c r="J750" s="157"/>
      <c r="K750" s="157"/>
      <c r="L750" s="157"/>
      <c r="M750" s="157"/>
      <c r="N750" s="157"/>
      <c r="O750" s="157"/>
      <c r="P750" s="157"/>
      <c r="Q750" s="157"/>
      <c r="R750" s="157"/>
      <c r="S750" s="157"/>
      <c r="T750" s="157"/>
      <c r="U750" s="157"/>
      <c r="V750" s="157"/>
      <c r="W750" s="157"/>
      <c r="X750" s="157"/>
      <c r="Y750" s="157"/>
      <c r="Z750" s="157"/>
    </row>
    <row r="751" spans="1:26" ht="12" customHeight="1" x14ac:dyDescent="0.25">
      <c r="A751" s="157"/>
      <c r="B751" s="157"/>
      <c r="C751" s="157"/>
      <c r="D751" s="189"/>
      <c r="E751" s="157"/>
      <c r="F751" s="157"/>
      <c r="G751" s="157"/>
      <c r="H751" s="157"/>
      <c r="I751" s="157"/>
      <c r="J751" s="157"/>
      <c r="K751" s="157"/>
      <c r="L751" s="157"/>
      <c r="M751" s="157"/>
      <c r="N751" s="157"/>
      <c r="O751" s="157"/>
      <c r="P751" s="157"/>
      <c r="Q751" s="157"/>
      <c r="R751" s="157"/>
      <c r="S751" s="157"/>
      <c r="T751" s="157"/>
      <c r="U751" s="157"/>
      <c r="V751" s="157"/>
      <c r="W751" s="157"/>
      <c r="X751" s="157"/>
      <c r="Y751" s="157"/>
      <c r="Z751" s="157"/>
    </row>
    <row r="752" spans="1:26" ht="12" customHeight="1" x14ac:dyDescent="0.25">
      <c r="A752" s="157"/>
      <c r="B752" s="157"/>
      <c r="C752" s="157"/>
      <c r="D752" s="189"/>
      <c r="E752" s="157"/>
      <c r="F752" s="157"/>
      <c r="G752" s="157"/>
      <c r="H752" s="157"/>
      <c r="I752" s="157"/>
      <c r="J752" s="157"/>
      <c r="K752" s="157"/>
      <c r="L752" s="157"/>
      <c r="M752" s="157"/>
      <c r="N752" s="157"/>
      <c r="O752" s="157"/>
      <c r="P752" s="157"/>
      <c r="Q752" s="157"/>
      <c r="R752" s="157"/>
      <c r="S752" s="157"/>
      <c r="T752" s="157"/>
      <c r="U752" s="157"/>
      <c r="V752" s="157"/>
      <c r="W752" s="157"/>
      <c r="X752" s="157"/>
      <c r="Y752" s="157"/>
      <c r="Z752" s="157"/>
    </row>
    <row r="753" spans="1:26" ht="12" customHeight="1" x14ac:dyDescent="0.25">
      <c r="A753" s="157"/>
      <c r="B753" s="157"/>
      <c r="C753" s="157"/>
      <c r="D753" s="189"/>
      <c r="E753" s="157"/>
      <c r="F753" s="157"/>
      <c r="G753" s="157"/>
      <c r="H753" s="157"/>
      <c r="I753" s="157"/>
      <c r="J753" s="157"/>
      <c r="K753" s="157"/>
      <c r="L753" s="157"/>
      <c r="M753" s="157"/>
      <c r="N753" s="157"/>
      <c r="O753" s="157"/>
      <c r="P753" s="157"/>
      <c r="Q753" s="157"/>
      <c r="R753" s="157"/>
      <c r="S753" s="157"/>
      <c r="T753" s="157"/>
      <c r="U753" s="157"/>
      <c r="V753" s="157"/>
      <c r="W753" s="157"/>
      <c r="X753" s="157"/>
      <c r="Y753" s="157"/>
      <c r="Z753" s="157"/>
    </row>
    <row r="754" spans="1:26" ht="12" customHeight="1" x14ac:dyDescent="0.25">
      <c r="A754" s="157"/>
      <c r="B754" s="157"/>
      <c r="C754" s="157"/>
      <c r="D754" s="189"/>
      <c r="E754" s="157"/>
      <c r="F754" s="157"/>
      <c r="G754" s="157"/>
      <c r="H754" s="157"/>
      <c r="I754" s="157"/>
      <c r="J754" s="157"/>
      <c r="K754" s="157"/>
      <c r="L754" s="157"/>
      <c r="M754" s="157"/>
      <c r="N754" s="157"/>
      <c r="O754" s="157"/>
      <c r="P754" s="157"/>
      <c r="Q754" s="157"/>
      <c r="R754" s="157"/>
      <c r="S754" s="157"/>
      <c r="T754" s="157"/>
      <c r="U754" s="157"/>
      <c r="V754" s="157"/>
      <c r="W754" s="157"/>
      <c r="X754" s="157"/>
      <c r="Y754" s="157"/>
      <c r="Z754" s="157"/>
    </row>
    <row r="755" spans="1:26" ht="12" customHeight="1" x14ac:dyDescent="0.25">
      <c r="A755" s="157"/>
      <c r="B755" s="157"/>
      <c r="C755" s="157"/>
      <c r="D755" s="189"/>
      <c r="E755" s="157"/>
      <c r="F755" s="157"/>
      <c r="G755" s="157"/>
      <c r="H755" s="157"/>
      <c r="I755" s="157"/>
      <c r="J755" s="157"/>
      <c r="K755" s="157"/>
      <c r="L755" s="157"/>
      <c r="M755" s="157"/>
      <c r="N755" s="157"/>
      <c r="O755" s="157"/>
      <c r="P755" s="157"/>
      <c r="Q755" s="157"/>
      <c r="R755" s="157"/>
      <c r="S755" s="157"/>
      <c r="T755" s="157"/>
      <c r="U755" s="157"/>
      <c r="V755" s="157"/>
      <c r="W755" s="157"/>
      <c r="X755" s="157"/>
      <c r="Y755" s="157"/>
      <c r="Z755" s="157"/>
    </row>
    <row r="756" spans="1:26" ht="12" customHeight="1" x14ac:dyDescent="0.25">
      <c r="A756" s="157"/>
      <c r="B756" s="157"/>
      <c r="C756" s="157"/>
      <c r="D756" s="189"/>
      <c r="E756" s="157"/>
      <c r="F756" s="157"/>
      <c r="G756" s="157"/>
      <c r="H756" s="157"/>
      <c r="I756" s="157"/>
      <c r="J756" s="157"/>
      <c r="K756" s="157"/>
      <c r="L756" s="157"/>
      <c r="M756" s="157"/>
      <c r="N756" s="157"/>
      <c r="O756" s="157"/>
      <c r="P756" s="157"/>
      <c r="Q756" s="157"/>
      <c r="R756" s="157"/>
      <c r="S756" s="157"/>
      <c r="T756" s="157"/>
      <c r="U756" s="157"/>
      <c r="V756" s="157"/>
      <c r="W756" s="157"/>
      <c r="X756" s="157"/>
      <c r="Y756" s="157"/>
      <c r="Z756" s="157"/>
    </row>
    <row r="757" spans="1:26" ht="12" customHeight="1" x14ac:dyDescent="0.25">
      <c r="A757" s="157"/>
      <c r="B757" s="157"/>
      <c r="C757" s="157"/>
      <c r="D757" s="189"/>
      <c r="E757" s="157"/>
      <c r="F757" s="157"/>
      <c r="G757" s="157"/>
      <c r="H757" s="157"/>
      <c r="I757" s="157"/>
      <c r="J757" s="157"/>
      <c r="K757" s="157"/>
      <c r="L757" s="157"/>
      <c r="M757" s="157"/>
      <c r="N757" s="157"/>
      <c r="O757" s="157"/>
      <c r="P757" s="157"/>
      <c r="Q757" s="157"/>
      <c r="R757" s="157"/>
      <c r="S757" s="157"/>
      <c r="T757" s="157"/>
      <c r="U757" s="157"/>
      <c r="V757" s="157"/>
      <c r="W757" s="157"/>
      <c r="X757" s="157"/>
      <c r="Y757" s="157"/>
      <c r="Z757" s="157"/>
    </row>
    <row r="758" spans="1:26" ht="12" customHeight="1" x14ac:dyDescent="0.25">
      <c r="A758" s="157"/>
      <c r="B758" s="157"/>
      <c r="C758" s="157"/>
      <c r="D758" s="189"/>
      <c r="E758" s="157"/>
      <c r="F758" s="157"/>
      <c r="G758" s="157"/>
      <c r="H758" s="157"/>
      <c r="I758" s="157"/>
      <c r="J758" s="157"/>
      <c r="K758" s="157"/>
      <c r="L758" s="157"/>
      <c r="M758" s="157"/>
      <c r="N758" s="157"/>
      <c r="O758" s="157"/>
      <c r="P758" s="157"/>
      <c r="Q758" s="157"/>
      <c r="R758" s="157"/>
      <c r="S758" s="157"/>
      <c r="T758" s="157"/>
      <c r="U758" s="157"/>
      <c r="V758" s="157"/>
      <c r="W758" s="157"/>
      <c r="X758" s="157"/>
      <c r="Y758" s="157"/>
      <c r="Z758" s="157"/>
    </row>
    <row r="759" spans="1:26" ht="12" customHeight="1" x14ac:dyDescent="0.25">
      <c r="A759" s="157"/>
      <c r="B759" s="157"/>
      <c r="C759" s="157"/>
      <c r="D759" s="189"/>
      <c r="E759" s="157"/>
      <c r="F759" s="157"/>
      <c r="G759" s="157"/>
      <c r="H759" s="157"/>
      <c r="I759" s="157"/>
      <c r="J759" s="157"/>
      <c r="K759" s="157"/>
      <c r="L759" s="157"/>
      <c r="M759" s="157"/>
      <c r="N759" s="157"/>
      <c r="O759" s="157"/>
      <c r="P759" s="157"/>
      <c r="Q759" s="157"/>
      <c r="R759" s="157"/>
      <c r="S759" s="157"/>
      <c r="T759" s="157"/>
      <c r="U759" s="157"/>
      <c r="V759" s="157"/>
      <c r="W759" s="157"/>
      <c r="X759" s="157"/>
      <c r="Y759" s="157"/>
      <c r="Z759" s="157"/>
    </row>
    <row r="760" spans="1:26" ht="12" customHeight="1" x14ac:dyDescent="0.25">
      <c r="A760" s="157"/>
      <c r="B760" s="157"/>
      <c r="C760" s="157"/>
      <c r="D760" s="189"/>
      <c r="E760" s="157"/>
      <c r="F760" s="157"/>
      <c r="G760" s="157"/>
      <c r="H760" s="157"/>
      <c r="I760" s="157"/>
      <c r="J760" s="157"/>
      <c r="K760" s="157"/>
      <c r="L760" s="157"/>
      <c r="M760" s="157"/>
      <c r="N760" s="157"/>
      <c r="O760" s="157"/>
      <c r="P760" s="157"/>
      <c r="Q760" s="157"/>
      <c r="R760" s="157"/>
      <c r="S760" s="157"/>
      <c r="T760" s="157"/>
      <c r="U760" s="157"/>
      <c r="V760" s="157"/>
      <c r="W760" s="157"/>
      <c r="X760" s="157"/>
      <c r="Y760" s="157"/>
      <c r="Z760" s="157"/>
    </row>
    <row r="761" spans="1:26" ht="12" customHeight="1" x14ac:dyDescent="0.25">
      <c r="A761" s="157"/>
      <c r="B761" s="157"/>
      <c r="C761" s="157"/>
      <c r="D761" s="189"/>
      <c r="E761" s="157"/>
      <c r="F761" s="157"/>
      <c r="G761" s="157"/>
      <c r="H761" s="157"/>
      <c r="I761" s="157"/>
      <c r="J761" s="157"/>
      <c r="K761" s="157"/>
      <c r="L761" s="157"/>
      <c r="M761" s="157"/>
      <c r="N761" s="157"/>
      <c r="O761" s="157"/>
      <c r="P761" s="157"/>
      <c r="Q761" s="157"/>
      <c r="R761" s="157"/>
      <c r="S761" s="157"/>
      <c r="T761" s="157"/>
      <c r="U761" s="157"/>
      <c r="V761" s="157"/>
      <c r="W761" s="157"/>
      <c r="X761" s="157"/>
      <c r="Y761" s="157"/>
      <c r="Z761" s="157"/>
    </row>
    <row r="762" spans="1:26" ht="12" customHeight="1" x14ac:dyDescent="0.25">
      <c r="A762" s="157"/>
      <c r="B762" s="157"/>
      <c r="C762" s="157"/>
      <c r="D762" s="189"/>
      <c r="E762" s="157"/>
      <c r="F762" s="157"/>
      <c r="G762" s="157"/>
      <c r="H762" s="157"/>
      <c r="I762" s="157"/>
      <c r="J762" s="157"/>
      <c r="K762" s="157"/>
      <c r="L762" s="157"/>
      <c r="M762" s="157"/>
      <c r="N762" s="157"/>
      <c r="O762" s="157"/>
      <c r="P762" s="157"/>
      <c r="Q762" s="157"/>
      <c r="R762" s="157"/>
      <c r="S762" s="157"/>
      <c r="T762" s="157"/>
      <c r="U762" s="157"/>
      <c r="V762" s="157"/>
      <c r="W762" s="157"/>
      <c r="X762" s="157"/>
      <c r="Y762" s="157"/>
      <c r="Z762" s="157"/>
    </row>
    <row r="763" spans="1:26" ht="12" customHeight="1" x14ac:dyDescent="0.25">
      <c r="A763" s="157"/>
      <c r="B763" s="157"/>
      <c r="C763" s="157"/>
      <c r="D763" s="189"/>
      <c r="E763" s="157"/>
      <c r="F763" s="157"/>
      <c r="G763" s="157"/>
      <c r="H763" s="157"/>
      <c r="I763" s="157"/>
      <c r="J763" s="157"/>
      <c r="K763" s="157"/>
      <c r="L763" s="157"/>
      <c r="M763" s="157"/>
      <c r="N763" s="157"/>
      <c r="O763" s="157"/>
      <c r="P763" s="157"/>
      <c r="Q763" s="157"/>
      <c r="R763" s="157"/>
      <c r="S763" s="157"/>
      <c r="T763" s="157"/>
      <c r="U763" s="157"/>
      <c r="V763" s="157"/>
      <c r="W763" s="157"/>
      <c r="X763" s="157"/>
      <c r="Y763" s="157"/>
      <c r="Z763" s="157"/>
    </row>
    <row r="764" spans="1:26" ht="12" customHeight="1" x14ac:dyDescent="0.25">
      <c r="A764" s="157"/>
      <c r="B764" s="157"/>
      <c r="C764" s="157"/>
      <c r="D764" s="189"/>
      <c r="E764" s="157"/>
      <c r="F764" s="157"/>
      <c r="G764" s="157"/>
      <c r="H764" s="157"/>
      <c r="I764" s="157"/>
      <c r="J764" s="157"/>
      <c r="K764" s="157"/>
      <c r="L764" s="157"/>
      <c r="M764" s="157"/>
      <c r="N764" s="157"/>
      <c r="O764" s="157"/>
      <c r="P764" s="157"/>
      <c r="Q764" s="157"/>
      <c r="R764" s="157"/>
      <c r="S764" s="157"/>
      <c r="T764" s="157"/>
      <c r="U764" s="157"/>
      <c r="V764" s="157"/>
      <c r="W764" s="157"/>
      <c r="X764" s="157"/>
      <c r="Y764" s="157"/>
      <c r="Z764" s="157"/>
    </row>
    <row r="765" spans="1:26" ht="12" customHeight="1" x14ac:dyDescent="0.25">
      <c r="A765" s="157"/>
      <c r="B765" s="157"/>
      <c r="C765" s="157"/>
      <c r="D765" s="189"/>
      <c r="E765" s="157"/>
      <c r="F765" s="157"/>
      <c r="G765" s="157"/>
      <c r="H765" s="157"/>
      <c r="I765" s="157"/>
      <c r="J765" s="157"/>
      <c r="K765" s="157"/>
      <c r="L765" s="157"/>
      <c r="M765" s="157"/>
      <c r="N765" s="157"/>
      <c r="O765" s="157"/>
      <c r="P765" s="157"/>
      <c r="Q765" s="157"/>
      <c r="R765" s="157"/>
      <c r="S765" s="157"/>
      <c r="T765" s="157"/>
      <c r="U765" s="157"/>
      <c r="V765" s="157"/>
      <c r="W765" s="157"/>
      <c r="X765" s="157"/>
      <c r="Y765" s="157"/>
      <c r="Z765" s="157"/>
    </row>
    <row r="766" spans="1:26" ht="12" customHeight="1" x14ac:dyDescent="0.25">
      <c r="A766" s="157"/>
      <c r="B766" s="157"/>
      <c r="C766" s="157"/>
      <c r="D766" s="189"/>
      <c r="E766" s="157"/>
      <c r="F766" s="157"/>
      <c r="G766" s="157"/>
      <c r="H766" s="157"/>
      <c r="I766" s="157"/>
      <c r="J766" s="157"/>
      <c r="K766" s="157"/>
      <c r="L766" s="157"/>
      <c r="M766" s="157"/>
      <c r="N766" s="157"/>
      <c r="O766" s="157"/>
      <c r="P766" s="157"/>
      <c r="Q766" s="157"/>
      <c r="R766" s="157"/>
      <c r="S766" s="157"/>
      <c r="T766" s="157"/>
      <c r="U766" s="157"/>
      <c r="V766" s="157"/>
      <c r="W766" s="157"/>
      <c r="X766" s="157"/>
      <c r="Y766" s="157"/>
      <c r="Z766" s="157"/>
    </row>
    <row r="767" spans="1:26" ht="12" customHeight="1" x14ac:dyDescent="0.25">
      <c r="A767" s="157"/>
      <c r="B767" s="157"/>
      <c r="C767" s="157"/>
      <c r="D767" s="189"/>
      <c r="E767" s="157"/>
      <c r="F767" s="157"/>
      <c r="G767" s="157"/>
      <c r="H767" s="157"/>
      <c r="I767" s="157"/>
      <c r="J767" s="157"/>
      <c r="K767" s="157"/>
      <c r="L767" s="157"/>
      <c r="M767" s="157"/>
      <c r="N767" s="157"/>
      <c r="O767" s="157"/>
      <c r="P767" s="157"/>
      <c r="Q767" s="157"/>
      <c r="R767" s="157"/>
      <c r="S767" s="157"/>
      <c r="T767" s="157"/>
      <c r="U767" s="157"/>
      <c r="V767" s="157"/>
      <c r="W767" s="157"/>
      <c r="X767" s="157"/>
      <c r="Y767" s="157"/>
      <c r="Z767" s="157"/>
    </row>
    <row r="768" spans="1:26" ht="12" customHeight="1" x14ac:dyDescent="0.25">
      <c r="A768" s="157"/>
      <c r="B768" s="157"/>
      <c r="C768" s="157"/>
      <c r="D768" s="189"/>
      <c r="E768" s="157"/>
      <c r="F768" s="157"/>
      <c r="G768" s="157"/>
      <c r="H768" s="157"/>
      <c r="I768" s="157"/>
      <c r="J768" s="157"/>
      <c r="K768" s="157"/>
      <c r="L768" s="157"/>
      <c r="M768" s="157"/>
      <c r="N768" s="157"/>
      <c r="O768" s="157"/>
      <c r="P768" s="157"/>
      <c r="Q768" s="157"/>
      <c r="R768" s="157"/>
      <c r="S768" s="157"/>
      <c r="T768" s="157"/>
      <c r="U768" s="157"/>
      <c r="V768" s="157"/>
      <c r="W768" s="157"/>
      <c r="X768" s="157"/>
      <c r="Y768" s="157"/>
      <c r="Z768" s="157"/>
    </row>
    <row r="769" spans="1:26" ht="12" customHeight="1" x14ac:dyDescent="0.25">
      <c r="A769" s="157"/>
      <c r="B769" s="157"/>
      <c r="C769" s="157"/>
      <c r="D769" s="189"/>
      <c r="E769" s="157"/>
      <c r="F769" s="157"/>
      <c r="G769" s="157"/>
      <c r="H769" s="157"/>
      <c r="I769" s="157"/>
      <c r="J769" s="157"/>
      <c r="K769" s="157"/>
      <c r="L769" s="157"/>
      <c r="M769" s="157"/>
      <c r="N769" s="157"/>
      <c r="O769" s="157"/>
      <c r="P769" s="157"/>
      <c r="Q769" s="157"/>
      <c r="R769" s="157"/>
      <c r="S769" s="157"/>
      <c r="T769" s="157"/>
      <c r="U769" s="157"/>
      <c r="V769" s="157"/>
      <c r="W769" s="157"/>
      <c r="X769" s="157"/>
      <c r="Y769" s="157"/>
      <c r="Z769" s="157"/>
    </row>
    <row r="770" spans="1:26" ht="12" customHeight="1" x14ac:dyDescent="0.25">
      <c r="A770" s="157"/>
      <c r="B770" s="157"/>
      <c r="C770" s="157"/>
      <c r="D770" s="189"/>
      <c r="E770" s="157"/>
      <c r="F770" s="157"/>
      <c r="G770" s="157"/>
      <c r="H770" s="157"/>
      <c r="I770" s="157"/>
      <c r="J770" s="157"/>
      <c r="K770" s="157"/>
      <c r="L770" s="157"/>
      <c r="M770" s="157"/>
      <c r="N770" s="157"/>
      <c r="O770" s="157"/>
      <c r="P770" s="157"/>
      <c r="Q770" s="157"/>
      <c r="R770" s="157"/>
      <c r="S770" s="157"/>
      <c r="T770" s="157"/>
      <c r="U770" s="157"/>
      <c r="V770" s="157"/>
      <c r="W770" s="157"/>
      <c r="X770" s="157"/>
      <c r="Y770" s="157"/>
      <c r="Z770" s="157"/>
    </row>
    <row r="771" spans="1:26" ht="12" customHeight="1" x14ac:dyDescent="0.25">
      <c r="A771" s="157"/>
      <c r="B771" s="157"/>
      <c r="C771" s="157"/>
      <c r="D771" s="189"/>
      <c r="E771" s="157"/>
      <c r="F771" s="157"/>
      <c r="G771" s="157"/>
      <c r="H771" s="157"/>
      <c r="I771" s="157"/>
      <c r="J771" s="157"/>
      <c r="K771" s="157"/>
      <c r="L771" s="157"/>
      <c r="M771" s="157"/>
      <c r="N771" s="157"/>
      <c r="O771" s="157"/>
      <c r="P771" s="157"/>
      <c r="Q771" s="157"/>
      <c r="R771" s="157"/>
      <c r="S771" s="157"/>
      <c r="T771" s="157"/>
      <c r="U771" s="157"/>
      <c r="V771" s="157"/>
      <c r="W771" s="157"/>
      <c r="X771" s="157"/>
      <c r="Y771" s="157"/>
      <c r="Z771" s="157"/>
    </row>
    <row r="772" spans="1:26" ht="12" customHeight="1" x14ac:dyDescent="0.25">
      <c r="A772" s="157"/>
      <c r="B772" s="157"/>
      <c r="C772" s="157"/>
      <c r="D772" s="189"/>
      <c r="E772" s="157"/>
      <c r="F772" s="157"/>
      <c r="G772" s="157"/>
      <c r="H772" s="157"/>
      <c r="I772" s="157"/>
      <c r="J772" s="157"/>
      <c r="K772" s="157"/>
      <c r="L772" s="157"/>
      <c r="M772" s="157"/>
      <c r="N772" s="157"/>
      <c r="O772" s="157"/>
      <c r="P772" s="157"/>
      <c r="Q772" s="157"/>
      <c r="R772" s="157"/>
      <c r="S772" s="157"/>
      <c r="T772" s="157"/>
      <c r="U772" s="157"/>
      <c r="V772" s="157"/>
      <c r="W772" s="157"/>
      <c r="X772" s="157"/>
      <c r="Y772" s="157"/>
      <c r="Z772" s="157"/>
    </row>
    <row r="773" spans="1:26" ht="12" customHeight="1" x14ac:dyDescent="0.25">
      <c r="A773" s="157"/>
      <c r="B773" s="157"/>
      <c r="C773" s="157"/>
      <c r="D773" s="189"/>
      <c r="E773" s="157"/>
      <c r="F773" s="157"/>
      <c r="G773" s="157"/>
      <c r="H773" s="157"/>
      <c r="I773" s="157"/>
      <c r="J773" s="157"/>
      <c r="K773" s="157"/>
      <c r="L773" s="157"/>
      <c r="M773" s="157"/>
      <c r="N773" s="157"/>
      <c r="O773" s="157"/>
      <c r="P773" s="157"/>
      <c r="Q773" s="157"/>
      <c r="R773" s="157"/>
      <c r="S773" s="157"/>
      <c r="T773" s="157"/>
      <c r="U773" s="157"/>
      <c r="V773" s="157"/>
      <c r="W773" s="157"/>
      <c r="X773" s="157"/>
      <c r="Y773" s="157"/>
      <c r="Z773" s="157"/>
    </row>
    <row r="774" spans="1:26" ht="12" customHeight="1" x14ac:dyDescent="0.25">
      <c r="A774" s="157"/>
      <c r="B774" s="157"/>
      <c r="C774" s="157"/>
      <c r="D774" s="189"/>
      <c r="E774" s="157"/>
      <c r="F774" s="157"/>
      <c r="G774" s="157"/>
      <c r="H774" s="157"/>
      <c r="I774" s="157"/>
      <c r="J774" s="157"/>
      <c r="K774" s="157"/>
      <c r="L774" s="157"/>
      <c r="M774" s="157"/>
      <c r="N774" s="157"/>
      <c r="O774" s="157"/>
      <c r="P774" s="157"/>
      <c r="Q774" s="157"/>
      <c r="R774" s="157"/>
      <c r="S774" s="157"/>
      <c r="T774" s="157"/>
      <c r="U774" s="157"/>
      <c r="V774" s="157"/>
      <c r="W774" s="157"/>
      <c r="X774" s="157"/>
      <c r="Y774" s="157"/>
      <c r="Z774" s="157"/>
    </row>
    <row r="775" spans="1:26" ht="12" customHeight="1" x14ac:dyDescent="0.25">
      <c r="A775" s="157"/>
      <c r="B775" s="157"/>
      <c r="C775" s="157"/>
      <c r="D775" s="189"/>
      <c r="E775" s="157"/>
      <c r="F775" s="157"/>
      <c r="G775" s="157"/>
      <c r="H775" s="157"/>
      <c r="I775" s="157"/>
      <c r="J775" s="157"/>
      <c r="K775" s="157"/>
      <c r="L775" s="157"/>
      <c r="M775" s="157"/>
      <c r="N775" s="157"/>
      <c r="O775" s="157"/>
      <c r="P775" s="157"/>
      <c r="Q775" s="157"/>
      <c r="R775" s="157"/>
      <c r="S775" s="157"/>
      <c r="T775" s="157"/>
      <c r="U775" s="157"/>
      <c r="V775" s="157"/>
      <c r="W775" s="157"/>
      <c r="X775" s="157"/>
      <c r="Y775" s="157"/>
      <c r="Z775" s="157"/>
    </row>
    <row r="776" spans="1:26" ht="12" customHeight="1" x14ac:dyDescent="0.25">
      <c r="A776" s="157"/>
      <c r="B776" s="157"/>
      <c r="C776" s="157"/>
      <c r="D776" s="189"/>
      <c r="E776" s="157"/>
      <c r="F776" s="157"/>
      <c r="G776" s="157"/>
      <c r="H776" s="157"/>
      <c r="I776" s="157"/>
      <c r="J776" s="157"/>
      <c r="K776" s="157"/>
      <c r="L776" s="157"/>
      <c r="M776" s="157"/>
      <c r="N776" s="157"/>
      <c r="O776" s="157"/>
      <c r="P776" s="157"/>
      <c r="Q776" s="157"/>
      <c r="R776" s="157"/>
      <c r="S776" s="157"/>
      <c r="T776" s="157"/>
      <c r="U776" s="157"/>
      <c r="V776" s="157"/>
      <c r="W776" s="157"/>
      <c r="X776" s="157"/>
      <c r="Y776" s="157"/>
      <c r="Z776" s="157"/>
    </row>
    <row r="777" spans="1:26" ht="12" customHeight="1" x14ac:dyDescent="0.25">
      <c r="A777" s="157"/>
      <c r="B777" s="157"/>
      <c r="C777" s="157"/>
      <c r="D777" s="189"/>
      <c r="E777" s="157"/>
      <c r="F777" s="157"/>
      <c r="G777" s="157"/>
      <c r="H777" s="157"/>
      <c r="I777" s="157"/>
      <c r="J777" s="157"/>
      <c r="K777" s="157"/>
      <c r="L777" s="157"/>
      <c r="M777" s="157"/>
      <c r="N777" s="157"/>
      <c r="O777" s="157"/>
      <c r="P777" s="157"/>
      <c r="Q777" s="157"/>
      <c r="R777" s="157"/>
      <c r="S777" s="157"/>
      <c r="T777" s="157"/>
      <c r="U777" s="157"/>
      <c r="V777" s="157"/>
      <c r="W777" s="157"/>
      <c r="X777" s="157"/>
      <c r="Y777" s="157"/>
      <c r="Z777" s="157"/>
    </row>
    <row r="778" spans="1:26" ht="12" customHeight="1" x14ac:dyDescent="0.25">
      <c r="A778" s="157"/>
      <c r="B778" s="157"/>
      <c r="C778" s="157"/>
      <c r="D778" s="189"/>
      <c r="E778" s="157"/>
      <c r="F778" s="157"/>
      <c r="G778" s="157"/>
      <c r="H778" s="157"/>
      <c r="I778" s="157"/>
      <c r="J778" s="157"/>
      <c r="K778" s="157"/>
      <c r="L778" s="157"/>
      <c r="M778" s="157"/>
      <c r="N778" s="157"/>
      <c r="O778" s="157"/>
      <c r="P778" s="157"/>
      <c r="Q778" s="157"/>
      <c r="R778" s="157"/>
      <c r="S778" s="157"/>
      <c r="T778" s="157"/>
      <c r="U778" s="157"/>
      <c r="V778" s="157"/>
      <c r="W778" s="157"/>
      <c r="X778" s="157"/>
      <c r="Y778" s="157"/>
      <c r="Z778" s="157"/>
    </row>
    <row r="779" spans="1:26" ht="12" customHeight="1" x14ac:dyDescent="0.25">
      <c r="A779" s="157"/>
      <c r="B779" s="157"/>
      <c r="C779" s="157"/>
      <c r="D779" s="189"/>
      <c r="E779" s="157"/>
      <c r="F779" s="157"/>
      <c r="G779" s="157"/>
      <c r="H779" s="157"/>
      <c r="I779" s="157"/>
      <c r="J779" s="157"/>
      <c r="K779" s="157"/>
      <c r="L779" s="157"/>
      <c r="M779" s="157"/>
      <c r="N779" s="157"/>
      <c r="O779" s="157"/>
      <c r="P779" s="157"/>
      <c r="Q779" s="157"/>
      <c r="R779" s="157"/>
      <c r="S779" s="157"/>
      <c r="T779" s="157"/>
      <c r="U779" s="157"/>
      <c r="V779" s="157"/>
      <c r="W779" s="157"/>
      <c r="X779" s="157"/>
      <c r="Y779" s="157"/>
      <c r="Z779" s="157"/>
    </row>
    <row r="780" spans="1:26" ht="12" customHeight="1" x14ac:dyDescent="0.25">
      <c r="A780" s="157"/>
      <c r="B780" s="157"/>
      <c r="C780" s="157"/>
      <c r="D780" s="189"/>
      <c r="E780" s="157"/>
      <c r="F780" s="157"/>
      <c r="G780" s="157"/>
      <c r="H780" s="157"/>
      <c r="I780" s="157"/>
      <c r="J780" s="157"/>
      <c r="K780" s="157"/>
      <c r="L780" s="157"/>
      <c r="M780" s="157"/>
      <c r="N780" s="157"/>
      <c r="O780" s="157"/>
      <c r="P780" s="157"/>
      <c r="Q780" s="157"/>
      <c r="R780" s="157"/>
      <c r="S780" s="157"/>
      <c r="T780" s="157"/>
      <c r="U780" s="157"/>
      <c r="V780" s="157"/>
      <c r="W780" s="157"/>
      <c r="X780" s="157"/>
      <c r="Y780" s="157"/>
      <c r="Z780" s="157"/>
    </row>
    <row r="781" spans="1:26" ht="12" customHeight="1" x14ac:dyDescent="0.25">
      <c r="A781" s="157"/>
      <c r="B781" s="157"/>
      <c r="C781" s="157"/>
      <c r="D781" s="189"/>
      <c r="E781" s="157"/>
      <c r="F781" s="157"/>
      <c r="G781" s="157"/>
      <c r="H781" s="157"/>
      <c r="I781" s="157"/>
      <c r="J781" s="157"/>
      <c r="K781" s="157"/>
      <c r="L781" s="157"/>
      <c r="M781" s="157"/>
      <c r="N781" s="157"/>
      <c r="O781" s="157"/>
      <c r="P781" s="157"/>
      <c r="Q781" s="157"/>
      <c r="R781" s="157"/>
      <c r="S781" s="157"/>
      <c r="T781" s="157"/>
      <c r="U781" s="157"/>
      <c r="V781" s="157"/>
      <c r="W781" s="157"/>
      <c r="X781" s="157"/>
      <c r="Y781" s="157"/>
      <c r="Z781" s="157"/>
    </row>
    <row r="782" spans="1:26" ht="12" customHeight="1" x14ac:dyDescent="0.25">
      <c r="A782" s="157"/>
      <c r="B782" s="157"/>
      <c r="C782" s="157"/>
      <c r="D782" s="189"/>
      <c r="E782" s="157"/>
      <c r="F782" s="157"/>
      <c r="G782" s="157"/>
      <c r="H782" s="157"/>
      <c r="I782" s="157"/>
      <c r="J782" s="157"/>
      <c r="K782" s="157"/>
      <c r="L782" s="157"/>
      <c r="M782" s="157"/>
      <c r="N782" s="157"/>
      <c r="O782" s="157"/>
      <c r="P782" s="157"/>
      <c r="Q782" s="157"/>
      <c r="R782" s="157"/>
      <c r="S782" s="157"/>
      <c r="T782" s="157"/>
      <c r="U782" s="157"/>
      <c r="V782" s="157"/>
      <c r="W782" s="157"/>
      <c r="X782" s="157"/>
      <c r="Y782" s="157"/>
      <c r="Z782" s="157"/>
    </row>
    <row r="783" spans="1:26" ht="12" customHeight="1" x14ac:dyDescent="0.25">
      <c r="A783" s="157"/>
      <c r="B783" s="157"/>
      <c r="C783" s="157"/>
      <c r="D783" s="189"/>
      <c r="E783" s="157"/>
      <c r="F783" s="157"/>
      <c r="G783" s="157"/>
      <c r="H783" s="157"/>
      <c r="I783" s="157"/>
      <c r="J783" s="157"/>
      <c r="K783" s="157"/>
      <c r="L783" s="157"/>
      <c r="M783" s="157"/>
      <c r="N783" s="157"/>
      <c r="O783" s="157"/>
      <c r="P783" s="157"/>
      <c r="Q783" s="157"/>
      <c r="R783" s="157"/>
      <c r="S783" s="157"/>
      <c r="T783" s="157"/>
      <c r="U783" s="157"/>
      <c r="V783" s="157"/>
      <c r="W783" s="157"/>
      <c r="X783" s="157"/>
      <c r="Y783" s="157"/>
      <c r="Z783" s="157"/>
    </row>
    <row r="784" spans="1:26" ht="12" customHeight="1" x14ac:dyDescent="0.25">
      <c r="A784" s="157"/>
      <c r="B784" s="157"/>
      <c r="C784" s="157"/>
      <c r="D784" s="189"/>
      <c r="E784" s="157"/>
      <c r="F784" s="157"/>
      <c r="G784" s="157"/>
      <c r="H784" s="157"/>
      <c r="I784" s="157"/>
      <c r="J784" s="157"/>
      <c r="K784" s="157"/>
      <c r="L784" s="157"/>
      <c r="M784" s="157"/>
      <c r="N784" s="157"/>
      <c r="O784" s="157"/>
      <c r="P784" s="157"/>
      <c r="Q784" s="157"/>
      <c r="R784" s="157"/>
      <c r="S784" s="157"/>
      <c r="T784" s="157"/>
      <c r="U784" s="157"/>
      <c r="V784" s="157"/>
      <c r="W784" s="157"/>
      <c r="X784" s="157"/>
      <c r="Y784" s="157"/>
      <c r="Z784" s="157"/>
    </row>
    <row r="785" spans="1:26" ht="12" customHeight="1" x14ac:dyDescent="0.25">
      <c r="A785" s="157"/>
      <c r="B785" s="157"/>
      <c r="C785" s="157"/>
      <c r="D785" s="189"/>
      <c r="E785" s="157"/>
      <c r="F785" s="157"/>
      <c r="G785" s="157"/>
      <c r="H785" s="157"/>
      <c r="I785" s="157"/>
      <c r="J785" s="157"/>
      <c r="K785" s="157"/>
      <c r="L785" s="157"/>
      <c r="M785" s="157"/>
      <c r="N785" s="157"/>
      <c r="O785" s="157"/>
      <c r="P785" s="157"/>
      <c r="Q785" s="157"/>
      <c r="R785" s="157"/>
      <c r="S785" s="157"/>
      <c r="T785" s="157"/>
      <c r="U785" s="157"/>
      <c r="V785" s="157"/>
      <c r="W785" s="157"/>
      <c r="X785" s="157"/>
      <c r="Y785" s="157"/>
      <c r="Z785" s="157"/>
    </row>
    <row r="786" spans="1:26" ht="12" customHeight="1" x14ac:dyDescent="0.25">
      <c r="A786" s="157"/>
      <c r="B786" s="157"/>
      <c r="C786" s="157"/>
      <c r="D786" s="189"/>
      <c r="E786" s="157"/>
      <c r="F786" s="157"/>
      <c r="G786" s="157"/>
      <c r="H786" s="157"/>
      <c r="I786" s="157"/>
      <c r="J786" s="157"/>
      <c r="K786" s="157"/>
      <c r="L786" s="157"/>
      <c r="M786" s="157"/>
      <c r="N786" s="157"/>
      <c r="O786" s="157"/>
      <c r="P786" s="157"/>
      <c r="Q786" s="157"/>
      <c r="R786" s="157"/>
      <c r="S786" s="157"/>
      <c r="T786" s="157"/>
      <c r="U786" s="157"/>
      <c r="V786" s="157"/>
      <c r="W786" s="157"/>
      <c r="X786" s="157"/>
      <c r="Y786" s="157"/>
      <c r="Z786" s="157"/>
    </row>
    <row r="787" spans="1:26" ht="12" customHeight="1" x14ac:dyDescent="0.25">
      <c r="A787" s="157"/>
      <c r="B787" s="157"/>
      <c r="C787" s="157"/>
      <c r="D787" s="189"/>
      <c r="E787" s="157"/>
      <c r="F787" s="157"/>
      <c r="G787" s="157"/>
      <c r="H787" s="157"/>
      <c r="I787" s="157"/>
      <c r="J787" s="157"/>
      <c r="K787" s="157"/>
      <c r="L787" s="157"/>
      <c r="M787" s="157"/>
      <c r="N787" s="157"/>
      <c r="O787" s="157"/>
      <c r="P787" s="157"/>
      <c r="Q787" s="157"/>
      <c r="R787" s="157"/>
      <c r="S787" s="157"/>
      <c r="T787" s="157"/>
      <c r="U787" s="157"/>
      <c r="V787" s="157"/>
      <c r="W787" s="157"/>
      <c r="X787" s="157"/>
      <c r="Y787" s="157"/>
      <c r="Z787" s="157"/>
    </row>
    <row r="788" spans="1:26" ht="12" customHeight="1" x14ac:dyDescent="0.25">
      <c r="A788" s="157"/>
      <c r="B788" s="157"/>
      <c r="C788" s="157"/>
      <c r="D788" s="189"/>
      <c r="E788" s="157"/>
      <c r="F788" s="157"/>
      <c r="G788" s="157"/>
      <c r="H788" s="157"/>
      <c r="I788" s="157"/>
      <c r="J788" s="157"/>
      <c r="K788" s="157"/>
      <c r="L788" s="157"/>
      <c r="M788" s="157"/>
      <c r="N788" s="157"/>
      <c r="O788" s="157"/>
      <c r="P788" s="157"/>
      <c r="Q788" s="157"/>
      <c r="R788" s="157"/>
      <c r="S788" s="157"/>
      <c r="T788" s="157"/>
      <c r="U788" s="157"/>
      <c r="V788" s="157"/>
      <c r="W788" s="157"/>
      <c r="X788" s="157"/>
      <c r="Y788" s="157"/>
      <c r="Z788" s="157"/>
    </row>
    <row r="789" spans="1:26" ht="12" customHeight="1" x14ac:dyDescent="0.25">
      <c r="A789" s="157"/>
      <c r="B789" s="157"/>
      <c r="C789" s="157"/>
      <c r="D789" s="189"/>
      <c r="E789" s="157"/>
      <c r="F789" s="157"/>
      <c r="G789" s="157"/>
      <c r="H789" s="157"/>
      <c r="I789" s="157"/>
      <c r="J789" s="157"/>
      <c r="K789" s="157"/>
      <c r="L789" s="157"/>
      <c r="M789" s="157"/>
      <c r="N789" s="157"/>
      <c r="O789" s="157"/>
      <c r="P789" s="157"/>
      <c r="Q789" s="157"/>
      <c r="R789" s="157"/>
      <c r="S789" s="157"/>
      <c r="T789" s="157"/>
      <c r="U789" s="157"/>
      <c r="V789" s="157"/>
      <c r="W789" s="157"/>
      <c r="X789" s="157"/>
      <c r="Y789" s="157"/>
      <c r="Z789" s="157"/>
    </row>
    <row r="790" spans="1:26" ht="12" customHeight="1" x14ac:dyDescent="0.25">
      <c r="A790" s="157"/>
      <c r="B790" s="157"/>
      <c r="C790" s="157"/>
      <c r="D790" s="189"/>
      <c r="E790" s="157"/>
      <c r="F790" s="157"/>
      <c r="G790" s="157"/>
      <c r="H790" s="157"/>
      <c r="I790" s="157"/>
      <c r="J790" s="157"/>
      <c r="K790" s="157"/>
      <c r="L790" s="157"/>
      <c r="M790" s="157"/>
      <c r="N790" s="157"/>
      <c r="O790" s="157"/>
      <c r="P790" s="157"/>
      <c r="Q790" s="157"/>
      <c r="R790" s="157"/>
      <c r="S790" s="157"/>
      <c r="T790" s="157"/>
      <c r="U790" s="157"/>
      <c r="V790" s="157"/>
      <c r="W790" s="157"/>
      <c r="X790" s="157"/>
      <c r="Y790" s="157"/>
      <c r="Z790" s="157"/>
    </row>
    <row r="791" spans="1:26" ht="12" customHeight="1" x14ac:dyDescent="0.25">
      <c r="A791" s="157"/>
      <c r="B791" s="157"/>
      <c r="C791" s="157"/>
      <c r="D791" s="189"/>
      <c r="E791" s="157"/>
      <c r="F791" s="157"/>
      <c r="G791" s="157"/>
      <c r="H791" s="157"/>
      <c r="I791" s="157"/>
      <c r="J791" s="157"/>
      <c r="K791" s="157"/>
      <c r="L791" s="157"/>
      <c r="M791" s="157"/>
      <c r="N791" s="157"/>
      <c r="O791" s="157"/>
      <c r="P791" s="157"/>
      <c r="Q791" s="157"/>
      <c r="R791" s="157"/>
      <c r="S791" s="157"/>
      <c r="T791" s="157"/>
      <c r="U791" s="157"/>
      <c r="V791" s="157"/>
      <c r="W791" s="157"/>
      <c r="X791" s="157"/>
      <c r="Y791" s="157"/>
      <c r="Z791" s="157"/>
    </row>
    <row r="792" spans="1:26" ht="12" customHeight="1" x14ac:dyDescent="0.25">
      <c r="A792" s="157"/>
      <c r="B792" s="157"/>
      <c r="C792" s="157"/>
      <c r="D792" s="189"/>
      <c r="E792" s="157"/>
      <c r="F792" s="157"/>
      <c r="G792" s="157"/>
      <c r="H792" s="157"/>
      <c r="I792" s="157"/>
      <c r="J792" s="157"/>
      <c r="K792" s="157"/>
      <c r="L792" s="157"/>
      <c r="M792" s="157"/>
      <c r="N792" s="157"/>
      <c r="O792" s="157"/>
      <c r="P792" s="157"/>
      <c r="Q792" s="157"/>
      <c r="R792" s="157"/>
      <c r="S792" s="157"/>
      <c r="T792" s="157"/>
      <c r="U792" s="157"/>
      <c r="V792" s="157"/>
      <c r="W792" s="157"/>
      <c r="X792" s="157"/>
      <c r="Y792" s="157"/>
      <c r="Z792" s="157"/>
    </row>
    <row r="793" spans="1:26" ht="12" customHeight="1" x14ac:dyDescent="0.25">
      <c r="A793" s="157"/>
      <c r="B793" s="157"/>
      <c r="C793" s="157"/>
      <c r="D793" s="189"/>
      <c r="E793" s="157"/>
      <c r="F793" s="157"/>
      <c r="G793" s="157"/>
      <c r="H793" s="157"/>
      <c r="I793" s="157"/>
      <c r="J793" s="157"/>
      <c r="K793" s="157"/>
      <c r="L793" s="157"/>
      <c r="M793" s="157"/>
      <c r="N793" s="157"/>
      <c r="O793" s="157"/>
      <c r="P793" s="157"/>
      <c r="Q793" s="157"/>
      <c r="R793" s="157"/>
      <c r="S793" s="157"/>
      <c r="T793" s="157"/>
      <c r="U793" s="157"/>
      <c r="V793" s="157"/>
      <c r="W793" s="157"/>
      <c r="X793" s="157"/>
      <c r="Y793" s="157"/>
      <c r="Z793" s="157"/>
    </row>
    <row r="794" spans="1:26" ht="12" customHeight="1" x14ac:dyDescent="0.25">
      <c r="A794" s="157"/>
      <c r="B794" s="157"/>
      <c r="C794" s="157"/>
      <c r="D794" s="189"/>
      <c r="E794" s="157"/>
      <c r="F794" s="157"/>
      <c r="G794" s="157"/>
      <c r="H794" s="157"/>
      <c r="I794" s="157"/>
      <c r="J794" s="157"/>
      <c r="K794" s="157"/>
      <c r="L794" s="157"/>
      <c r="M794" s="157"/>
      <c r="N794" s="157"/>
      <c r="O794" s="157"/>
      <c r="P794" s="157"/>
      <c r="Q794" s="157"/>
      <c r="R794" s="157"/>
      <c r="S794" s="157"/>
      <c r="T794" s="157"/>
      <c r="U794" s="157"/>
      <c r="V794" s="157"/>
      <c r="W794" s="157"/>
      <c r="X794" s="157"/>
      <c r="Y794" s="157"/>
      <c r="Z794" s="157"/>
    </row>
    <row r="795" spans="1:26" ht="12" customHeight="1" x14ac:dyDescent="0.25">
      <c r="A795" s="157"/>
      <c r="B795" s="157"/>
      <c r="C795" s="157"/>
      <c r="D795" s="189"/>
      <c r="E795" s="157"/>
      <c r="F795" s="157"/>
      <c r="G795" s="157"/>
      <c r="H795" s="157"/>
      <c r="I795" s="157"/>
      <c r="J795" s="157"/>
      <c r="K795" s="157"/>
      <c r="L795" s="157"/>
      <c r="M795" s="157"/>
      <c r="N795" s="157"/>
      <c r="O795" s="157"/>
      <c r="P795" s="157"/>
      <c r="Q795" s="157"/>
      <c r="R795" s="157"/>
      <c r="S795" s="157"/>
      <c r="T795" s="157"/>
      <c r="U795" s="157"/>
      <c r="V795" s="157"/>
      <c r="W795" s="157"/>
      <c r="X795" s="157"/>
      <c r="Y795" s="157"/>
      <c r="Z795" s="157"/>
    </row>
    <row r="796" spans="1:26" ht="12" customHeight="1" x14ac:dyDescent="0.25">
      <c r="A796" s="157"/>
      <c r="B796" s="157"/>
      <c r="C796" s="157"/>
      <c r="D796" s="189"/>
      <c r="E796" s="157"/>
      <c r="F796" s="157"/>
      <c r="G796" s="157"/>
      <c r="H796" s="157"/>
      <c r="I796" s="157"/>
      <c r="J796" s="157"/>
      <c r="K796" s="157"/>
      <c r="L796" s="157"/>
      <c r="M796" s="157"/>
      <c r="N796" s="157"/>
      <c r="O796" s="157"/>
      <c r="P796" s="157"/>
      <c r="Q796" s="157"/>
      <c r="R796" s="157"/>
      <c r="S796" s="157"/>
      <c r="T796" s="157"/>
      <c r="U796" s="157"/>
      <c r="V796" s="157"/>
      <c r="W796" s="157"/>
      <c r="X796" s="157"/>
      <c r="Y796" s="157"/>
      <c r="Z796" s="157"/>
    </row>
    <row r="797" spans="1:26" ht="12" customHeight="1" x14ac:dyDescent="0.25">
      <c r="A797" s="157"/>
      <c r="B797" s="157"/>
      <c r="C797" s="157"/>
      <c r="D797" s="189"/>
      <c r="E797" s="157"/>
      <c r="F797" s="157"/>
      <c r="G797" s="157"/>
      <c r="H797" s="157"/>
      <c r="I797" s="157"/>
      <c r="J797" s="157"/>
      <c r="K797" s="157"/>
      <c r="L797" s="157"/>
      <c r="M797" s="157"/>
      <c r="N797" s="157"/>
      <c r="O797" s="157"/>
      <c r="P797" s="157"/>
      <c r="Q797" s="157"/>
      <c r="R797" s="157"/>
      <c r="S797" s="157"/>
      <c r="T797" s="157"/>
      <c r="U797" s="157"/>
      <c r="V797" s="157"/>
      <c r="W797" s="157"/>
      <c r="X797" s="157"/>
      <c r="Y797" s="157"/>
      <c r="Z797" s="157"/>
    </row>
    <row r="798" spans="1:26" ht="12" customHeight="1" x14ac:dyDescent="0.25">
      <c r="A798" s="157"/>
      <c r="B798" s="157"/>
      <c r="C798" s="157"/>
      <c r="D798" s="189"/>
      <c r="E798" s="157"/>
      <c r="F798" s="157"/>
      <c r="G798" s="157"/>
      <c r="H798" s="157"/>
      <c r="I798" s="157"/>
      <c r="J798" s="157"/>
      <c r="K798" s="157"/>
      <c r="L798" s="157"/>
      <c r="M798" s="157"/>
      <c r="N798" s="157"/>
      <c r="O798" s="157"/>
      <c r="P798" s="157"/>
      <c r="Q798" s="157"/>
      <c r="R798" s="157"/>
      <c r="S798" s="157"/>
      <c r="T798" s="157"/>
      <c r="U798" s="157"/>
      <c r="V798" s="157"/>
      <c r="W798" s="157"/>
      <c r="X798" s="157"/>
      <c r="Y798" s="157"/>
      <c r="Z798" s="157"/>
    </row>
    <row r="799" spans="1:26" ht="12" customHeight="1" x14ac:dyDescent="0.25">
      <c r="A799" s="157"/>
      <c r="B799" s="157"/>
      <c r="C799" s="157"/>
      <c r="D799" s="189"/>
      <c r="E799" s="157"/>
      <c r="F799" s="157"/>
      <c r="G799" s="157"/>
      <c r="H799" s="157"/>
      <c r="I799" s="157"/>
      <c r="J799" s="157"/>
      <c r="K799" s="157"/>
      <c r="L799" s="157"/>
      <c r="M799" s="157"/>
      <c r="N799" s="157"/>
      <c r="O799" s="157"/>
      <c r="P799" s="157"/>
      <c r="Q799" s="157"/>
      <c r="R799" s="157"/>
      <c r="S799" s="157"/>
      <c r="T799" s="157"/>
      <c r="U799" s="157"/>
      <c r="V799" s="157"/>
      <c r="W799" s="157"/>
      <c r="X799" s="157"/>
      <c r="Y799" s="157"/>
      <c r="Z799" s="157"/>
    </row>
    <row r="800" spans="1:26" ht="12" customHeight="1" x14ac:dyDescent="0.25">
      <c r="A800" s="157"/>
      <c r="B800" s="157"/>
      <c r="C800" s="157"/>
      <c r="D800" s="189"/>
      <c r="E800" s="157"/>
      <c r="F800" s="157"/>
      <c r="G800" s="157"/>
      <c r="H800" s="157"/>
      <c r="I800" s="157"/>
      <c r="J800" s="157"/>
      <c r="K800" s="157"/>
      <c r="L800" s="157"/>
      <c r="M800" s="157"/>
      <c r="N800" s="157"/>
      <c r="O800" s="157"/>
      <c r="P800" s="157"/>
      <c r="Q800" s="157"/>
      <c r="R800" s="157"/>
      <c r="S800" s="157"/>
      <c r="T800" s="157"/>
      <c r="U800" s="157"/>
      <c r="V800" s="157"/>
      <c r="W800" s="157"/>
      <c r="X800" s="157"/>
      <c r="Y800" s="157"/>
      <c r="Z800" s="157"/>
    </row>
    <row r="801" spans="1:26" ht="12" customHeight="1" x14ac:dyDescent="0.25">
      <c r="A801" s="157"/>
      <c r="B801" s="157"/>
      <c r="C801" s="157"/>
      <c r="D801" s="189"/>
      <c r="E801" s="157"/>
      <c r="F801" s="157"/>
      <c r="G801" s="157"/>
      <c r="H801" s="157"/>
      <c r="I801" s="157"/>
      <c r="J801" s="157"/>
      <c r="K801" s="157"/>
      <c r="L801" s="157"/>
      <c r="M801" s="157"/>
      <c r="N801" s="157"/>
      <c r="O801" s="157"/>
      <c r="P801" s="157"/>
      <c r="Q801" s="157"/>
      <c r="R801" s="157"/>
      <c r="S801" s="157"/>
      <c r="T801" s="157"/>
      <c r="U801" s="157"/>
      <c r="V801" s="157"/>
      <c r="W801" s="157"/>
      <c r="X801" s="157"/>
      <c r="Y801" s="157"/>
      <c r="Z801" s="157"/>
    </row>
    <row r="802" spans="1:26" ht="12" customHeight="1" x14ac:dyDescent="0.25">
      <c r="A802" s="157"/>
      <c r="B802" s="157"/>
      <c r="C802" s="157"/>
      <c r="D802" s="189"/>
      <c r="E802" s="157"/>
      <c r="F802" s="157"/>
      <c r="G802" s="157"/>
      <c r="H802" s="157"/>
      <c r="I802" s="157"/>
      <c r="J802" s="157"/>
      <c r="K802" s="157"/>
      <c r="L802" s="157"/>
      <c r="M802" s="157"/>
      <c r="N802" s="157"/>
      <c r="O802" s="157"/>
      <c r="P802" s="157"/>
      <c r="Q802" s="157"/>
      <c r="R802" s="157"/>
      <c r="S802" s="157"/>
      <c r="T802" s="157"/>
      <c r="U802" s="157"/>
      <c r="V802" s="157"/>
      <c r="W802" s="157"/>
      <c r="X802" s="157"/>
      <c r="Y802" s="157"/>
      <c r="Z802" s="157"/>
    </row>
    <row r="803" spans="1:26" ht="12" customHeight="1" x14ac:dyDescent="0.25">
      <c r="A803" s="157"/>
      <c r="B803" s="157"/>
      <c r="C803" s="157"/>
      <c r="D803" s="189"/>
      <c r="E803" s="157"/>
      <c r="F803" s="157"/>
      <c r="G803" s="157"/>
      <c r="H803" s="157"/>
      <c r="I803" s="157"/>
      <c r="J803" s="157"/>
      <c r="K803" s="157"/>
      <c r="L803" s="157"/>
      <c r="M803" s="157"/>
      <c r="N803" s="157"/>
      <c r="O803" s="157"/>
      <c r="P803" s="157"/>
      <c r="Q803" s="157"/>
      <c r="R803" s="157"/>
      <c r="S803" s="157"/>
      <c r="T803" s="157"/>
      <c r="U803" s="157"/>
      <c r="V803" s="157"/>
      <c r="W803" s="157"/>
      <c r="X803" s="157"/>
      <c r="Y803" s="157"/>
      <c r="Z803" s="157"/>
    </row>
    <row r="804" spans="1:26" ht="12" customHeight="1" x14ac:dyDescent="0.25">
      <c r="A804" s="157"/>
      <c r="B804" s="157"/>
      <c r="C804" s="157"/>
      <c r="D804" s="189"/>
      <c r="E804" s="157"/>
      <c r="F804" s="157"/>
      <c r="G804" s="157"/>
      <c r="H804" s="157"/>
      <c r="I804" s="157"/>
      <c r="J804" s="157"/>
      <c r="K804" s="157"/>
      <c r="L804" s="157"/>
      <c r="M804" s="157"/>
      <c r="N804" s="157"/>
      <c r="O804" s="157"/>
      <c r="P804" s="157"/>
      <c r="Q804" s="157"/>
      <c r="R804" s="157"/>
      <c r="S804" s="157"/>
      <c r="T804" s="157"/>
      <c r="U804" s="157"/>
      <c r="V804" s="157"/>
      <c r="W804" s="157"/>
      <c r="X804" s="157"/>
      <c r="Y804" s="157"/>
      <c r="Z804" s="157"/>
    </row>
    <row r="805" spans="1:26" ht="12" customHeight="1" x14ac:dyDescent="0.25">
      <c r="A805" s="157"/>
      <c r="B805" s="157"/>
      <c r="C805" s="157"/>
      <c r="D805" s="189"/>
      <c r="E805" s="157"/>
      <c r="F805" s="157"/>
      <c r="G805" s="157"/>
      <c r="H805" s="157"/>
      <c r="I805" s="157"/>
      <c r="J805" s="157"/>
      <c r="K805" s="157"/>
      <c r="L805" s="157"/>
      <c r="M805" s="157"/>
      <c r="N805" s="157"/>
      <c r="O805" s="157"/>
      <c r="P805" s="157"/>
      <c r="Q805" s="157"/>
      <c r="R805" s="157"/>
      <c r="S805" s="157"/>
      <c r="T805" s="157"/>
      <c r="U805" s="157"/>
      <c r="V805" s="157"/>
      <c r="W805" s="157"/>
      <c r="X805" s="157"/>
      <c r="Y805" s="157"/>
      <c r="Z805" s="157"/>
    </row>
    <row r="806" spans="1:26" ht="12" customHeight="1" x14ac:dyDescent="0.25">
      <c r="A806" s="157"/>
      <c r="B806" s="157"/>
      <c r="C806" s="157"/>
      <c r="D806" s="189"/>
      <c r="E806" s="157"/>
      <c r="F806" s="157"/>
      <c r="G806" s="157"/>
      <c r="H806" s="157"/>
      <c r="I806" s="157"/>
      <c r="J806" s="157"/>
      <c r="K806" s="157"/>
      <c r="L806" s="157"/>
      <c r="M806" s="157"/>
      <c r="N806" s="157"/>
      <c r="O806" s="157"/>
      <c r="P806" s="157"/>
      <c r="Q806" s="157"/>
      <c r="R806" s="157"/>
      <c r="S806" s="157"/>
      <c r="T806" s="157"/>
      <c r="U806" s="157"/>
      <c r="V806" s="157"/>
      <c r="W806" s="157"/>
      <c r="X806" s="157"/>
      <c r="Y806" s="157"/>
      <c r="Z806" s="157"/>
    </row>
    <row r="807" spans="1:26" ht="12" customHeight="1" x14ac:dyDescent="0.25">
      <c r="A807" s="157"/>
      <c r="B807" s="157"/>
      <c r="C807" s="157"/>
      <c r="D807" s="189"/>
      <c r="E807" s="157"/>
      <c r="F807" s="157"/>
      <c r="G807" s="157"/>
      <c r="H807" s="157"/>
      <c r="I807" s="157"/>
      <c r="J807" s="157"/>
      <c r="K807" s="157"/>
      <c r="L807" s="157"/>
      <c r="M807" s="157"/>
      <c r="N807" s="157"/>
      <c r="O807" s="157"/>
      <c r="P807" s="157"/>
      <c r="Q807" s="157"/>
      <c r="R807" s="157"/>
      <c r="S807" s="157"/>
      <c r="T807" s="157"/>
      <c r="U807" s="157"/>
      <c r="V807" s="157"/>
      <c r="W807" s="157"/>
      <c r="X807" s="157"/>
      <c r="Y807" s="157"/>
      <c r="Z807" s="157"/>
    </row>
    <row r="808" spans="1:26" ht="12" customHeight="1" x14ac:dyDescent="0.25">
      <c r="A808" s="157"/>
      <c r="B808" s="157"/>
      <c r="C808" s="157"/>
      <c r="D808" s="189"/>
      <c r="E808" s="157"/>
      <c r="F808" s="157"/>
      <c r="G808" s="157"/>
      <c r="H808" s="157"/>
      <c r="I808" s="157"/>
      <c r="J808" s="157"/>
      <c r="K808" s="157"/>
      <c r="L808" s="157"/>
      <c r="M808" s="157"/>
      <c r="N808" s="157"/>
      <c r="O808" s="157"/>
      <c r="P808" s="157"/>
      <c r="Q808" s="157"/>
      <c r="R808" s="157"/>
      <c r="S808" s="157"/>
      <c r="T808" s="157"/>
      <c r="U808" s="157"/>
      <c r="V808" s="157"/>
      <c r="W808" s="157"/>
      <c r="X808" s="157"/>
      <c r="Y808" s="157"/>
      <c r="Z808" s="157"/>
    </row>
    <row r="809" spans="1:26" ht="12" customHeight="1" x14ac:dyDescent="0.25">
      <c r="A809" s="157"/>
      <c r="B809" s="157"/>
      <c r="C809" s="157"/>
      <c r="D809" s="189"/>
      <c r="E809" s="157"/>
      <c r="F809" s="157"/>
      <c r="G809" s="157"/>
      <c r="H809" s="157"/>
      <c r="I809" s="157"/>
      <c r="J809" s="157"/>
      <c r="K809" s="157"/>
      <c r="L809" s="157"/>
      <c r="M809" s="157"/>
      <c r="N809" s="157"/>
      <c r="O809" s="157"/>
      <c r="P809" s="157"/>
      <c r="Q809" s="157"/>
      <c r="R809" s="157"/>
      <c r="S809" s="157"/>
      <c r="T809" s="157"/>
      <c r="U809" s="157"/>
      <c r="V809" s="157"/>
      <c r="W809" s="157"/>
      <c r="X809" s="157"/>
      <c r="Y809" s="157"/>
      <c r="Z809" s="157"/>
    </row>
    <row r="810" spans="1:26" ht="12" customHeight="1" x14ac:dyDescent="0.25">
      <c r="A810" s="157"/>
      <c r="B810" s="157"/>
      <c r="C810" s="157"/>
      <c r="D810" s="189"/>
      <c r="E810" s="157"/>
      <c r="F810" s="157"/>
      <c r="G810" s="157"/>
      <c r="H810" s="157"/>
      <c r="I810" s="157"/>
      <c r="J810" s="157"/>
      <c r="K810" s="157"/>
      <c r="L810" s="157"/>
      <c r="M810" s="157"/>
      <c r="N810" s="157"/>
      <c r="O810" s="157"/>
      <c r="P810" s="157"/>
      <c r="Q810" s="157"/>
      <c r="R810" s="157"/>
      <c r="S810" s="157"/>
      <c r="T810" s="157"/>
      <c r="U810" s="157"/>
      <c r="V810" s="157"/>
      <c r="W810" s="157"/>
      <c r="X810" s="157"/>
      <c r="Y810" s="157"/>
      <c r="Z810" s="157"/>
    </row>
    <row r="811" spans="1:26" ht="12" customHeight="1" x14ac:dyDescent="0.25">
      <c r="A811" s="157"/>
      <c r="B811" s="157"/>
      <c r="C811" s="157"/>
      <c r="D811" s="189"/>
      <c r="E811" s="157"/>
      <c r="F811" s="157"/>
      <c r="G811" s="157"/>
      <c r="H811" s="157"/>
      <c r="I811" s="157"/>
      <c r="J811" s="157"/>
      <c r="K811" s="157"/>
      <c r="L811" s="157"/>
      <c r="M811" s="157"/>
      <c r="N811" s="157"/>
      <c r="O811" s="157"/>
      <c r="P811" s="157"/>
      <c r="Q811" s="157"/>
      <c r="R811" s="157"/>
      <c r="S811" s="157"/>
      <c r="T811" s="157"/>
      <c r="U811" s="157"/>
      <c r="V811" s="157"/>
      <c r="W811" s="157"/>
      <c r="X811" s="157"/>
      <c r="Y811" s="157"/>
      <c r="Z811" s="157"/>
    </row>
    <row r="812" spans="1:26" ht="12" customHeight="1" x14ac:dyDescent="0.25">
      <c r="A812" s="157"/>
      <c r="B812" s="157"/>
      <c r="C812" s="157"/>
      <c r="D812" s="189"/>
      <c r="E812" s="157"/>
      <c r="F812" s="157"/>
      <c r="G812" s="157"/>
      <c r="H812" s="157"/>
      <c r="I812" s="157"/>
      <c r="J812" s="157"/>
      <c r="K812" s="157"/>
      <c r="L812" s="157"/>
      <c r="M812" s="157"/>
      <c r="N812" s="157"/>
      <c r="O812" s="157"/>
      <c r="P812" s="157"/>
      <c r="Q812" s="157"/>
      <c r="R812" s="157"/>
      <c r="S812" s="157"/>
      <c r="T812" s="157"/>
      <c r="U812" s="157"/>
      <c r="V812" s="157"/>
      <c r="W812" s="157"/>
      <c r="X812" s="157"/>
      <c r="Y812" s="157"/>
      <c r="Z812" s="157"/>
    </row>
    <row r="813" spans="1:26" ht="12" customHeight="1" x14ac:dyDescent="0.25">
      <c r="A813" s="157"/>
      <c r="B813" s="157"/>
      <c r="C813" s="157"/>
      <c r="D813" s="189"/>
      <c r="E813" s="157"/>
      <c r="F813" s="157"/>
      <c r="G813" s="157"/>
      <c r="H813" s="157"/>
      <c r="I813" s="157"/>
      <c r="J813" s="157"/>
      <c r="K813" s="157"/>
      <c r="L813" s="157"/>
      <c r="M813" s="157"/>
      <c r="N813" s="157"/>
      <c r="O813" s="157"/>
      <c r="P813" s="157"/>
      <c r="Q813" s="157"/>
      <c r="R813" s="157"/>
      <c r="S813" s="157"/>
      <c r="T813" s="157"/>
      <c r="U813" s="157"/>
      <c r="V813" s="157"/>
      <c r="W813" s="157"/>
      <c r="X813" s="157"/>
      <c r="Y813" s="157"/>
      <c r="Z813" s="157"/>
    </row>
    <row r="814" spans="1:26" ht="12" customHeight="1" x14ac:dyDescent="0.25">
      <c r="A814" s="157"/>
      <c r="B814" s="157"/>
      <c r="C814" s="157"/>
      <c r="D814" s="189"/>
      <c r="E814" s="157"/>
      <c r="F814" s="157"/>
      <c r="G814" s="157"/>
      <c r="H814" s="157"/>
      <c r="I814" s="157"/>
      <c r="J814" s="157"/>
      <c r="K814" s="157"/>
      <c r="L814" s="157"/>
      <c r="M814" s="157"/>
      <c r="N814" s="157"/>
      <c r="O814" s="157"/>
      <c r="P814" s="157"/>
      <c r="Q814" s="157"/>
      <c r="R814" s="157"/>
      <c r="S814" s="157"/>
      <c r="T814" s="157"/>
      <c r="U814" s="157"/>
      <c r="V814" s="157"/>
      <c r="W814" s="157"/>
      <c r="X814" s="157"/>
      <c r="Y814" s="157"/>
      <c r="Z814" s="157"/>
    </row>
    <row r="815" spans="1:26" ht="12" customHeight="1" x14ac:dyDescent="0.25">
      <c r="A815" s="157"/>
      <c r="B815" s="157"/>
      <c r="C815" s="157"/>
      <c r="D815" s="189"/>
      <c r="E815" s="157"/>
      <c r="F815" s="157"/>
      <c r="G815" s="157"/>
      <c r="H815" s="157"/>
      <c r="I815" s="157"/>
      <c r="J815" s="157"/>
      <c r="K815" s="157"/>
      <c r="L815" s="157"/>
      <c r="M815" s="157"/>
      <c r="N815" s="157"/>
      <c r="O815" s="157"/>
      <c r="P815" s="157"/>
      <c r="Q815" s="157"/>
      <c r="R815" s="157"/>
      <c r="S815" s="157"/>
      <c r="T815" s="157"/>
      <c r="U815" s="157"/>
      <c r="V815" s="157"/>
      <c r="W815" s="157"/>
      <c r="X815" s="157"/>
      <c r="Y815" s="157"/>
      <c r="Z815" s="157"/>
    </row>
    <row r="816" spans="1:26" ht="12" customHeight="1" x14ac:dyDescent="0.25">
      <c r="A816" s="157"/>
      <c r="B816" s="157"/>
      <c r="C816" s="157"/>
      <c r="D816" s="189"/>
      <c r="E816" s="157"/>
      <c r="F816" s="157"/>
      <c r="G816" s="157"/>
      <c r="H816" s="157"/>
      <c r="I816" s="157"/>
      <c r="J816" s="157"/>
      <c r="K816" s="157"/>
      <c r="L816" s="157"/>
      <c r="M816" s="157"/>
      <c r="N816" s="157"/>
      <c r="O816" s="157"/>
      <c r="P816" s="157"/>
      <c r="Q816" s="157"/>
      <c r="R816" s="157"/>
      <c r="S816" s="157"/>
      <c r="T816" s="157"/>
      <c r="U816" s="157"/>
      <c r="V816" s="157"/>
      <c r="W816" s="157"/>
      <c r="X816" s="157"/>
      <c r="Y816" s="157"/>
      <c r="Z816" s="157"/>
    </row>
    <row r="817" spans="1:26" ht="12" customHeight="1" x14ac:dyDescent="0.25">
      <c r="A817" s="157"/>
      <c r="B817" s="157"/>
      <c r="C817" s="157"/>
      <c r="D817" s="189"/>
      <c r="E817" s="157"/>
      <c r="F817" s="157"/>
      <c r="G817" s="157"/>
      <c r="H817" s="157"/>
      <c r="I817" s="157"/>
      <c r="J817" s="157"/>
      <c r="K817" s="157"/>
      <c r="L817" s="157"/>
      <c r="M817" s="157"/>
      <c r="N817" s="157"/>
      <c r="O817" s="157"/>
      <c r="P817" s="157"/>
      <c r="Q817" s="157"/>
      <c r="R817" s="157"/>
      <c r="S817" s="157"/>
      <c r="T817" s="157"/>
      <c r="U817" s="157"/>
      <c r="V817" s="157"/>
      <c r="W817" s="157"/>
      <c r="X817" s="157"/>
      <c r="Y817" s="157"/>
      <c r="Z817" s="157"/>
    </row>
    <row r="818" spans="1:26" ht="12" customHeight="1" x14ac:dyDescent="0.25">
      <c r="A818" s="157"/>
      <c r="B818" s="157"/>
      <c r="C818" s="157"/>
      <c r="D818" s="189"/>
      <c r="E818" s="157"/>
      <c r="F818" s="157"/>
      <c r="G818" s="157"/>
      <c r="H818" s="157"/>
      <c r="I818" s="157"/>
      <c r="J818" s="157"/>
      <c r="K818" s="157"/>
      <c r="L818" s="157"/>
      <c r="M818" s="157"/>
      <c r="N818" s="157"/>
      <c r="O818" s="157"/>
      <c r="P818" s="157"/>
      <c r="Q818" s="157"/>
      <c r="R818" s="157"/>
      <c r="S818" s="157"/>
      <c r="T818" s="157"/>
      <c r="U818" s="157"/>
      <c r="V818" s="157"/>
      <c r="W818" s="157"/>
      <c r="X818" s="157"/>
      <c r="Y818" s="157"/>
      <c r="Z818" s="157"/>
    </row>
    <row r="819" spans="1:26" ht="12" customHeight="1" x14ac:dyDescent="0.25">
      <c r="A819" s="157"/>
      <c r="B819" s="157"/>
      <c r="C819" s="157"/>
      <c r="D819" s="189"/>
      <c r="E819" s="157"/>
      <c r="F819" s="157"/>
      <c r="G819" s="157"/>
      <c r="H819" s="157"/>
      <c r="I819" s="157"/>
      <c r="J819" s="157"/>
      <c r="K819" s="157"/>
      <c r="L819" s="157"/>
      <c r="M819" s="157"/>
      <c r="N819" s="157"/>
      <c r="O819" s="157"/>
      <c r="P819" s="157"/>
      <c r="Q819" s="157"/>
      <c r="R819" s="157"/>
      <c r="S819" s="157"/>
      <c r="T819" s="157"/>
      <c r="U819" s="157"/>
      <c r="V819" s="157"/>
      <c r="W819" s="157"/>
      <c r="X819" s="157"/>
      <c r="Y819" s="157"/>
      <c r="Z819" s="157"/>
    </row>
    <row r="820" spans="1:26" ht="12" customHeight="1" x14ac:dyDescent="0.25">
      <c r="A820" s="157"/>
      <c r="B820" s="157"/>
      <c r="C820" s="157"/>
      <c r="D820" s="189"/>
      <c r="E820" s="157"/>
      <c r="F820" s="157"/>
      <c r="G820" s="157"/>
      <c r="H820" s="157"/>
      <c r="I820" s="157"/>
      <c r="J820" s="157"/>
      <c r="K820" s="157"/>
      <c r="L820" s="157"/>
      <c r="M820" s="157"/>
      <c r="N820" s="157"/>
      <c r="O820" s="157"/>
      <c r="P820" s="157"/>
      <c r="Q820" s="157"/>
      <c r="R820" s="157"/>
      <c r="S820" s="157"/>
      <c r="T820" s="157"/>
      <c r="U820" s="157"/>
      <c r="V820" s="157"/>
      <c r="W820" s="157"/>
      <c r="X820" s="157"/>
      <c r="Y820" s="157"/>
      <c r="Z820" s="157"/>
    </row>
    <row r="821" spans="1:26" ht="12" customHeight="1" x14ac:dyDescent="0.25">
      <c r="A821" s="157"/>
      <c r="B821" s="157"/>
      <c r="C821" s="157"/>
      <c r="D821" s="189"/>
      <c r="E821" s="157"/>
      <c r="F821" s="157"/>
      <c r="G821" s="157"/>
      <c r="H821" s="157"/>
      <c r="I821" s="157"/>
      <c r="J821" s="157"/>
      <c r="K821" s="157"/>
      <c r="L821" s="157"/>
      <c r="M821" s="157"/>
      <c r="N821" s="157"/>
      <c r="O821" s="157"/>
      <c r="P821" s="157"/>
      <c r="Q821" s="157"/>
      <c r="R821" s="157"/>
      <c r="S821" s="157"/>
      <c r="T821" s="157"/>
      <c r="U821" s="157"/>
      <c r="V821" s="157"/>
      <c r="W821" s="157"/>
      <c r="X821" s="157"/>
      <c r="Y821" s="157"/>
      <c r="Z821" s="157"/>
    </row>
    <row r="822" spans="1:26" ht="12" customHeight="1" x14ac:dyDescent="0.25">
      <c r="A822" s="157"/>
      <c r="B822" s="157"/>
      <c r="C822" s="157"/>
      <c r="D822" s="189"/>
      <c r="E822" s="157"/>
      <c r="F822" s="157"/>
      <c r="G822" s="157"/>
      <c r="H822" s="157"/>
      <c r="I822" s="157"/>
      <c r="J822" s="157"/>
      <c r="K822" s="157"/>
      <c r="L822" s="157"/>
      <c r="M822" s="157"/>
      <c r="N822" s="157"/>
      <c r="O822" s="157"/>
      <c r="P822" s="157"/>
      <c r="Q822" s="157"/>
      <c r="R822" s="157"/>
      <c r="S822" s="157"/>
      <c r="T822" s="157"/>
      <c r="U822" s="157"/>
      <c r="V822" s="157"/>
      <c r="W822" s="157"/>
      <c r="X822" s="157"/>
      <c r="Y822" s="157"/>
      <c r="Z822" s="157"/>
    </row>
    <row r="823" spans="1:26" ht="12" customHeight="1" x14ac:dyDescent="0.25">
      <c r="A823" s="157"/>
      <c r="B823" s="157"/>
      <c r="C823" s="157"/>
      <c r="D823" s="189"/>
      <c r="E823" s="157"/>
      <c r="F823" s="157"/>
      <c r="G823" s="157"/>
      <c r="H823" s="157"/>
      <c r="I823" s="157"/>
      <c r="J823" s="157"/>
      <c r="K823" s="157"/>
      <c r="L823" s="157"/>
      <c r="M823" s="157"/>
      <c r="N823" s="157"/>
      <c r="O823" s="157"/>
      <c r="P823" s="157"/>
      <c r="Q823" s="157"/>
      <c r="R823" s="157"/>
      <c r="S823" s="157"/>
      <c r="T823" s="157"/>
      <c r="U823" s="157"/>
      <c r="V823" s="157"/>
      <c r="W823" s="157"/>
      <c r="X823" s="157"/>
      <c r="Y823" s="157"/>
      <c r="Z823" s="157"/>
    </row>
    <row r="824" spans="1:26" ht="12" customHeight="1" x14ac:dyDescent="0.25">
      <c r="A824" s="157"/>
      <c r="B824" s="157"/>
      <c r="C824" s="157"/>
      <c r="D824" s="189"/>
      <c r="E824" s="157"/>
      <c r="F824" s="157"/>
      <c r="G824" s="157"/>
      <c r="H824" s="157"/>
      <c r="I824" s="157"/>
      <c r="J824" s="157"/>
      <c r="K824" s="157"/>
      <c r="L824" s="157"/>
      <c r="M824" s="157"/>
      <c r="N824" s="157"/>
      <c r="O824" s="157"/>
      <c r="P824" s="157"/>
      <c r="Q824" s="157"/>
      <c r="R824" s="157"/>
      <c r="S824" s="157"/>
      <c r="T824" s="157"/>
      <c r="U824" s="157"/>
      <c r="V824" s="157"/>
      <c r="W824" s="157"/>
      <c r="X824" s="157"/>
      <c r="Y824" s="157"/>
      <c r="Z824" s="157"/>
    </row>
    <row r="825" spans="1:26" ht="12" customHeight="1" x14ac:dyDescent="0.25">
      <c r="A825" s="157"/>
      <c r="B825" s="157"/>
      <c r="C825" s="157"/>
      <c r="D825" s="189"/>
      <c r="E825" s="157"/>
      <c r="F825" s="157"/>
      <c r="G825" s="157"/>
      <c r="H825" s="157"/>
      <c r="I825" s="157"/>
      <c r="J825" s="157"/>
      <c r="K825" s="157"/>
      <c r="L825" s="157"/>
      <c r="M825" s="157"/>
      <c r="N825" s="157"/>
      <c r="O825" s="157"/>
      <c r="P825" s="157"/>
      <c r="Q825" s="157"/>
      <c r="R825" s="157"/>
      <c r="S825" s="157"/>
      <c r="T825" s="157"/>
      <c r="U825" s="157"/>
      <c r="V825" s="157"/>
      <c r="W825" s="157"/>
      <c r="X825" s="157"/>
      <c r="Y825" s="157"/>
      <c r="Z825" s="157"/>
    </row>
    <row r="826" spans="1:26" ht="12" customHeight="1" x14ac:dyDescent="0.25">
      <c r="A826" s="157"/>
      <c r="B826" s="157"/>
      <c r="C826" s="157"/>
      <c r="D826" s="189"/>
      <c r="E826" s="157"/>
      <c r="F826" s="157"/>
      <c r="G826" s="157"/>
      <c r="H826" s="157"/>
      <c r="I826" s="157"/>
      <c r="J826" s="157"/>
      <c r="K826" s="157"/>
      <c r="L826" s="157"/>
      <c r="M826" s="157"/>
      <c r="N826" s="157"/>
      <c r="O826" s="157"/>
      <c r="P826" s="157"/>
      <c r="Q826" s="157"/>
      <c r="R826" s="157"/>
      <c r="S826" s="157"/>
      <c r="T826" s="157"/>
      <c r="U826" s="157"/>
      <c r="V826" s="157"/>
      <c r="W826" s="157"/>
      <c r="X826" s="157"/>
      <c r="Y826" s="157"/>
      <c r="Z826" s="157"/>
    </row>
    <row r="827" spans="1:26" ht="12" customHeight="1" x14ac:dyDescent="0.25">
      <c r="A827" s="157"/>
      <c r="B827" s="157"/>
      <c r="C827" s="157"/>
      <c r="D827" s="189"/>
      <c r="E827" s="157"/>
      <c r="F827" s="157"/>
      <c r="G827" s="157"/>
      <c r="H827" s="157"/>
      <c r="I827" s="157"/>
      <c r="J827" s="157"/>
      <c r="K827" s="157"/>
      <c r="L827" s="157"/>
      <c r="M827" s="157"/>
      <c r="N827" s="157"/>
      <c r="O827" s="157"/>
      <c r="P827" s="157"/>
      <c r="Q827" s="157"/>
      <c r="R827" s="157"/>
      <c r="S827" s="157"/>
      <c r="T827" s="157"/>
      <c r="U827" s="157"/>
      <c r="V827" s="157"/>
      <c r="W827" s="157"/>
      <c r="X827" s="157"/>
      <c r="Y827" s="157"/>
      <c r="Z827" s="157"/>
    </row>
    <row r="828" spans="1:26" ht="12" customHeight="1" x14ac:dyDescent="0.25">
      <c r="A828" s="157"/>
      <c r="B828" s="157"/>
      <c r="C828" s="157"/>
      <c r="D828" s="189"/>
      <c r="E828" s="157"/>
      <c r="F828" s="157"/>
      <c r="G828" s="157"/>
      <c r="H828" s="157"/>
      <c r="I828" s="157"/>
      <c r="J828" s="157"/>
      <c r="K828" s="157"/>
      <c r="L828" s="157"/>
      <c r="M828" s="157"/>
      <c r="N828" s="157"/>
      <c r="O828" s="157"/>
      <c r="P828" s="157"/>
      <c r="Q828" s="157"/>
      <c r="R828" s="157"/>
      <c r="S828" s="157"/>
      <c r="T828" s="157"/>
      <c r="U828" s="157"/>
      <c r="V828" s="157"/>
      <c r="W828" s="157"/>
      <c r="X828" s="157"/>
      <c r="Y828" s="157"/>
      <c r="Z828" s="157"/>
    </row>
    <row r="829" spans="1:26" ht="12" customHeight="1" x14ac:dyDescent="0.25">
      <c r="A829" s="157"/>
      <c r="B829" s="157"/>
      <c r="C829" s="157"/>
      <c r="D829" s="189"/>
      <c r="E829" s="157"/>
      <c r="F829" s="157"/>
      <c r="G829" s="157"/>
      <c r="H829" s="157"/>
      <c r="I829" s="157"/>
      <c r="J829" s="157"/>
      <c r="K829" s="157"/>
      <c r="L829" s="157"/>
      <c r="M829" s="157"/>
      <c r="N829" s="157"/>
      <c r="O829" s="157"/>
      <c r="P829" s="157"/>
      <c r="Q829" s="157"/>
      <c r="R829" s="157"/>
      <c r="S829" s="157"/>
      <c r="T829" s="157"/>
      <c r="U829" s="157"/>
      <c r="V829" s="157"/>
      <c r="W829" s="157"/>
      <c r="X829" s="157"/>
      <c r="Y829" s="157"/>
      <c r="Z829" s="157"/>
    </row>
    <row r="830" spans="1:26" ht="12" customHeight="1" x14ac:dyDescent="0.25">
      <c r="A830" s="157"/>
      <c r="B830" s="157"/>
      <c r="C830" s="157"/>
      <c r="D830" s="189"/>
      <c r="E830" s="157"/>
      <c r="F830" s="157"/>
      <c r="G830" s="157"/>
      <c r="H830" s="157"/>
      <c r="I830" s="157"/>
      <c r="J830" s="157"/>
      <c r="K830" s="157"/>
      <c r="L830" s="157"/>
      <c r="M830" s="157"/>
      <c r="N830" s="157"/>
      <c r="O830" s="157"/>
      <c r="P830" s="157"/>
      <c r="Q830" s="157"/>
      <c r="R830" s="157"/>
      <c r="S830" s="157"/>
      <c r="T830" s="157"/>
      <c r="U830" s="157"/>
      <c r="V830" s="157"/>
      <c r="W830" s="157"/>
      <c r="X830" s="157"/>
      <c r="Y830" s="157"/>
      <c r="Z830" s="157"/>
    </row>
    <row r="831" spans="1:26" ht="12" customHeight="1" x14ac:dyDescent="0.25">
      <c r="A831" s="157"/>
      <c r="B831" s="157"/>
      <c r="C831" s="157"/>
      <c r="D831" s="189"/>
      <c r="E831" s="157"/>
      <c r="F831" s="157"/>
      <c r="G831" s="157"/>
      <c r="H831" s="157"/>
      <c r="I831" s="157"/>
      <c r="J831" s="157"/>
      <c r="K831" s="157"/>
      <c r="L831" s="157"/>
      <c r="M831" s="157"/>
      <c r="N831" s="157"/>
      <c r="O831" s="157"/>
      <c r="P831" s="157"/>
      <c r="Q831" s="157"/>
      <c r="R831" s="157"/>
      <c r="S831" s="157"/>
      <c r="T831" s="157"/>
      <c r="U831" s="157"/>
      <c r="V831" s="157"/>
      <c r="W831" s="157"/>
      <c r="X831" s="157"/>
      <c r="Y831" s="157"/>
      <c r="Z831" s="157"/>
    </row>
    <row r="832" spans="1:26" ht="12" customHeight="1" x14ac:dyDescent="0.25">
      <c r="A832" s="157"/>
      <c r="B832" s="157"/>
      <c r="C832" s="157"/>
      <c r="D832" s="189"/>
      <c r="E832" s="157"/>
      <c r="F832" s="157"/>
      <c r="G832" s="157"/>
      <c r="H832" s="157"/>
      <c r="I832" s="157"/>
      <c r="J832" s="157"/>
      <c r="K832" s="157"/>
      <c r="L832" s="157"/>
      <c r="M832" s="157"/>
      <c r="N832" s="157"/>
      <c r="O832" s="157"/>
      <c r="P832" s="157"/>
      <c r="Q832" s="157"/>
      <c r="R832" s="157"/>
      <c r="S832" s="157"/>
      <c r="T832" s="157"/>
      <c r="U832" s="157"/>
      <c r="V832" s="157"/>
      <c r="W832" s="157"/>
      <c r="X832" s="157"/>
      <c r="Y832" s="157"/>
      <c r="Z832" s="157"/>
    </row>
    <row r="833" spans="1:26" ht="12" customHeight="1" x14ac:dyDescent="0.25">
      <c r="A833" s="157"/>
      <c r="B833" s="157"/>
      <c r="C833" s="157"/>
      <c r="D833" s="189"/>
      <c r="E833" s="157"/>
      <c r="F833" s="157"/>
      <c r="G833" s="157"/>
      <c r="H833" s="157"/>
      <c r="I833" s="157"/>
      <c r="J833" s="157"/>
      <c r="K833" s="157"/>
      <c r="L833" s="157"/>
      <c r="M833" s="157"/>
      <c r="N833" s="157"/>
      <c r="O833" s="157"/>
      <c r="P833" s="157"/>
      <c r="Q833" s="157"/>
      <c r="R833" s="157"/>
      <c r="S833" s="157"/>
      <c r="T833" s="157"/>
      <c r="U833" s="157"/>
      <c r="V833" s="157"/>
      <c r="W833" s="157"/>
      <c r="X833" s="157"/>
      <c r="Y833" s="157"/>
      <c r="Z833" s="157"/>
    </row>
    <row r="834" spans="1:26" ht="12" customHeight="1" x14ac:dyDescent="0.25">
      <c r="A834" s="157"/>
      <c r="B834" s="157"/>
      <c r="C834" s="157"/>
      <c r="D834" s="189"/>
      <c r="E834" s="157"/>
      <c r="F834" s="157"/>
      <c r="G834" s="157"/>
      <c r="H834" s="157"/>
      <c r="I834" s="157"/>
      <c r="J834" s="157"/>
      <c r="K834" s="157"/>
      <c r="L834" s="157"/>
      <c r="M834" s="157"/>
      <c r="N834" s="157"/>
      <c r="O834" s="157"/>
      <c r="P834" s="157"/>
      <c r="Q834" s="157"/>
      <c r="R834" s="157"/>
      <c r="S834" s="157"/>
      <c r="T834" s="157"/>
      <c r="U834" s="157"/>
      <c r="V834" s="157"/>
      <c r="W834" s="157"/>
      <c r="X834" s="157"/>
      <c r="Y834" s="157"/>
      <c r="Z834" s="157"/>
    </row>
    <row r="835" spans="1:26" ht="12" customHeight="1" x14ac:dyDescent="0.25">
      <c r="A835" s="157"/>
      <c r="B835" s="157"/>
      <c r="C835" s="157"/>
      <c r="D835" s="189"/>
      <c r="E835" s="157"/>
      <c r="F835" s="157"/>
      <c r="G835" s="157"/>
      <c r="H835" s="157"/>
      <c r="I835" s="157"/>
      <c r="J835" s="157"/>
      <c r="K835" s="157"/>
      <c r="L835" s="157"/>
      <c r="M835" s="157"/>
      <c r="N835" s="157"/>
      <c r="O835" s="157"/>
      <c r="P835" s="157"/>
      <c r="Q835" s="157"/>
      <c r="R835" s="157"/>
      <c r="S835" s="157"/>
      <c r="T835" s="157"/>
      <c r="U835" s="157"/>
      <c r="V835" s="157"/>
      <c r="W835" s="157"/>
      <c r="X835" s="157"/>
      <c r="Y835" s="157"/>
      <c r="Z835" s="157"/>
    </row>
    <row r="836" spans="1:26" ht="12" customHeight="1" x14ac:dyDescent="0.25">
      <c r="A836" s="157"/>
      <c r="B836" s="157"/>
      <c r="C836" s="157"/>
      <c r="D836" s="189"/>
      <c r="E836" s="157"/>
      <c r="F836" s="157"/>
      <c r="G836" s="157"/>
      <c r="H836" s="157"/>
      <c r="I836" s="157"/>
      <c r="J836" s="157"/>
      <c r="K836" s="157"/>
      <c r="L836" s="157"/>
      <c r="M836" s="157"/>
      <c r="N836" s="157"/>
      <c r="O836" s="157"/>
      <c r="P836" s="157"/>
      <c r="Q836" s="157"/>
      <c r="R836" s="157"/>
      <c r="S836" s="157"/>
      <c r="T836" s="157"/>
      <c r="U836" s="157"/>
      <c r="V836" s="157"/>
      <c r="W836" s="157"/>
      <c r="X836" s="157"/>
      <c r="Y836" s="157"/>
      <c r="Z836" s="157"/>
    </row>
    <row r="837" spans="1:26" ht="12" customHeight="1" x14ac:dyDescent="0.25">
      <c r="A837" s="157"/>
      <c r="B837" s="157"/>
      <c r="C837" s="157"/>
      <c r="D837" s="189"/>
      <c r="E837" s="157"/>
      <c r="F837" s="157"/>
      <c r="G837" s="157"/>
      <c r="H837" s="157"/>
      <c r="I837" s="157"/>
      <c r="J837" s="157"/>
      <c r="K837" s="157"/>
      <c r="L837" s="157"/>
      <c r="M837" s="157"/>
      <c r="N837" s="157"/>
      <c r="O837" s="157"/>
      <c r="P837" s="157"/>
      <c r="Q837" s="157"/>
      <c r="R837" s="157"/>
      <c r="S837" s="157"/>
      <c r="T837" s="157"/>
      <c r="U837" s="157"/>
      <c r="V837" s="157"/>
      <c r="W837" s="157"/>
      <c r="X837" s="157"/>
      <c r="Y837" s="157"/>
      <c r="Z837" s="157"/>
    </row>
    <row r="838" spans="1:26" ht="12" customHeight="1" x14ac:dyDescent="0.25">
      <c r="A838" s="157"/>
      <c r="B838" s="157"/>
      <c r="C838" s="157"/>
      <c r="D838" s="189"/>
      <c r="E838" s="157"/>
      <c r="F838" s="157"/>
      <c r="G838" s="157"/>
      <c r="H838" s="157"/>
      <c r="I838" s="157"/>
      <c r="J838" s="157"/>
      <c r="K838" s="157"/>
      <c r="L838" s="157"/>
      <c r="M838" s="157"/>
      <c r="N838" s="157"/>
      <c r="O838" s="157"/>
      <c r="P838" s="157"/>
      <c r="Q838" s="157"/>
      <c r="R838" s="157"/>
      <c r="S838" s="157"/>
      <c r="T838" s="157"/>
      <c r="U838" s="157"/>
      <c r="V838" s="157"/>
      <c r="W838" s="157"/>
      <c r="X838" s="157"/>
      <c r="Y838" s="157"/>
      <c r="Z838" s="157"/>
    </row>
    <row r="839" spans="1:26" ht="12" customHeight="1" x14ac:dyDescent="0.25">
      <c r="A839" s="157"/>
      <c r="B839" s="157"/>
      <c r="C839" s="157"/>
      <c r="D839" s="189"/>
      <c r="E839" s="157"/>
      <c r="F839" s="157"/>
      <c r="G839" s="157"/>
      <c r="H839" s="157"/>
      <c r="I839" s="157"/>
      <c r="J839" s="157"/>
      <c r="K839" s="157"/>
      <c r="L839" s="157"/>
      <c r="M839" s="157"/>
      <c r="N839" s="157"/>
      <c r="O839" s="157"/>
      <c r="P839" s="157"/>
      <c r="Q839" s="157"/>
      <c r="R839" s="157"/>
      <c r="S839" s="157"/>
      <c r="T839" s="157"/>
      <c r="U839" s="157"/>
      <c r="V839" s="157"/>
      <c r="W839" s="157"/>
      <c r="X839" s="157"/>
      <c r="Y839" s="157"/>
      <c r="Z839" s="157"/>
    </row>
    <row r="840" spans="1:26" ht="12" customHeight="1" x14ac:dyDescent="0.25">
      <c r="A840" s="157"/>
      <c r="B840" s="157"/>
      <c r="C840" s="157"/>
      <c r="D840" s="189"/>
      <c r="E840" s="157"/>
      <c r="F840" s="157"/>
      <c r="G840" s="157"/>
      <c r="H840" s="157"/>
      <c r="I840" s="157"/>
      <c r="J840" s="157"/>
      <c r="K840" s="157"/>
      <c r="L840" s="157"/>
      <c r="M840" s="157"/>
      <c r="N840" s="157"/>
      <c r="O840" s="157"/>
      <c r="P840" s="157"/>
      <c r="Q840" s="157"/>
      <c r="R840" s="157"/>
      <c r="S840" s="157"/>
      <c r="T840" s="157"/>
      <c r="U840" s="157"/>
      <c r="V840" s="157"/>
      <c r="W840" s="157"/>
      <c r="X840" s="157"/>
      <c r="Y840" s="157"/>
      <c r="Z840" s="157"/>
    </row>
    <row r="841" spans="1:26" ht="12" customHeight="1" x14ac:dyDescent="0.25">
      <c r="A841" s="157"/>
      <c r="B841" s="157"/>
      <c r="C841" s="157"/>
      <c r="D841" s="189"/>
      <c r="E841" s="157"/>
      <c r="F841" s="157"/>
      <c r="G841" s="157"/>
      <c r="H841" s="157"/>
      <c r="I841" s="157"/>
      <c r="J841" s="157"/>
      <c r="K841" s="157"/>
      <c r="L841" s="157"/>
      <c r="M841" s="157"/>
      <c r="N841" s="157"/>
      <c r="O841" s="157"/>
      <c r="P841" s="157"/>
      <c r="Q841" s="157"/>
      <c r="R841" s="157"/>
      <c r="S841" s="157"/>
      <c r="T841" s="157"/>
      <c r="U841" s="157"/>
      <c r="V841" s="157"/>
      <c r="W841" s="157"/>
      <c r="X841" s="157"/>
      <c r="Y841" s="157"/>
      <c r="Z841" s="157"/>
    </row>
    <row r="842" spans="1:26" ht="12" customHeight="1" x14ac:dyDescent="0.25">
      <c r="A842" s="157"/>
      <c r="B842" s="157"/>
      <c r="C842" s="157"/>
      <c r="D842" s="189"/>
      <c r="E842" s="157"/>
      <c r="F842" s="157"/>
      <c r="G842" s="157"/>
      <c r="H842" s="157"/>
      <c r="I842" s="157"/>
      <c r="J842" s="157"/>
      <c r="K842" s="157"/>
      <c r="L842" s="157"/>
      <c r="M842" s="157"/>
      <c r="N842" s="157"/>
      <c r="O842" s="157"/>
      <c r="P842" s="157"/>
      <c r="Q842" s="157"/>
      <c r="R842" s="157"/>
      <c r="S842" s="157"/>
      <c r="T842" s="157"/>
      <c r="U842" s="157"/>
      <c r="V842" s="157"/>
      <c r="W842" s="157"/>
      <c r="X842" s="157"/>
      <c r="Y842" s="157"/>
      <c r="Z842" s="157"/>
    </row>
    <row r="843" spans="1:26" ht="12" customHeight="1" x14ac:dyDescent="0.25">
      <c r="A843" s="157"/>
      <c r="B843" s="157"/>
      <c r="C843" s="157"/>
      <c r="D843" s="189"/>
      <c r="E843" s="157"/>
      <c r="F843" s="157"/>
      <c r="G843" s="157"/>
      <c r="H843" s="157"/>
      <c r="I843" s="157"/>
      <c r="J843" s="157"/>
      <c r="K843" s="157"/>
      <c r="L843" s="157"/>
      <c r="M843" s="157"/>
      <c r="N843" s="157"/>
      <c r="O843" s="157"/>
      <c r="P843" s="157"/>
      <c r="Q843" s="157"/>
      <c r="R843" s="157"/>
      <c r="S843" s="157"/>
      <c r="T843" s="157"/>
      <c r="U843" s="157"/>
      <c r="V843" s="157"/>
      <c r="W843" s="157"/>
      <c r="X843" s="157"/>
      <c r="Y843" s="157"/>
      <c r="Z843" s="157"/>
    </row>
    <row r="844" spans="1:26" ht="12" customHeight="1" x14ac:dyDescent="0.25">
      <c r="A844" s="157"/>
      <c r="B844" s="157"/>
      <c r="C844" s="157"/>
      <c r="D844" s="189"/>
      <c r="E844" s="157"/>
      <c r="F844" s="157"/>
      <c r="G844" s="157"/>
      <c r="H844" s="157"/>
      <c r="I844" s="157"/>
      <c r="J844" s="157"/>
      <c r="K844" s="157"/>
      <c r="L844" s="157"/>
      <c r="M844" s="157"/>
      <c r="N844" s="157"/>
      <c r="O844" s="157"/>
      <c r="P844" s="157"/>
      <c r="Q844" s="157"/>
      <c r="R844" s="157"/>
      <c r="S844" s="157"/>
      <c r="T844" s="157"/>
      <c r="U844" s="157"/>
      <c r="V844" s="157"/>
      <c r="W844" s="157"/>
      <c r="X844" s="157"/>
      <c r="Y844" s="157"/>
      <c r="Z844" s="157"/>
    </row>
    <row r="845" spans="1:26" ht="12" customHeight="1" x14ac:dyDescent="0.25">
      <c r="A845" s="157"/>
      <c r="B845" s="157"/>
      <c r="C845" s="157"/>
      <c r="D845" s="189"/>
      <c r="E845" s="157"/>
      <c r="F845" s="157"/>
      <c r="G845" s="157"/>
      <c r="H845" s="157"/>
      <c r="I845" s="157"/>
      <c r="J845" s="157"/>
      <c r="K845" s="157"/>
      <c r="L845" s="157"/>
      <c r="M845" s="157"/>
      <c r="N845" s="157"/>
      <c r="O845" s="157"/>
      <c r="P845" s="157"/>
      <c r="Q845" s="157"/>
      <c r="R845" s="157"/>
      <c r="S845" s="157"/>
      <c r="T845" s="157"/>
      <c r="U845" s="157"/>
      <c r="V845" s="157"/>
      <c r="W845" s="157"/>
      <c r="X845" s="157"/>
      <c r="Y845" s="157"/>
      <c r="Z845" s="157"/>
    </row>
    <row r="846" spans="1:26" ht="12" customHeight="1" x14ac:dyDescent="0.25">
      <c r="A846" s="157"/>
      <c r="B846" s="157"/>
      <c r="C846" s="157"/>
      <c r="D846" s="189"/>
      <c r="E846" s="157"/>
      <c r="F846" s="157"/>
      <c r="G846" s="157"/>
      <c r="H846" s="157"/>
      <c r="I846" s="157"/>
      <c r="J846" s="157"/>
      <c r="K846" s="157"/>
      <c r="L846" s="157"/>
      <c r="M846" s="157"/>
      <c r="N846" s="157"/>
      <c r="O846" s="157"/>
      <c r="P846" s="157"/>
      <c r="Q846" s="157"/>
      <c r="R846" s="157"/>
      <c r="S846" s="157"/>
      <c r="T846" s="157"/>
      <c r="U846" s="157"/>
      <c r="V846" s="157"/>
      <c r="W846" s="157"/>
      <c r="X846" s="157"/>
      <c r="Y846" s="157"/>
      <c r="Z846" s="157"/>
    </row>
    <row r="847" spans="1:26" ht="12" customHeight="1" x14ac:dyDescent="0.25">
      <c r="A847" s="157"/>
      <c r="B847" s="157"/>
      <c r="C847" s="157"/>
      <c r="D847" s="189"/>
      <c r="E847" s="157"/>
      <c r="F847" s="157"/>
      <c r="G847" s="157"/>
      <c r="H847" s="157"/>
      <c r="I847" s="157"/>
      <c r="J847" s="157"/>
      <c r="K847" s="157"/>
      <c r="L847" s="157"/>
      <c r="M847" s="157"/>
      <c r="N847" s="157"/>
      <c r="O847" s="157"/>
      <c r="P847" s="157"/>
      <c r="Q847" s="157"/>
      <c r="R847" s="157"/>
      <c r="S847" s="157"/>
      <c r="T847" s="157"/>
      <c r="U847" s="157"/>
      <c r="V847" s="157"/>
      <c r="W847" s="157"/>
      <c r="X847" s="157"/>
      <c r="Y847" s="157"/>
      <c r="Z847" s="157"/>
    </row>
    <row r="848" spans="1:26" ht="12" customHeight="1" x14ac:dyDescent="0.25">
      <c r="A848" s="157"/>
      <c r="B848" s="157"/>
      <c r="C848" s="157"/>
      <c r="D848" s="189"/>
      <c r="E848" s="157"/>
      <c r="F848" s="157"/>
      <c r="G848" s="157"/>
      <c r="H848" s="157"/>
      <c r="I848" s="157"/>
      <c r="J848" s="157"/>
      <c r="K848" s="157"/>
      <c r="L848" s="157"/>
      <c r="M848" s="157"/>
      <c r="N848" s="157"/>
      <c r="O848" s="157"/>
      <c r="P848" s="157"/>
      <c r="Q848" s="157"/>
      <c r="R848" s="157"/>
      <c r="S848" s="157"/>
      <c r="T848" s="157"/>
      <c r="U848" s="157"/>
      <c r="V848" s="157"/>
      <c r="W848" s="157"/>
      <c r="X848" s="157"/>
      <c r="Y848" s="157"/>
      <c r="Z848" s="157"/>
    </row>
    <row r="849" spans="1:26" ht="12" customHeight="1" x14ac:dyDescent="0.25">
      <c r="A849" s="157"/>
      <c r="B849" s="157"/>
      <c r="C849" s="157"/>
      <c r="D849" s="189"/>
      <c r="E849" s="157"/>
      <c r="F849" s="157"/>
      <c r="G849" s="157"/>
      <c r="H849" s="157"/>
      <c r="I849" s="157"/>
      <c r="J849" s="157"/>
      <c r="K849" s="157"/>
      <c r="L849" s="157"/>
      <c r="M849" s="157"/>
      <c r="N849" s="157"/>
      <c r="O849" s="157"/>
      <c r="P849" s="157"/>
      <c r="Q849" s="157"/>
      <c r="R849" s="157"/>
      <c r="S849" s="157"/>
      <c r="T849" s="157"/>
      <c r="U849" s="157"/>
      <c r="V849" s="157"/>
      <c r="W849" s="157"/>
      <c r="X849" s="157"/>
      <c r="Y849" s="157"/>
      <c r="Z849" s="157"/>
    </row>
    <row r="850" spans="1:26" ht="12" customHeight="1" x14ac:dyDescent="0.25">
      <c r="A850" s="157"/>
      <c r="B850" s="157"/>
      <c r="C850" s="157"/>
      <c r="D850" s="189"/>
      <c r="E850" s="157"/>
      <c r="F850" s="157"/>
      <c r="G850" s="157"/>
      <c r="H850" s="157"/>
      <c r="I850" s="157"/>
      <c r="J850" s="157"/>
      <c r="K850" s="157"/>
      <c r="L850" s="157"/>
      <c r="M850" s="157"/>
      <c r="N850" s="157"/>
      <c r="O850" s="157"/>
      <c r="P850" s="157"/>
      <c r="Q850" s="157"/>
      <c r="R850" s="157"/>
      <c r="S850" s="157"/>
      <c r="T850" s="157"/>
      <c r="U850" s="157"/>
      <c r="V850" s="157"/>
      <c r="W850" s="157"/>
      <c r="X850" s="157"/>
      <c r="Y850" s="157"/>
      <c r="Z850" s="157"/>
    </row>
    <row r="851" spans="1:26" ht="12" customHeight="1" x14ac:dyDescent="0.25">
      <c r="A851" s="157"/>
      <c r="B851" s="157"/>
      <c r="C851" s="157"/>
      <c r="D851" s="189"/>
      <c r="E851" s="157"/>
      <c r="F851" s="157"/>
      <c r="G851" s="157"/>
      <c r="H851" s="157"/>
      <c r="I851" s="157"/>
      <c r="J851" s="157"/>
      <c r="K851" s="157"/>
      <c r="L851" s="157"/>
      <c r="M851" s="157"/>
      <c r="N851" s="157"/>
      <c r="O851" s="157"/>
      <c r="P851" s="157"/>
      <c r="Q851" s="157"/>
      <c r="R851" s="157"/>
      <c r="S851" s="157"/>
      <c r="T851" s="157"/>
      <c r="U851" s="157"/>
      <c r="V851" s="157"/>
      <c r="W851" s="157"/>
      <c r="X851" s="157"/>
      <c r="Y851" s="157"/>
      <c r="Z851" s="157"/>
    </row>
    <row r="852" spans="1:26" ht="12" customHeight="1" x14ac:dyDescent="0.25">
      <c r="A852" s="157"/>
      <c r="B852" s="157"/>
      <c r="C852" s="157"/>
      <c r="D852" s="189"/>
      <c r="E852" s="157"/>
      <c r="F852" s="157"/>
      <c r="G852" s="157"/>
      <c r="H852" s="157"/>
      <c r="I852" s="157"/>
      <c r="J852" s="157"/>
      <c r="K852" s="157"/>
      <c r="L852" s="157"/>
      <c r="M852" s="157"/>
      <c r="N852" s="157"/>
      <c r="O852" s="157"/>
      <c r="P852" s="157"/>
      <c r="Q852" s="157"/>
      <c r="R852" s="157"/>
      <c r="S852" s="157"/>
      <c r="T852" s="157"/>
      <c r="U852" s="157"/>
      <c r="V852" s="157"/>
      <c r="W852" s="157"/>
      <c r="X852" s="157"/>
      <c r="Y852" s="157"/>
      <c r="Z852" s="157"/>
    </row>
    <row r="853" spans="1:26" ht="12" customHeight="1" x14ac:dyDescent="0.25">
      <c r="A853" s="157"/>
      <c r="B853" s="157"/>
      <c r="C853" s="157"/>
      <c r="D853" s="189"/>
      <c r="E853" s="157"/>
      <c r="F853" s="157"/>
      <c r="G853" s="157"/>
      <c r="H853" s="157"/>
      <c r="I853" s="157"/>
      <c r="J853" s="157"/>
      <c r="K853" s="157"/>
      <c r="L853" s="157"/>
      <c r="M853" s="157"/>
      <c r="N853" s="157"/>
      <c r="O853" s="157"/>
      <c r="P853" s="157"/>
      <c r="Q853" s="157"/>
      <c r="R853" s="157"/>
      <c r="S853" s="157"/>
      <c r="T853" s="157"/>
      <c r="U853" s="157"/>
      <c r="V853" s="157"/>
      <c r="W853" s="157"/>
      <c r="X853" s="157"/>
      <c r="Y853" s="157"/>
      <c r="Z853" s="157"/>
    </row>
    <row r="854" spans="1:26" ht="12" customHeight="1" x14ac:dyDescent="0.25">
      <c r="A854" s="157"/>
      <c r="B854" s="157"/>
      <c r="C854" s="157"/>
      <c r="D854" s="189"/>
      <c r="E854" s="157"/>
      <c r="F854" s="157"/>
      <c r="G854" s="157"/>
      <c r="H854" s="157"/>
      <c r="I854" s="157"/>
      <c r="J854" s="157"/>
      <c r="K854" s="157"/>
      <c r="L854" s="157"/>
      <c r="M854" s="157"/>
      <c r="N854" s="157"/>
      <c r="O854" s="157"/>
      <c r="P854" s="157"/>
      <c r="Q854" s="157"/>
      <c r="R854" s="157"/>
      <c r="S854" s="157"/>
      <c r="T854" s="157"/>
      <c r="U854" s="157"/>
      <c r="V854" s="157"/>
      <c r="W854" s="157"/>
      <c r="X854" s="157"/>
      <c r="Y854" s="157"/>
      <c r="Z854" s="157"/>
    </row>
    <row r="855" spans="1:26" ht="12" customHeight="1" x14ac:dyDescent="0.25">
      <c r="A855" s="157"/>
      <c r="B855" s="157"/>
      <c r="C855" s="157"/>
      <c r="D855" s="189"/>
      <c r="E855" s="157"/>
      <c r="F855" s="157"/>
      <c r="G855" s="157"/>
      <c r="H855" s="157"/>
      <c r="I855" s="157"/>
      <c r="J855" s="157"/>
      <c r="K855" s="157"/>
      <c r="L855" s="157"/>
      <c r="M855" s="157"/>
      <c r="N855" s="157"/>
      <c r="O855" s="157"/>
      <c r="P855" s="157"/>
      <c r="Q855" s="157"/>
      <c r="R855" s="157"/>
      <c r="S855" s="157"/>
      <c r="T855" s="157"/>
      <c r="U855" s="157"/>
      <c r="V855" s="157"/>
      <c r="W855" s="157"/>
      <c r="X855" s="157"/>
      <c r="Y855" s="157"/>
      <c r="Z855" s="157"/>
    </row>
    <row r="856" spans="1:26" ht="12" customHeight="1" x14ac:dyDescent="0.25">
      <c r="A856" s="157"/>
      <c r="B856" s="157"/>
      <c r="C856" s="157"/>
      <c r="D856" s="189"/>
      <c r="E856" s="157"/>
      <c r="F856" s="157"/>
      <c r="G856" s="157"/>
      <c r="H856" s="157"/>
      <c r="I856" s="157"/>
      <c r="J856" s="157"/>
      <c r="K856" s="157"/>
      <c r="L856" s="157"/>
      <c r="M856" s="157"/>
      <c r="N856" s="157"/>
      <c r="O856" s="157"/>
      <c r="P856" s="157"/>
      <c r="Q856" s="157"/>
      <c r="R856" s="157"/>
      <c r="S856" s="157"/>
      <c r="T856" s="157"/>
      <c r="U856" s="157"/>
      <c r="V856" s="157"/>
      <c r="W856" s="157"/>
      <c r="X856" s="157"/>
      <c r="Y856" s="157"/>
      <c r="Z856" s="157"/>
    </row>
    <row r="857" spans="1:26" ht="12" customHeight="1" x14ac:dyDescent="0.25">
      <c r="A857" s="157"/>
      <c r="B857" s="157"/>
      <c r="C857" s="157"/>
      <c r="D857" s="189"/>
      <c r="E857" s="157"/>
      <c r="F857" s="157"/>
      <c r="G857" s="157"/>
      <c r="H857" s="157"/>
      <c r="I857" s="157"/>
      <c r="J857" s="157"/>
      <c r="K857" s="157"/>
      <c r="L857" s="157"/>
      <c r="M857" s="157"/>
      <c r="N857" s="157"/>
      <c r="O857" s="157"/>
      <c r="P857" s="157"/>
      <c r="Q857" s="157"/>
      <c r="R857" s="157"/>
      <c r="S857" s="157"/>
      <c r="T857" s="157"/>
      <c r="U857" s="157"/>
      <c r="V857" s="157"/>
      <c r="W857" s="157"/>
      <c r="X857" s="157"/>
      <c r="Y857" s="157"/>
      <c r="Z857" s="157"/>
    </row>
    <row r="858" spans="1:26" ht="12" customHeight="1" x14ac:dyDescent="0.25">
      <c r="A858" s="157"/>
      <c r="B858" s="157"/>
      <c r="C858" s="157"/>
      <c r="D858" s="189"/>
      <c r="E858" s="157"/>
      <c r="F858" s="157"/>
      <c r="G858" s="157"/>
      <c r="H858" s="157"/>
      <c r="I858" s="157"/>
      <c r="J858" s="157"/>
      <c r="K858" s="157"/>
      <c r="L858" s="157"/>
      <c r="M858" s="157"/>
      <c r="N858" s="157"/>
      <c r="O858" s="157"/>
      <c r="P858" s="157"/>
      <c r="Q858" s="157"/>
      <c r="R858" s="157"/>
      <c r="S858" s="157"/>
      <c r="T858" s="157"/>
      <c r="U858" s="157"/>
      <c r="V858" s="157"/>
      <c r="W858" s="157"/>
      <c r="X858" s="157"/>
      <c r="Y858" s="157"/>
      <c r="Z858" s="157"/>
    </row>
    <row r="859" spans="1:26" ht="12" customHeight="1" x14ac:dyDescent="0.25">
      <c r="A859" s="157"/>
      <c r="B859" s="157"/>
      <c r="C859" s="157"/>
      <c r="D859" s="189"/>
      <c r="E859" s="157"/>
      <c r="F859" s="157"/>
      <c r="G859" s="157"/>
      <c r="H859" s="157"/>
      <c r="I859" s="157"/>
      <c r="J859" s="157"/>
      <c r="K859" s="157"/>
      <c r="L859" s="157"/>
      <c r="M859" s="157"/>
      <c r="N859" s="157"/>
      <c r="O859" s="157"/>
      <c r="P859" s="157"/>
      <c r="Q859" s="157"/>
      <c r="R859" s="157"/>
      <c r="S859" s="157"/>
      <c r="T859" s="157"/>
      <c r="U859" s="157"/>
      <c r="V859" s="157"/>
      <c r="W859" s="157"/>
      <c r="X859" s="157"/>
      <c r="Y859" s="157"/>
      <c r="Z859" s="157"/>
    </row>
    <row r="860" spans="1:26" ht="12" customHeight="1" x14ac:dyDescent="0.25">
      <c r="A860" s="157"/>
      <c r="B860" s="157"/>
      <c r="C860" s="157"/>
      <c r="D860" s="189"/>
      <c r="E860" s="157"/>
      <c r="F860" s="157"/>
      <c r="G860" s="157"/>
      <c r="H860" s="157"/>
      <c r="I860" s="157"/>
      <c r="J860" s="157"/>
      <c r="K860" s="157"/>
      <c r="L860" s="157"/>
      <c r="M860" s="157"/>
      <c r="N860" s="157"/>
      <c r="O860" s="157"/>
      <c r="P860" s="157"/>
      <c r="Q860" s="157"/>
      <c r="R860" s="157"/>
      <c r="S860" s="157"/>
      <c r="T860" s="157"/>
      <c r="U860" s="157"/>
      <c r="V860" s="157"/>
      <c r="W860" s="157"/>
      <c r="X860" s="157"/>
      <c r="Y860" s="157"/>
      <c r="Z860" s="157"/>
    </row>
    <row r="861" spans="1:26" ht="12" customHeight="1" x14ac:dyDescent="0.25">
      <c r="A861" s="157"/>
      <c r="B861" s="157"/>
      <c r="C861" s="157"/>
      <c r="D861" s="189"/>
      <c r="E861" s="157"/>
      <c r="F861" s="157"/>
      <c r="G861" s="157"/>
      <c r="H861" s="157"/>
      <c r="I861" s="157"/>
      <c r="J861" s="157"/>
      <c r="K861" s="157"/>
      <c r="L861" s="157"/>
      <c r="M861" s="157"/>
      <c r="N861" s="157"/>
      <c r="O861" s="157"/>
      <c r="P861" s="157"/>
      <c r="Q861" s="157"/>
      <c r="R861" s="157"/>
      <c r="S861" s="157"/>
      <c r="T861" s="157"/>
      <c r="U861" s="157"/>
      <c r="V861" s="157"/>
      <c r="W861" s="157"/>
      <c r="X861" s="157"/>
      <c r="Y861" s="157"/>
      <c r="Z861" s="157"/>
    </row>
    <row r="862" spans="1:26" ht="12" customHeight="1" x14ac:dyDescent="0.25">
      <c r="A862" s="157"/>
      <c r="B862" s="157"/>
      <c r="C862" s="157"/>
      <c r="D862" s="189"/>
      <c r="E862" s="157"/>
      <c r="F862" s="157"/>
      <c r="G862" s="157"/>
      <c r="H862" s="157"/>
      <c r="I862" s="157"/>
      <c r="J862" s="157"/>
      <c r="K862" s="157"/>
      <c r="L862" s="157"/>
      <c r="M862" s="157"/>
      <c r="N862" s="157"/>
      <c r="O862" s="157"/>
      <c r="P862" s="157"/>
      <c r="Q862" s="157"/>
      <c r="R862" s="157"/>
      <c r="S862" s="157"/>
      <c r="T862" s="157"/>
      <c r="U862" s="157"/>
      <c r="V862" s="157"/>
      <c r="W862" s="157"/>
      <c r="X862" s="157"/>
      <c r="Y862" s="157"/>
      <c r="Z862" s="157"/>
    </row>
    <row r="863" spans="1:26" ht="12" customHeight="1" x14ac:dyDescent="0.25">
      <c r="A863" s="157"/>
      <c r="B863" s="157"/>
      <c r="C863" s="157"/>
      <c r="D863" s="189"/>
      <c r="E863" s="157"/>
      <c r="F863" s="157"/>
      <c r="G863" s="157"/>
      <c r="H863" s="157"/>
      <c r="I863" s="157"/>
      <c r="J863" s="157"/>
      <c r="K863" s="157"/>
      <c r="L863" s="157"/>
      <c r="M863" s="157"/>
      <c r="N863" s="157"/>
      <c r="O863" s="157"/>
      <c r="P863" s="157"/>
      <c r="Q863" s="157"/>
      <c r="R863" s="157"/>
      <c r="S863" s="157"/>
      <c r="T863" s="157"/>
      <c r="U863" s="157"/>
      <c r="V863" s="157"/>
      <c r="W863" s="157"/>
      <c r="X863" s="157"/>
      <c r="Y863" s="157"/>
      <c r="Z863" s="157"/>
    </row>
    <row r="864" spans="1:26" ht="12" customHeight="1" x14ac:dyDescent="0.25">
      <c r="A864" s="157"/>
      <c r="B864" s="157"/>
      <c r="C864" s="157"/>
      <c r="D864" s="189"/>
      <c r="E864" s="157"/>
      <c r="F864" s="157"/>
      <c r="G864" s="157"/>
      <c r="H864" s="157"/>
      <c r="I864" s="157"/>
      <c r="J864" s="157"/>
      <c r="K864" s="157"/>
      <c r="L864" s="157"/>
      <c r="M864" s="157"/>
      <c r="N864" s="157"/>
      <c r="O864" s="157"/>
      <c r="P864" s="157"/>
      <c r="Q864" s="157"/>
      <c r="R864" s="157"/>
      <c r="S864" s="157"/>
      <c r="T864" s="157"/>
      <c r="U864" s="157"/>
      <c r="V864" s="157"/>
      <c r="W864" s="157"/>
      <c r="X864" s="157"/>
      <c r="Y864" s="157"/>
      <c r="Z864" s="157"/>
    </row>
    <row r="865" spans="1:26" ht="12" customHeight="1" x14ac:dyDescent="0.25">
      <c r="A865" s="157"/>
      <c r="B865" s="157"/>
      <c r="C865" s="157"/>
      <c r="D865" s="189"/>
      <c r="E865" s="157"/>
      <c r="F865" s="157"/>
      <c r="G865" s="157"/>
      <c r="H865" s="157"/>
      <c r="I865" s="157"/>
      <c r="J865" s="157"/>
      <c r="K865" s="157"/>
      <c r="L865" s="157"/>
      <c r="M865" s="157"/>
      <c r="N865" s="157"/>
      <c r="O865" s="157"/>
      <c r="P865" s="157"/>
      <c r="Q865" s="157"/>
      <c r="R865" s="157"/>
      <c r="S865" s="157"/>
      <c r="T865" s="157"/>
      <c r="U865" s="157"/>
      <c r="V865" s="157"/>
      <c r="W865" s="157"/>
      <c r="X865" s="157"/>
      <c r="Y865" s="157"/>
      <c r="Z865" s="157"/>
    </row>
    <row r="866" spans="1:26" ht="12" customHeight="1" x14ac:dyDescent="0.25">
      <c r="A866" s="157"/>
      <c r="B866" s="157"/>
      <c r="C866" s="157"/>
      <c r="D866" s="189"/>
      <c r="E866" s="157"/>
      <c r="F866" s="157"/>
      <c r="G866" s="157"/>
      <c r="H866" s="157"/>
      <c r="I866" s="157"/>
      <c r="J866" s="157"/>
      <c r="K866" s="157"/>
      <c r="L866" s="157"/>
      <c r="M866" s="157"/>
      <c r="N866" s="157"/>
      <c r="O866" s="157"/>
      <c r="P866" s="157"/>
      <c r="Q866" s="157"/>
      <c r="R866" s="157"/>
      <c r="S866" s="157"/>
      <c r="T866" s="157"/>
      <c r="U866" s="157"/>
      <c r="V866" s="157"/>
      <c r="W866" s="157"/>
      <c r="X866" s="157"/>
      <c r="Y866" s="157"/>
      <c r="Z866" s="157"/>
    </row>
    <row r="867" spans="1:26" ht="12" customHeight="1" x14ac:dyDescent="0.25">
      <c r="A867" s="157"/>
      <c r="B867" s="157"/>
      <c r="C867" s="157"/>
      <c r="D867" s="189"/>
      <c r="E867" s="157"/>
      <c r="F867" s="157"/>
      <c r="G867" s="157"/>
      <c r="H867" s="157"/>
      <c r="I867" s="157"/>
      <c r="J867" s="157"/>
      <c r="K867" s="157"/>
      <c r="L867" s="157"/>
      <c r="M867" s="157"/>
      <c r="N867" s="157"/>
      <c r="O867" s="157"/>
      <c r="P867" s="157"/>
      <c r="Q867" s="157"/>
      <c r="R867" s="157"/>
      <c r="S867" s="157"/>
      <c r="T867" s="157"/>
      <c r="U867" s="157"/>
      <c r="V867" s="157"/>
      <c r="W867" s="157"/>
      <c r="X867" s="157"/>
      <c r="Y867" s="157"/>
      <c r="Z867" s="157"/>
    </row>
    <row r="868" spans="1:26" ht="12" customHeight="1" x14ac:dyDescent="0.25">
      <c r="A868" s="157"/>
      <c r="B868" s="157"/>
      <c r="C868" s="157"/>
      <c r="D868" s="189"/>
      <c r="E868" s="157"/>
      <c r="F868" s="157"/>
      <c r="G868" s="157"/>
      <c r="H868" s="157"/>
      <c r="I868" s="157"/>
      <c r="J868" s="157"/>
      <c r="K868" s="157"/>
      <c r="L868" s="157"/>
      <c r="M868" s="157"/>
      <c r="N868" s="157"/>
      <c r="O868" s="157"/>
      <c r="P868" s="157"/>
      <c r="Q868" s="157"/>
      <c r="R868" s="157"/>
      <c r="S868" s="157"/>
      <c r="T868" s="157"/>
      <c r="U868" s="157"/>
      <c r="V868" s="157"/>
      <c r="W868" s="157"/>
      <c r="X868" s="157"/>
      <c r="Y868" s="157"/>
      <c r="Z868" s="157"/>
    </row>
    <row r="869" spans="1:26" ht="12" customHeight="1" x14ac:dyDescent="0.25">
      <c r="A869" s="157"/>
      <c r="B869" s="157"/>
      <c r="C869" s="157"/>
      <c r="D869" s="189"/>
      <c r="E869" s="157"/>
      <c r="F869" s="157"/>
      <c r="G869" s="157"/>
      <c r="H869" s="157"/>
      <c r="I869" s="157"/>
      <c r="J869" s="157"/>
      <c r="K869" s="157"/>
      <c r="L869" s="157"/>
      <c r="M869" s="157"/>
      <c r="N869" s="157"/>
      <c r="O869" s="157"/>
      <c r="P869" s="157"/>
      <c r="Q869" s="157"/>
      <c r="R869" s="157"/>
      <c r="S869" s="157"/>
      <c r="T869" s="157"/>
      <c r="U869" s="157"/>
      <c r="V869" s="157"/>
      <c r="W869" s="157"/>
      <c r="X869" s="157"/>
      <c r="Y869" s="157"/>
      <c r="Z869" s="157"/>
    </row>
    <row r="870" spans="1:26" ht="12" customHeight="1" x14ac:dyDescent="0.25">
      <c r="A870" s="157"/>
      <c r="B870" s="157"/>
      <c r="C870" s="157"/>
      <c r="D870" s="189"/>
      <c r="E870" s="157"/>
      <c r="F870" s="157"/>
      <c r="G870" s="157"/>
      <c r="H870" s="157"/>
      <c r="I870" s="157"/>
      <c r="J870" s="157"/>
      <c r="K870" s="157"/>
      <c r="L870" s="157"/>
      <c r="M870" s="157"/>
      <c r="N870" s="157"/>
      <c r="O870" s="157"/>
      <c r="P870" s="157"/>
      <c r="Q870" s="157"/>
      <c r="R870" s="157"/>
      <c r="S870" s="157"/>
      <c r="T870" s="157"/>
      <c r="U870" s="157"/>
      <c r="V870" s="157"/>
      <c r="W870" s="157"/>
      <c r="X870" s="157"/>
      <c r="Y870" s="157"/>
      <c r="Z870" s="157"/>
    </row>
    <row r="871" spans="1:26" ht="12" customHeight="1" x14ac:dyDescent="0.25">
      <c r="A871" s="157"/>
      <c r="B871" s="157"/>
      <c r="C871" s="157"/>
      <c r="D871" s="189"/>
      <c r="E871" s="157"/>
      <c r="F871" s="157"/>
      <c r="G871" s="157"/>
      <c r="H871" s="157"/>
      <c r="I871" s="157"/>
      <c r="J871" s="157"/>
      <c r="K871" s="157"/>
      <c r="L871" s="157"/>
      <c r="M871" s="157"/>
      <c r="N871" s="157"/>
      <c r="O871" s="157"/>
      <c r="P871" s="157"/>
      <c r="Q871" s="157"/>
      <c r="R871" s="157"/>
      <c r="S871" s="157"/>
      <c r="T871" s="157"/>
      <c r="U871" s="157"/>
      <c r="V871" s="157"/>
      <c r="W871" s="157"/>
      <c r="X871" s="157"/>
      <c r="Y871" s="157"/>
      <c r="Z871" s="157"/>
    </row>
    <row r="872" spans="1:26" ht="12" customHeight="1" x14ac:dyDescent="0.25">
      <c r="A872" s="157"/>
      <c r="B872" s="157"/>
      <c r="C872" s="157"/>
      <c r="D872" s="189"/>
      <c r="E872" s="157"/>
      <c r="F872" s="157"/>
      <c r="G872" s="157"/>
      <c r="H872" s="157"/>
      <c r="I872" s="157"/>
      <c r="J872" s="157"/>
      <c r="K872" s="157"/>
      <c r="L872" s="157"/>
      <c r="M872" s="157"/>
      <c r="N872" s="157"/>
      <c r="O872" s="157"/>
      <c r="P872" s="157"/>
      <c r="Q872" s="157"/>
      <c r="R872" s="157"/>
      <c r="S872" s="157"/>
      <c r="T872" s="157"/>
      <c r="U872" s="157"/>
      <c r="V872" s="157"/>
      <c r="W872" s="157"/>
      <c r="X872" s="157"/>
      <c r="Y872" s="157"/>
      <c r="Z872" s="157"/>
    </row>
    <row r="873" spans="1:26" ht="12" customHeight="1" x14ac:dyDescent="0.25">
      <c r="A873" s="157"/>
      <c r="B873" s="157"/>
      <c r="C873" s="157"/>
      <c r="D873" s="189"/>
      <c r="E873" s="157"/>
      <c r="F873" s="157"/>
      <c r="G873" s="157"/>
      <c r="H873" s="157"/>
      <c r="I873" s="157"/>
      <c r="J873" s="157"/>
      <c r="K873" s="157"/>
      <c r="L873" s="157"/>
      <c r="M873" s="157"/>
      <c r="N873" s="157"/>
      <c r="O873" s="157"/>
      <c r="P873" s="157"/>
      <c r="Q873" s="157"/>
      <c r="R873" s="157"/>
      <c r="S873" s="157"/>
      <c r="T873" s="157"/>
      <c r="U873" s="157"/>
      <c r="V873" s="157"/>
      <c r="W873" s="157"/>
      <c r="X873" s="157"/>
      <c r="Y873" s="157"/>
      <c r="Z873" s="157"/>
    </row>
    <row r="874" spans="1:26" ht="12" customHeight="1" x14ac:dyDescent="0.25">
      <c r="A874" s="157"/>
      <c r="B874" s="157"/>
      <c r="C874" s="157"/>
      <c r="D874" s="189"/>
      <c r="E874" s="157"/>
      <c r="F874" s="157"/>
      <c r="G874" s="157"/>
      <c r="H874" s="157"/>
      <c r="I874" s="157"/>
      <c r="J874" s="157"/>
      <c r="K874" s="157"/>
      <c r="L874" s="157"/>
      <c r="M874" s="157"/>
      <c r="N874" s="157"/>
      <c r="O874" s="157"/>
      <c r="P874" s="157"/>
      <c r="Q874" s="157"/>
      <c r="R874" s="157"/>
      <c r="S874" s="157"/>
      <c r="T874" s="157"/>
      <c r="U874" s="157"/>
      <c r="V874" s="157"/>
      <c r="W874" s="157"/>
      <c r="X874" s="157"/>
      <c r="Y874" s="157"/>
      <c r="Z874" s="157"/>
    </row>
    <row r="875" spans="1:26" ht="12" customHeight="1" x14ac:dyDescent="0.25">
      <c r="A875" s="157"/>
      <c r="B875" s="157"/>
      <c r="C875" s="157"/>
      <c r="D875" s="189"/>
      <c r="E875" s="157"/>
      <c r="F875" s="157"/>
      <c r="G875" s="157"/>
      <c r="H875" s="157"/>
      <c r="I875" s="157"/>
      <c r="J875" s="157"/>
      <c r="K875" s="157"/>
      <c r="L875" s="157"/>
      <c r="M875" s="157"/>
      <c r="N875" s="157"/>
      <c r="O875" s="157"/>
      <c r="P875" s="157"/>
      <c r="Q875" s="157"/>
      <c r="R875" s="157"/>
      <c r="S875" s="157"/>
      <c r="T875" s="157"/>
      <c r="U875" s="157"/>
      <c r="V875" s="157"/>
      <c r="W875" s="157"/>
      <c r="X875" s="157"/>
      <c r="Y875" s="157"/>
      <c r="Z875" s="157"/>
    </row>
    <row r="876" spans="1:26" ht="12" customHeight="1" x14ac:dyDescent="0.25">
      <c r="A876" s="157"/>
      <c r="B876" s="157"/>
      <c r="C876" s="157"/>
      <c r="D876" s="189"/>
      <c r="E876" s="157"/>
      <c r="F876" s="157"/>
      <c r="G876" s="157"/>
      <c r="H876" s="157"/>
      <c r="I876" s="157"/>
      <c r="J876" s="157"/>
      <c r="K876" s="157"/>
      <c r="L876" s="157"/>
      <c r="M876" s="157"/>
      <c r="N876" s="157"/>
      <c r="O876" s="157"/>
      <c r="P876" s="157"/>
      <c r="Q876" s="157"/>
      <c r="R876" s="157"/>
      <c r="S876" s="157"/>
      <c r="T876" s="157"/>
      <c r="U876" s="157"/>
      <c r="V876" s="157"/>
      <c r="W876" s="157"/>
      <c r="X876" s="157"/>
      <c r="Y876" s="157"/>
      <c r="Z876" s="157"/>
    </row>
    <row r="877" spans="1:26" ht="12" customHeight="1" x14ac:dyDescent="0.25">
      <c r="A877" s="157"/>
      <c r="B877" s="157"/>
      <c r="C877" s="157"/>
      <c r="D877" s="189"/>
      <c r="E877" s="157"/>
      <c r="F877" s="157"/>
      <c r="G877" s="157"/>
      <c r="H877" s="157"/>
      <c r="I877" s="157"/>
      <c r="J877" s="157"/>
      <c r="K877" s="157"/>
      <c r="L877" s="157"/>
      <c r="M877" s="157"/>
      <c r="N877" s="157"/>
      <c r="O877" s="157"/>
      <c r="P877" s="157"/>
      <c r="Q877" s="157"/>
      <c r="R877" s="157"/>
      <c r="S877" s="157"/>
      <c r="T877" s="157"/>
      <c r="U877" s="157"/>
      <c r="V877" s="157"/>
      <c r="W877" s="157"/>
      <c r="X877" s="157"/>
      <c r="Y877" s="157"/>
      <c r="Z877" s="157"/>
    </row>
    <row r="878" spans="1:26" ht="12" customHeight="1" x14ac:dyDescent="0.25">
      <c r="A878" s="157"/>
      <c r="B878" s="157"/>
      <c r="C878" s="157"/>
      <c r="D878" s="189"/>
      <c r="E878" s="157"/>
      <c r="F878" s="157"/>
      <c r="G878" s="157"/>
      <c r="H878" s="157"/>
      <c r="I878" s="157"/>
      <c r="J878" s="157"/>
      <c r="K878" s="157"/>
      <c r="L878" s="157"/>
      <c r="M878" s="157"/>
      <c r="N878" s="157"/>
      <c r="O878" s="157"/>
      <c r="P878" s="157"/>
      <c r="Q878" s="157"/>
      <c r="R878" s="157"/>
      <c r="S878" s="157"/>
      <c r="T878" s="157"/>
      <c r="U878" s="157"/>
      <c r="V878" s="157"/>
      <c r="W878" s="157"/>
      <c r="X878" s="157"/>
      <c r="Y878" s="157"/>
      <c r="Z878" s="157"/>
    </row>
    <row r="879" spans="1:26" ht="12" customHeight="1" x14ac:dyDescent="0.25">
      <c r="A879" s="157"/>
      <c r="B879" s="157"/>
      <c r="C879" s="157"/>
      <c r="D879" s="189"/>
      <c r="E879" s="157"/>
      <c r="F879" s="157"/>
      <c r="G879" s="157"/>
      <c r="H879" s="157"/>
      <c r="I879" s="157"/>
      <c r="J879" s="157"/>
      <c r="K879" s="157"/>
      <c r="L879" s="157"/>
      <c r="M879" s="157"/>
      <c r="N879" s="157"/>
      <c r="O879" s="157"/>
      <c r="P879" s="157"/>
      <c r="Q879" s="157"/>
      <c r="R879" s="157"/>
      <c r="S879" s="157"/>
      <c r="T879" s="157"/>
      <c r="U879" s="157"/>
      <c r="V879" s="157"/>
      <c r="W879" s="157"/>
      <c r="X879" s="157"/>
      <c r="Y879" s="157"/>
      <c r="Z879" s="157"/>
    </row>
    <row r="880" spans="1:26" ht="12" customHeight="1" x14ac:dyDescent="0.25">
      <c r="A880" s="157"/>
      <c r="B880" s="157"/>
      <c r="C880" s="157"/>
      <c r="D880" s="189"/>
      <c r="E880" s="157"/>
      <c r="F880" s="157"/>
      <c r="G880" s="157"/>
      <c r="H880" s="157"/>
      <c r="I880" s="157"/>
      <c r="J880" s="157"/>
      <c r="K880" s="157"/>
      <c r="L880" s="157"/>
      <c r="M880" s="157"/>
      <c r="N880" s="157"/>
      <c r="O880" s="157"/>
      <c r="P880" s="157"/>
      <c r="Q880" s="157"/>
      <c r="R880" s="157"/>
      <c r="S880" s="157"/>
      <c r="T880" s="157"/>
      <c r="U880" s="157"/>
      <c r="V880" s="157"/>
      <c r="W880" s="157"/>
      <c r="X880" s="157"/>
      <c r="Y880" s="157"/>
      <c r="Z880" s="157"/>
    </row>
    <row r="881" spans="1:26" ht="12" customHeight="1" x14ac:dyDescent="0.25">
      <c r="A881" s="157"/>
      <c r="B881" s="157"/>
      <c r="C881" s="157"/>
      <c r="D881" s="189"/>
      <c r="E881" s="157"/>
      <c r="F881" s="157"/>
      <c r="G881" s="157"/>
      <c r="H881" s="157"/>
      <c r="I881" s="157"/>
      <c r="J881" s="157"/>
      <c r="K881" s="157"/>
      <c r="L881" s="157"/>
      <c r="M881" s="157"/>
      <c r="N881" s="157"/>
      <c r="O881" s="157"/>
      <c r="P881" s="157"/>
      <c r="Q881" s="157"/>
      <c r="R881" s="157"/>
      <c r="S881" s="157"/>
      <c r="T881" s="157"/>
      <c r="U881" s="157"/>
      <c r="V881" s="157"/>
      <c r="W881" s="157"/>
      <c r="X881" s="157"/>
      <c r="Y881" s="157"/>
      <c r="Z881" s="157"/>
    </row>
    <row r="882" spans="1:26" ht="12" customHeight="1" x14ac:dyDescent="0.25">
      <c r="A882" s="157"/>
      <c r="B882" s="157"/>
      <c r="C882" s="157"/>
      <c r="D882" s="189"/>
      <c r="E882" s="157"/>
      <c r="F882" s="157"/>
      <c r="G882" s="157"/>
      <c r="H882" s="157"/>
      <c r="I882" s="157"/>
      <c r="J882" s="157"/>
      <c r="K882" s="157"/>
      <c r="L882" s="157"/>
      <c r="M882" s="157"/>
      <c r="N882" s="157"/>
      <c r="O882" s="157"/>
      <c r="P882" s="157"/>
      <c r="Q882" s="157"/>
      <c r="R882" s="157"/>
      <c r="S882" s="157"/>
      <c r="T882" s="157"/>
      <c r="U882" s="157"/>
      <c r="V882" s="157"/>
      <c r="W882" s="157"/>
      <c r="X882" s="157"/>
      <c r="Y882" s="157"/>
      <c r="Z882" s="157"/>
    </row>
    <row r="883" spans="1:26" ht="12" customHeight="1" x14ac:dyDescent="0.25">
      <c r="A883" s="157"/>
      <c r="B883" s="157"/>
      <c r="C883" s="157"/>
      <c r="D883" s="189"/>
      <c r="E883" s="157"/>
      <c r="F883" s="157"/>
      <c r="G883" s="157"/>
      <c r="H883" s="157"/>
      <c r="I883" s="157"/>
      <c r="J883" s="157"/>
      <c r="K883" s="157"/>
      <c r="L883" s="157"/>
      <c r="M883" s="157"/>
      <c r="N883" s="157"/>
      <c r="O883" s="157"/>
      <c r="P883" s="157"/>
      <c r="Q883" s="157"/>
      <c r="R883" s="157"/>
      <c r="S883" s="157"/>
      <c r="T883" s="157"/>
      <c r="U883" s="157"/>
      <c r="V883" s="157"/>
      <c r="W883" s="157"/>
      <c r="X883" s="157"/>
      <c r="Y883" s="157"/>
      <c r="Z883" s="157"/>
    </row>
    <row r="884" spans="1:26" ht="12" customHeight="1" x14ac:dyDescent="0.25">
      <c r="A884" s="157"/>
      <c r="B884" s="157"/>
      <c r="C884" s="157"/>
      <c r="D884" s="189"/>
      <c r="E884" s="157"/>
      <c r="F884" s="157"/>
      <c r="G884" s="157"/>
      <c r="H884" s="157"/>
      <c r="I884" s="157"/>
      <c r="J884" s="157"/>
      <c r="K884" s="157"/>
      <c r="L884" s="157"/>
      <c r="M884" s="157"/>
      <c r="N884" s="157"/>
      <c r="O884" s="157"/>
      <c r="P884" s="157"/>
      <c r="Q884" s="157"/>
      <c r="R884" s="157"/>
      <c r="S884" s="157"/>
      <c r="T884" s="157"/>
      <c r="U884" s="157"/>
      <c r="V884" s="157"/>
      <c r="W884" s="157"/>
      <c r="X884" s="157"/>
      <c r="Y884" s="157"/>
      <c r="Z884" s="157"/>
    </row>
    <row r="885" spans="1:26" ht="12" customHeight="1" x14ac:dyDescent="0.25">
      <c r="A885" s="157"/>
      <c r="B885" s="157"/>
      <c r="C885" s="157"/>
      <c r="D885" s="189"/>
      <c r="E885" s="157"/>
      <c r="F885" s="157"/>
      <c r="G885" s="157"/>
      <c r="H885" s="157"/>
      <c r="I885" s="157"/>
      <c r="J885" s="157"/>
      <c r="K885" s="157"/>
      <c r="L885" s="157"/>
      <c r="M885" s="157"/>
      <c r="N885" s="157"/>
      <c r="O885" s="157"/>
      <c r="P885" s="157"/>
      <c r="Q885" s="157"/>
      <c r="R885" s="157"/>
      <c r="S885" s="157"/>
      <c r="T885" s="157"/>
      <c r="U885" s="157"/>
      <c r="V885" s="157"/>
      <c r="W885" s="157"/>
      <c r="X885" s="157"/>
      <c r="Y885" s="157"/>
      <c r="Z885" s="157"/>
    </row>
    <row r="886" spans="1:26" ht="12" customHeight="1" x14ac:dyDescent="0.25">
      <c r="A886" s="157"/>
      <c r="B886" s="157"/>
      <c r="C886" s="157"/>
      <c r="D886" s="189"/>
      <c r="E886" s="157"/>
      <c r="F886" s="157"/>
      <c r="G886" s="157"/>
      <c r="H886" s="157"/>
      <c r="I886" s="157"/>
      <c r="J886" s="157"/>
      <c r="K886" s="157"/>
      <c r="L886" s="157"/>
      <c r="M886" s="157"/>
      <c r="N886" s="157"/>
      <c r="O886" s="157"/>
      <c r="P886" s="157"/>
      <c r="Q886" s="157"/>
      <c r="R886" s="157"/>
      <c r="S886" s="157"/>
      <c r="T886" s="157"/>
      <c r="U886" s="157"/>
      <c r="V886" s="157"/>
      <c r="W886" s="157"/>
      <c r="X886" s="157"/>
      <c r="Y886" s="157"/>
      <c r="Z886" s="157"/>
    </row>
    <row r="887" spans="1:26" ht="12" customHeight="1" x14ac:dyDescent="0.25">
      <c r="A887" s="157"/>
      <c r="B887" s="157"/>
      <c r="C887" s="157"/>
      <c r="D887" s="189"/>
      <c r="E887" s="157"/>
      <c r="F887" s="157"/>
      <c r="G887" s="157"/>
      <c r="H887" s="157"/>
      <c r="I887" s="157"/>
      <c r="J887" s="157"/>
      <c r="K887" s="157"/>
      <c r="L887" s="157"/>
      <c r="M887" s="157"/>
      <c r="N887" s="157"/>
      <c r="O887" s="157"/>
      <c r="P887" s="157"/>
      <c r="Q887" s="157"/>
      <c r="R887" s="157"/>
      <c r="S887" s="157"/>
      <c r="T887" s="157"/>
      <c r="U887" s="157"/>
      <c r="V887" s="157"/>
      <c r="W887" s="157"/>
      <c r="X887" s="157"/>
      <c r="Y887" s="157"/>
      <c r="Z887" s="157"/>
    </row>
    <row r="888" spans="1:26" ht="12" customHeight="1" x14ac:dyDescent="0.25">
      <c r="A888" s="157"/>
      <c r="B888" s="157"/>
      <c r="C888" s="157"/>
      <c r="D888" s="189"/>
      <c r="E888" s="157"/>
      <c r="F888" s="157"/>
      <c r="G888" s="157"/>
      <c r="H888" s="157"/>
      <c r="I888" s="157"/>
      <c r="J888" s="157"/>
      <c r="K888" s="157"/>
      <c r="L888" s="157"/>
      <c r="M888" s="157"/>
      <c r="N888" s="157"/>
      <c r="O888" s="157"/>
      <c r="P888" s="157"/>
      <c r="Q888" s="157"/>
      <c r="R888" s="157"/>
      <c r="S888" s="157"/>
      <c r="T888" s="157"/>
      <c r="U888" s="157"/>
      <c r="V888" s="157"/>
      <c r="W888" s="157"/>
      <c r="X888" s="157"/>
      <c r="Y888" s="157"/>
      <c r="Z888" s="157"/>
    </row>
    <row r="889" spans="1:26" ht="12" customHeight="1" x14ac:dyDescent="0.25">
      <c r="A889" s="157"/>
      <c r="B889" s="157"/>
      <c r="C889" s="157"/>
      <c r="D889" s="189"/>
      <c r="E889" s="157"/>
      <c r="F889" s="157"/>
      <c r="G889" s="157"/>
      <c r="H889" s="157"/>
      <c r="I889" s="157"/>
      <c r="J889" s="157"/>
      <c r="K889" s="157"/>
      <c r="L889" s="157"/>
      <c r="M889" s="157"/>
      <c r="N889" s="157"/>
      <c r="O889" s="157"/>
      <c r="P889" s="157"/>
      <c r="Q889" s="157"/>
      <c r="R889" s="157"/>
      <c r="S889" s="157"/>
      <c r="T889" s="157"/>
      <c r="U889" s="157"/>
      <c r="V889" s="157"/>
      <c r="W889" s="157"/>
      <c r="X889" s="157"/>
      <c r="Y889" s="157"/>
      <c r="Z889" s="157"/>
    </row>
    <row r="890" spans="1:26" ht="12" customHeight="1" x14ac:dyDescent="0.25">
      <c r="A890" s="157"/>
      <c r="B890" s="157"/>
      <c r="C890" s="157"/>
      <c r="D890" s="189"/>
      <c r="E890" s="157"/>
      <c r="F890" s="157"/>
      <c r="G890" s="157"/>
      <c r="H890" s="157"/>
      <c r="I890" s="157"/>
      <c r="J890" s="157"/>
      <c r="K890" s="157"/>
      <c r="L890" s="157"/>
      <c r="M890" s="157"/>
      <c r="N890" s="157"/>
      <c r="O890" s="157"/>
      <c r="P890" s="157"/>
      <c r="Q890" s="157"/>
      <c r="R890" s="157"/>
      <c r="S890" s="157"/>
      <c r="T890" s="157"/>
      <c r="U890" s="157"/>
      <c r="V890" s="157"/>
      <c r="W890" s="157"/>
      <c r="X890" s="157"/>
      <c r="Y890" s="157"/>
      <c r="Z890" s="157"/>
    </row>
    <row r="891" spans="1:26" ht="12" customHeight="1" x14ac:dyDescent="0.25">
      <c r="A891" s="157"/>
      <c r="B891" s="157"/>
      <c r="C891" s="157"/>
      <c r="D891" s="189"/>
      <c r="E891" s="157"/>
      <c r="F891" s="157"/>
      <c r="G891" s="157"/>
      <c r="H891" s="157"/>
      <c r="I891" s="157"/>
      <c r="J891" s="157"/>
      <c r="K891" s="157"/>
      <c r="L891" s="157"/>
      <c r="M891" s="157"/>
      <c r="N891" s="157"/>
      <c r="O891" s="157"/>
      <c r="P891" s="157"/>
      <c r="Q891" s="157"/>
      <c r="R891" s="157"/>
      <c r="S891" s="157"/>
      <c r="T891" s="157"/>
      <c r="U891" s="157"/>
      <c r="V891" s="157"/>
      <c r="W891" s="157"/>
      <c r="X891" s="157"/>
      <c r="Y891" s="157"/>
      <c r="Z891" s="157"/>
    </row>
    <row r="892" spans="1:26" ht="12" customHeight="1" x14ac:dyDescent="0.25">
      <c r="A892" s="157"/>
      <c r="B892" s="157"/>
      <c r="C892" s="157"/>
      <c r="D892" s="189"/>
      <c r="E892" s="157"/>
      <c r="F892" s="157"/>
      <c r="G892" s="157"/>
      <c r="H892" s="157"/>
      <c r="I892" s="157"/>
      <c r="J892" s="157"/>
      <c r="K892" s="157"/>
      <c r="L892" s="157"/>
      <c r="M892" s="157"/>
      <c r="N892" s="157"/>
      <c r="O892" s="157"/>
      <c r="P892" s="157"/>
      <c r="Q892" s="157"/>
      <c r="R892" s="157"/>
      <c r="S892" s="157"/>
      <c r="T892" s="157"/>
      <c r="U892" s="157"/>
      <c r="V892" s="157"/>
      <c r="W892" s="157"/>
      <c r="X892" s="157"/>
      <c r="Y892" s="157"/>
      <c r="Z892" s="157"/>
    </row>
    <row r="893" spans="1:26" ht="12" customHeight="1" x14ac:dyDescent="0.25">
      <c r="A893" s="157"/>
      <c r="B893" s="157"/>
      <c r="C893" s="157"/>
      <c r="D893" s="189"/>
      <c r="E893" s="157"/>
      <c r="F893" s="157"/>
      <c r="G893" s="157"/>
      <c r="H893" s="157"/>
      <c r="I893" s="157"/>
      <c r="J893" s="157"/>
      <c r="K893" s="157"/>
      <c r="L893" s="157"/>
      <c r="M893" s="157"/>
      <c r="N893" s="157"/>
      <c r="O893" s="157"/>
      <c r="P893" s="157"/>
      <c r="Q893" s="157"/>
      <c r="R893" s="157"/>
      <c r="S893" s="157"/>
      <c r="T893" s="157"/>
      <c r="U893" s="157"/>
      <c r="V893" s="157"/>
      <c r="W893" s="157"/>
      <c r="X893" s="157"/>
      <c r="Y893" s="157"/>
      <c r="Z893" s="157"/>
    </row>
    <row r="894" spans="1:26" ht="12" customHeight="1" x14ac:dyDescent="0.25">
      <c r="A894" s="157"/>
      <c r="B894" s="157"/>
      <c r="C894" s="157"/>
      <c r="D894" s="189"/>
      <c r="E894" s="157"/>
      <c r="F894" s="157"/>
      <c r="G894" s="157"/>
      <c r="H894" s="157"/>
      <c r="I894" s="157"/>
      <c r="J894" s="157"/>
      <c r="K894" s="157"/>
      <c r="L894" s="157"/>
      <c r="M894" s="157"/>
      <c r="N894" s="157"/>
      <c r="O894" s="157"/>
      <c r="P894" s="157"/>
      <c r="Q894" s="157"/>
      <c r="R894" s="157"/>
      <c r="S894" s="157"/>
      <c r="T894" s="157"/>
      <c r="U894" s="157"/>
      <c r="V894" s="157"/>
      <c r="W894" s="157"/>
      <c r="X894" s="157"/>
      <c r="Y894" s="157"/>
      <c r="Z894" s="157"/>
    </row>
    <row r="895" spans="1:26" ht="12" customHeight="1" x14ac:dyDescent="0.25">
      <c r="A895" s="157"/>
      <c r="B895" s="157"/>
      <c r="C895" s="157"/>
      <c r="D895" s="189"/>
      <c r="E895" s="157"/>
      <c r="F895" s="157"/>
      <c r="G895" s="157"/>
      <c r="H895" s="157"/>
      <c r="I895" s="157"/>
      <c r="J895" s="157"/>
      <c r="K895" s="157"/>
      <c r="L895" s="157"/>
      <c r="M895" s="157"/>
      <c r="N895" s="157"/>
      <c r="O895" s="157"/>
      <c r="P895" s="157"/>
      <c r="Q895" s="157"/>
      <c r="R895" s="157"/>
      <c r="S895" s="157"/>
      <c r="T895" s="157"/>
      <c r="U895" s="157"/>
      <c r="V895" s="157"/>
      <c r="W895" s="157"/>
      <c r="X895" s="157"/>
      <c r="Y895" s="157"/>
      <c r="Z895" s="157"/>
    </row>
    <row r="896" spans="1:26" ht="12" customHeight="1" x14ac:dyDescent="0.25">
      <c r="A896" s="157"/>
      <c r="B896" s="157"/>
      <c r="C896" s="157"/>
      <c r="D896" s="189"/>
      <c r="E896" s="157"/>
      <c r="F896" s="157"/>
      <c r="G896" s="157"/>
      <c r="H896" s="157"/>
      <c r="I896" s="157"/>
      <c r="J896" s="157"/>
      <c r="K896" s="157"/>
      <c r="L896" s="157"/>
      <c r="M896" s="157"/>
      <c r="N896" s="157"/>
      <c r="O896" s="157"/>
      <c r="P896" s="157"/>
      <c r="Q896" s="157"/>
      <c r="R896" s="157"/>
      <c r="S896" s="157"/>
      <c r="T896" s="157"/>
      <c r="U896" s="157"/>
      <c r="V896" s="157"/>
      <c r="W896" s="157"/>
      <c r="X896" s="157"/>
      <c r="Y896" s="157"/>
      <c r="Z896" s="157"/>
    </row>
    <row r="897" spans="1:26" ht="12" customHeight="1" x14ac:dyDescent="0.25">
      <c r="A897" s="157"/>
      <c r="B897" s="157"/>
      <c r="C897" s="157"/>
      <c r="D897" s="189"/>
      <c r="E897" s="157"/>
      <c r="F897" s="157"/>
      <c r="G897" s="157"/>
      <c r="H897" s="157"/>
      <c r="I897" s="157"/>
      <c r="J897" s="157"/>
      <c r="K897" s="157"/>
      <c r="L897" s="157"/>
      <c r="M897" s="157"/>
      <c r="N897" s="157"/>
      <c r="O897" s="157"/>
      <c r="P897" s="157"/>
      <c r="Q897" s="157"/>
      <c r="R897" s="157"/>
      <c r="S897" s="157"/>
      <c r="T897" s="157"/>
      <c r="U897" s="157"/>
      <c r="V897" s="157"/>
      <c r="W897" s="157"/>
      <c r="X897" s="157"/>
      <c r="Y897" s="157"/>
      <c r="Z897" s="157"/>
    </row>
    <row r="898" spans="1:26" ht="12" customHeight="1" x14ac:dyDescent="0.25">
      <c r="A898" s="157"/>
      <c r="B898" s="157"/>
      <c r="C898" s="157"/>
      <c r="D898" s="189"/>
      <c r="E898" s="157"/>
      <c r="F898" s="157"/>
      <c r="G898" s="157"/>
      <c r="H898" s="157"/>
      <c r="I898" s="157"/>
      <c r="J898" s="157"/>
      <c r="K898" s="157"/>
      <c r="L898" s="157"/>
      <c r="M898" s="157"/>
      <c r="N898" s="157"/>
      <c r="O898" s="157"/>
      <c r="P898" s="157"/>
      <c r="Q898" s="157"/>
      <c r="R898" s="157"/>
      <c r="S898" s="157"/>
      <c r="T898" s="157"/>
      <c r="U898" s="157"/>
      <c r="V898" s="157"/>
      <c r="W898" s="157"/>
      <c r="X898" s="157"/>
      <c r="Y898" s="157"/>
      <c r="Z898" s="157"/>
    </row>
    <row r="899" spans="1:26" ht="12" customHeight="1" x14ac:dyDescent="0.25">
      <c r="A899" s="157"/>
      <c r="B899" s="157"/>
      <c r="C899" s="157"/>
      <c r="D899" s="189"/>
      <c r="E899" s="157"/>
      <c r="F899" s="157"/>
      <c r="G899" s="157"/>
      <c r="H899" s="157"/>
      <c r="I899" s="157"/>
      <c r="J899" s="157"/>
      <c r="K899" s="157"/>
      <c r="L899" s="157"/>
      <c r="M899" s="157"/>
      <c r="N899" s="157"/>
      <c r="O899" s="157"/>
      <c r="P899" s="157"/>
      <c r="Q899" s="157"/>
      <c r="R899" s="157"/>
      <c r="S899" s="157"/>
      <c r="T899" s="157"/>
      <c r="U899" s="157"/>
      <c r="V899" s="157"/>
      <c r="W899" s="157"/>
      <c r="X899" s="157"/>
      <c r="Y899" s="157"/>
      <c r="Z899" s="157"/>
    </row>
    <row r="900" spans="1:26" ht="12" customHeight="1" x14ac:dyDescent="0.25">
      <c r="A900" s="157"/>
      <c r="B900" s="157"/>
      <c r="C900" s="157"/>
      <c r="D900" s="189"/>
      <c r="E900" s="157"/>
      <c r="F900" s="157"/>
      <c r="G900" s="157"/>
      <c r="H900" s="157"/>
      <c r="I900" s="157"/>
      <c r="J900" s="157"/>
      <c r="K900" s="157"/>
      <c r="L900" s="157"/>
      <c r="M900" s="157"/>
      <c r="N900" s="157"/>
      <c r="O900" s="157"/>
      <c r="P900" s="157"/>
      <c r="Q900" s="157"/>
      <c r="R900" s="157"/>
      <c r="S900" s="157"/>
      <c r="T900" s="157"/>
      <c r="U900" s="157"/>
      <c r="V900" s="157"/>
      <c r="W900" s="157"/>
      <c r="X900" s="157"/>
      <c r="Y900" s="157"/>
      <c r="Z900" s="157"/>
    </row>
    <row r="901" spans="1:26" ht="12" customHeight="1" x14ac:dyDescent="0.25">
      <c r="A901" s="157"/>
      <c r="B901" s="157"/>
      <c r="C901" s="157"/>
      <c r="D901" s="189"/>
      <c r="E901" s="157"/>
      <c r="F901" s="157"/>
      <c r="G901" s="157"/>
      <c r="H901" s="157"/>
      <c r="I901" s="157"/>
      <c r="J901" s="157"/>
      <c r="K901" s="157"/>
      <c r="L901" s="157"/>
      <c r="M901" s="157"/>
      <c r="N901" s="157"/>
      <c r="O901" s="157"/>
      <c r="P901" s="157"/>
      <c r="Q901" s="157"/>
      <c r="R901" s="157"/>
      <c r="S901" s="157"/>
      <c r="T901" s="157"/>
      <c r="U901" s="157"/>
      <c r="V901" s="157"/>
      <c r="W901" s="157"/>
      <c r="X901" s="157"/>
      <c r="Y901" s="157"/>
      <c r="Z901" s="157"/>
    </row>
    <row r="902" spans="1:26" ht="12" customHeight="1" x14ac:dyDescent="0.25">
      <c r="A902" s="157"/>
      <c r="B902" s="157"/>
      <c r="C902" s="157"/>
      <c r="D902" s="189"/>
      <c r="E902" s="157"/>
      <c r="F902" s="157"/>
      <c r="G902" s="157"/>
      <c r="H902" s="157"/>
      <c r="I902" s="157"/>
      <c r="J902" s="157"/>
      <c r="K902" s="157"/>
      <c r="L902" s="157"/>
      <c r="M902" s="157"/>
      <c r="N902" s="157"/>
      <c r="O902" s="157"/>
      <c r="P902" s="157"/>
      <c r="Q902" s="157"/>
      <c r="R902" s="157"/>
      <c r="S902" s="157"/>
      <c r="T902" s="157"/>
      <c r="U902" s="157"/>
      <c r="V902" s="157"/>
      <c r="W902" s="157"/>
      <c r="X902" s="157"/>
      <c r="Y902" s="157"/>
      <c r="Z902" s="157"/>
    </row>
    <row r="903" spans="1:26" ht="12" customHeight="1" x14ac:dyDescent="0.25">
      <c r="A903" s="157"/>
      <c r="B903" s="157"/>
      <c r="C903" s="157"/>
      <c r="D903" s="189"/>
      <c r="E903" s="157"/>
      <c r="F903" s="157"/>
      <c r="G903" s="157"/>
      <c r="H903" s="157"/>
      <c r="I903" s="157"/>
      <c r="J903" s="157"/>
      <c r="K903" s="157"/>
      <c r="L903" s="157"/>
      <c r="M903" s="157"/>
      <c r="N903" s="157"/>
      <c r="O903" s="157"/>
      <c r="P903" s="157"/>
      <c r="Q903" s="157"/>
      <c r="R903" s="157"/>
      <c r="S903" s="157"/>
      <c r="T903" s="157"/>
      <c r="U903" s="157"/>
      <c r="V903" s="157"/>
      <c r="W903" s="157"/>
      <c r="X903" s="157"/>
      <c r="Y903" s="157"/>
      <c r="Z903" s="157"/>
    </row>
    <row r="904" spans="1:26" ht="12" customHeight="1" x14ac:dyDescent="0.25">
      <c r="A904" s="157"/>
      <c r="B904" s="157"/>
      <c r="C904" s="157"/>
      <c r="D904" s="189"/>
      <c r="E904" s="157"/>
      <c r="F904" s="157"/>
      <c r="G904" s="157"/>
      <c r="H904" s="157"/>
      <c r="I904" s="157"/>
      <c r="J904" s="157"/>
      <c r="K904" s="157"/>
      <c r="L904" s="157"/>
      <c r="M904" s="157"/>
      <c r="N904" s="157"/>
      <c r="O904" s="157"/>
      <c r="P904" s="157"/>
      <c r="Q904" s="157"/>
      <c r="R904" s="157"/>
      <c r="S904" s="157"/>
      <c r="T904" s="157"/>
      <c r="U904" s="157"/>
      <c r="V904" s="157"/>
      <c r="W904" s="157"/>
      <c r="X904" s="157"/>
      <c r="Y904" s="157"/>
      <c r="Z904" s="157"/>
    </row>
    <row r="905" spans="1:26" ht="12" customHeight="1" x14ac:dyDescent="0.25">
      <c r="A905" s="157"/>
      <c r="B905" s="157"/>
      <c r="C905" s="157"/>
      <c r="D905" s="189"/>
      <c r="E905" s="157"/>
      <c r="F905" s="157"/>
      <c r="G905" s="157"/>
      <c r="H905" s="157"/>
      <c r="I905" s="157"/>
      <c r="J905" s="157"/>
      <c r="K905" s="157"/>
      <c r="L905" s="157"/>
      <c r="M905" s="157"/>
      <c r="N905" s="157"/>
      <c r="O905" s="157"/>
      <c r="P905" s="157"/>
      <c r="Q905" s="157"/>
      <c r="R905" s="157"/>
      <c r="S905" s="157"/>
      <c r="T905" s="157"/>
      <c r="U905" s="157"/>
      <c r="V905" s="157"/>
      <c r="W905" s="157"/>
      <c r="X905" s="157"/>
      <c r="Y905" s="157"/>
      <c r="Z905" s="157"/>
    </row>
    <row r="906" spans="1:26" ht="12" customHeight="1" x14ac:dyDescent="0.25">
      <c r="A906" s="157"/>
      <c r="B906" s="157"/>
      <c r="C906" s="157"/>
      <c r="D906" s="189"/>
      <c r="E906" s="157"/>
      <c r="F906" s="157"/>
      <c r="G906" s="157"/>
      <c r="H906" s="157"/>
      <c r="I906" s="157"/>
      <c r="J906" s="157"/>
      <c r="K906" s="157"/>
      <c r="L906" s="157"/>
      <c r="M906" s="157"/>
      <c r="N906" s="157"/>
      <c r="O906" s="157"/>
      <c r="P906" s="157"/>
      <c r="Q906" s="157"/>
      <c r="R906" s="157"/>
      <c r="S906" s="157"/>
      <c r="T906" s="157"/>
      <c r="U906" s="157"/>
      <c r="V906" s="157"/>
      <c r="W906" s="157"/>
      <c r="X906" s="157"/>
      <c r="Y906" s="157"/>
      <c r="Z906" s="157"/>
    </row>
    <row r="907" spans="1:26" ht="12" customHeight="1" x14ac:dyDescent="0.25">
      <c r="A907" s="157"/>
      <c r="B907" s="157"/>
      <c r="C907" s="157"/>
      <c r="D907" s="189"/>
      <c r="E907" s="157"/>
      <c r="F907" s="157"/>
      <c r="G907" s="157"/>
      <c r="H907" s="157"/>
      <c r="I907" s="157"/>
      <c r="J907" s="157"/>
      <c r="K907" s="157"/>
      <c r="L907" s="157"/>
      <c r="M907" s="157"/>
      <c r="N907" s="157"/>
      <c r="O907" s="157"/>
      <c r="P907" s="157"/>
      <c r="Q907" s="157"/>
      <c r="R907" s="157"/>
      <c r="S907" s="157"/>
      <c r="T907" s="157"/>
      <c r="U907" s="157"/>
      <c r="V907" s="157"/>
      <c r="W907" s="157"/>
      <c r="X907" s="157"/>
      <c r="Y907" s="157"/>
      <c r="Z907" s="157"/>
    </row>
    <row r="908" spans="1:26" ht="12" customHeight="1" x14ac:dyDescent="0.25">
      <c r="A908" s="157"/>
      <c r="B908" s="157"/>
      <c r="C908" s="157"/>
      <c r="D908" s="189"/>
      <c r="E908" s="157"/>
      <c r="F908" s="157"/>
      <c r="G908" s="157"/>
      <c r="H908" s="157"/>
      <c r="I908" s="157"/>
      <c r="J908" s="157"/>
      <c r="K908" s="157"/>
      <c r="L908" s="157"/>
      <c r="M908" s="157"/>
      <c r="N908" s="157"/>
      <c r="O908" s="157"/>
      <c r="P908" s="157"/>
      <c r="Q908" s="157"/>
      <c r="R908" s="157"/>
      <c r="S908" s="157"/>
      <c r="T908" s="157"/>
      <c r="U908" s="157"/>
      <c r="V908" s="157"/>
      <c r="W908" s="157"/>
      <c r="X908" s="157"/>
      <c r="Y908" s="157"/>
      <c r="Z908" s="157"/>
    </row>
    <row r="909" spans="1:26" ht="12" customHeight="1" x14ac:dyDescent="0.25">
      <c r="A909" s="157"/>
      <c r="B909" s="157"/>
      <c r="C909" s="157"/>
      <c r="D909" s="189"/>
      <c r="E909" s="157"/>
      <c r="F909" s="157"/>
      <c r="G909" s="157"/>
      <c r="H909" s="157"/>
      <c r="I909" s="157"/>
      <c r="J909" s="157"/>
      <c r="K909" s="157"/>
      <c r="L909" s="157"/>
      <c r="M909" s="157"/>
      <c r="N909" s="157"/>
      <c r="O909" s="157"/>
      <c r="P909" s="157"/>
      <c r="Q909" s="157"/>
      <c r="R909" s="157"/>
      <c r="S909" s="157"/>
      <c r="T909" s="157"/>
      <c r="U909" s="157"/>
      <c r="V909" s="157"/>
      <c r="W909" s="157"/>
      <c r="X909" s="157"/>
      <c r="Y909" s="157"/>
      <c r="Z909" s="157"/>
    </row>
    <row r="910" spans="1:26" ht="12" customHeight="1" x14ac:dyDescent="0.25">
      <c r="A910" s="157"/>
      <c r="B910" s="157"/>
      <c r="C910" s="157"/>
      <c r="D910" s="189"/>
      <c r="E910" s="157"/>
      <c r="F910" s="157"/>
      <c r="G910" s="157"/>
      <c r="H910" s="157"/>
      <c r="I910" s="157"/>
      <c r="J910" s="157"/>
      <c r="K910" s="157"/>
      <c r="L910" s="157"/>
      <c r="M910" s="157"/>
      <c r="N910" s="157"/>
      <c r="O910" s="157"/>
      <c r="P910" s="157"/>
      <c r="Q910" s="157"/>
      <c r="R910" s="157"/>
      <c r="S910" s="157"/>
      <c r="T910" s="157"/>
      <c r="U910" s="157"/>
      <c r="V910" s="157"/>
      <c r="W910" s="157"/>
      <c r="X910" s="157"/>
      <c r="Y910" s="157"/>
      <c r="Z910" s="157"/>
    </row>
    <row r="911" spans="1:26" ht="12" customHeight="1" x14ac:dyDescent="0.25">
      <c r="A911" s="157"/>
      <c r="B911" s="157"/>
      <c r="C911" s="157"/>
      <c r="D911" s="189"/>
      <c r="E911" s="157"/>
      <c r="F911" s="157"/>
      <c r="G911" s="157"/>
      <c r="H911" s="157"/>
      <c r="I911" s="157"/>
      <c r="J911" s="157"/>
      <c r="K911" s="157"/>
      <c r="L911" s="157"/>
      <c r="M911" s="157"/>
      <c r="N911" s="157"/>
      <c r="O911" s="157"/>
      <c r="P911" s="157"/>
      <c r="Q911" s="157"/>
      <c r="R911" s="157"/>
      <c r="S911" s="157"/>
      <c r="T911" s="157"/>
      <c r="U911" s="157"/>
      <c r="V911" s="157"/>
      <c r="W911" s="157"/>
      <c r="X911" s="157"/>
      <c r="Y911" s="157"/>
      <c r="Z911" s="157"/>
    </row>
    <row r="912" spans="1:26" ht="12" customHeight="1" x14ac:dyDescent="0.25">
      <c r="A912" s="157"/>
      <c r="B912" s="157"/>
      <c r="C912" s="157"/>
      <c r="D912" s="189"/>
      <c r="E912" s="157"/>
      <c r="F912" s="157"/>
      <c r="G912" s="157"/>
      <c r="H912" s="157"/>
      <c r="I912" s="157"/>
      <c r="J912" s="157"/>
      <c r="K912" s="157"/>
      <c r="L912" s="157"/>
      <c r="M912" s="157"/>
      <c r="N912" s="157"/>
      <c r="O912" s="157"/>
      <c r="P912" s="157"/>
      <c r="Q912" s="157"/>
      <c r="R912" s="157"/>
      <c r="S912" s="157"/>
      <c r="T912" s="157"/>
      <c r="U912" s="157"/>
      <c r="V912" s="157"/>
      <c r="W912" s="157"/>
      <c r="X912" s="157"/>
      <c r="Y912" s="157"/>
      <c r="Z912" s="157"/>
    </row>
    <row r="913" spans="1:26" ht="12" customHeight="1" x14ac:dyDescent="0.25">
      <c r="A913" s="157"/>
      <c r="B913" s="157"/>
      <c r="C913" s="157"/>
      <c r="D913" s="189"/>
      <c r="E913" s="157"/>
      <c r="F913" s="157"/>
      <c r="G913" s="157"/>
      <c r="H913" s="157"/>
      <c r="I913" s="157"/>
      <c r="J913" s="157"/>
      <c r="K913" s="157"/>
      <c r="L913" s="157"/>
      <c r="M913" s="157"/>
      <c r="N913" s="157"/>
      <c r="O913" s="157"/>
      <c r="P913" s="157"/>
      <c r="Q913" s="157"/>
      <c r="R913" s="157"/>
      <c r="S913" s="157"/>
      <c r="T913" s="157"/>
      <c r="U913" s="157"/>
      <c r="V913" s="157"/>
      <c r="W913" s="157"/>
      <c r="X913" s="157"/>
      <c r="Y913" s="157"/>
      <c r="Z913" s="157"/>
    </row>
    <row r="914" spans="1:26" ht="12" customHeight="1" x14ac:dyDescent="0.25">
      <c r="A914" s="157"/>
      <c r="B914" s="157"/>
      <c r="C914" s="157"/>
      <c r="D914" s="189"/>
      <c r="E914" s="157"/>
      <c r="F914" s="157"/>
      <c r="G914" s="157"/>
      <c r="H914" s="157"/>
      <c r="I914" s="157"/>
      <c r="J914" s="157"/>
      <c r="K914" s="157"/>
      <c r="L914" s="157"/>
      <c r="M914" s="157"/>
      <c r="N914" s="157"/>
      <c r="O914" s="157"/>
      <c r="P914" s="157"/>
      <c r="Q914" s="157"/>
      <c r="R914" s="157"/>
      <c r="S914" s="157"/>
      <c r="T914" s="157"/>
      <c r="U914" s="157"/>
      <c r="V914" s="157"/>
      <c r="W914" s="157"/>
      <c r="X914" s="157"/>
      <c r="Y914" s="157"/>
      <c r="Z914" s="157"/>
    </row>
    <row r="915" spans="1:26" ht="12" customHeight="1" x14ac:dyDescent="0.25">
      <c r="A915" s="157"/>
      <c r="B915" s="157"/>
      <c r="C915" s="157"/>
      <c r="D915" s="189"/>
      <c r="E915" s="157"/>
      <c r="F915" s="157"/>
      <c r="G915" s="157"/>
      <c r="H915" s="157"/>
      <c r="I915" s="157"/>
      <c r="J915" s="157"/>
      <c r="K915" s="157"/>
      <c r="L915" s="157"/>
      <c r="M915" s="157"/>
      <c r="N915" s="157"/>
      <c r="O915" s="157"/>
      <c r="P915" s="157"/>
      <c r="Q915" s="157"/>
      <c r="R915" s="157"/>
      <c r="S915" s="157"/>
      <c r="T915" s="157"/>
      <c r="U915" s="157"/>
      <c r="V915" s="157"/>
      <c r="W915" s="157"/>
      <c r="X915" s="157"/>
      <c r="Y915" s="157"/>
      <c r="Z915" s="157"/>
    </row>
    <row r="916" spans="1:26" ht="12" customHeight="1" x14ac:dyDescent="0.25">
      <c r="A916" s="157"/>
      <c r="B916" s="157"/>
      <c r="C916" s="157"/>
      <c r="D916" s="189"/>
      <c r="E916" s="157"/>
      <c r="F916" s="157"/>
      <c r="G916" s="157"/>
      <c r="H916" s="157"/>
      <c r="I916" s="157"/>
      <c r="J916" s="157"/>
      <c r="K916" s="157"/>
      <c r="L916" s="157"/>
      <c r="M916" s="157"/>
      <c r="N916" s="157"/>
      <c r="O916" s="157"/>
      <c r="P916" s="157"/>
      <c r="Q916" s="157"/>
      <c r="R916" s="157"/>
      <c r="S916" s="157"/>
      <c r="T916" s="157"/>
      <c r="U916" s="157"/>
      <c r="V916" s="157"/>
      <c r="W916" s="157"/>
      <c r="X916" s="157"/>
      <c r="Y916" s="157"/>
      <c r="Z916" s="157"/>
    </row>
    <row r="917" spans="1:26" ht="12" customHeight="1" x14ac:dyDescent="0.25">
      <c r="A917" s="157"/>
      <c r="B917" s="157"/>
      <c r="C917" s="157"/>
      <c r="D917" s="189"/>
      <c r="E917" s="157"/>
      <c r="F917" s="157"/>
      <c r="G917" s="157"/>
      <c r="H917" s="157"/>
      <c r="I917" s="157"/>
      <c r="J917" s="157"/>
      <c r="K917" s="157"/>
      <c r="L917" s="157"/>
      <c r="M917" s="157"/>
      <c r="N917" s="157"/>
      <c r="O917" s="157"/>
      <c r="P917" s="157"/>
      <c r="Q917" s="157"/>
      <c r="R917" s="157"/>
      <c r="S917" s="157"/>
      <c r="T917" s="157"/>
      <c r="U917" s="157"/>
      <c r="V917" s="157"/>
      <c r="W917" s="157"/>
      <c r="X917" s="157"/>
      <c r="Y917" s="157"/>
      <c r="Z917" s="157"/>
    </row>
    <row r="918" spans="1:26" ht="12" customHeight="1" x14ac:dyDescent="0.25">
      <c r="A918" s="157"/>
      <c r="B918" s="157"/>
      <c r="C918" s="157"/>
      <c r="D918" s="189"/>
      <c r="E918" s="157"/>
      <c r="F918" s="157"/>
      <c r="G918" s="157"/>
      <c r="H918" s="157"/>
      <c r="I918" s="157"/>
      <c r="J918" s="157"/>
      <c r="K918" s="157"/>
      <c r="L918" s="157"/>
      <c r="M918" s="157"/>
      <c r="N918" s="157"/>
      <c r="O918" s="157"/>
      <c r="P918" s="157"/>
      <c r="Q918" s="157"/>
      <c r="R918" s="157"/>
      <c r="S918" s="157"/>
      <c r="T918" s="157"/>
      <c r="U918" s="157"/>
      <c r="V918" s="157"/>
      <c r="W918" s="157"/>
      <c r="X918" s="157"/>
      <c r="Y918" s="157"/>
      <c r="Z918" s="157"/>
    </row>
    <row r="919" spans="1:26" ht="12" customHeight="1" x14ac:dyDescent="0.25">
      <c r="A919" s="157"/>
      <c r="B919" s="157"/>
      <c r="C919" s="157"/>
      <c r="D919" s="189"/>
      <c r="E919" s="157"/>
      <c r="F919" s="157"/>
      <c r="G919" s="157"/>
      <c r="H919" s="157"/>
      <c r="I919" s="157"/>
      <c r="J919" s="157"/>
      <c r="K919" s="157"/>
      <c r="L919" s="157"/>
      <c r="M919" s="157"/>
      <c r="N919" s="157"/>
      <c r="O919" s="157"/>
      <c r="P919" s="157"/>
      <c r="Q919" s="157"/>
      <c r="R919" s="157"/>
      <c r="S919" s="157"/>
      <c r="T919" s="157"/>
      <c r="U919" s="157"/>
      <c r="V919" s="157"/>
      <c r="W919" s="157"/>
      <c r="X919" s="157"/>
      <c r="Y919" s="157"/>
      <c r="Z919" s="157"/>
    </row>
    <row r="920" spans="1:26" ht="12" customHeight="1" x14ac:dyDescent="0.25">
      <c r="A920" s="157"/>
      <c r="B920" s="157"/>
      <c r="C920" s="157"/>
      <c r="D920" s="189"/>
      <c r="E920" s="157"/>
      <c r="F920" s="157"/>
      <c r="G920" s="157"/>
      <c r="H920" s="157"/>
      <c r="I920" s="157"/>
      <c r="J920" s="157"/>
      <c r="K920" s="157"/>
      <c r="L920" s="157"/>
      <c r="M920" s="157"/>
      <c r="N920" s="157"/>
      <c r="O920" s="157"/>
      <c r="P920" s="157"/>
      <c r="Q920" s="157"/>
      <c r="R920" s="157"/>
      <c r="S920" s="157"/>
      <c r="T920" s="157"/>
      <c r="U920" s="157"/>
      <c r="V920" s="157"/>
      <c r="W920" s="157"/>
      <c r="X920" s="157"/>
      <c r="Y920" s="157"/>
      <c r="Z920" s="157"/>
    </row>
    <row r="921" spans="1:26" ht="12" customHeight="1" x14ac:dyDescent="0.25">
      <c r="A921" s="157"/>
      <c r="B921" s="157"/>
      <c r="C921" s="157"/>
      <c r="D921" s="189"/>
      <c r="E921" s="157"/>
      <c r="F921" s="157"/>
      <c r="G921" s="157"/>
      <c r="H921" s="157"/>
      <c r="I921" s="157"/>
      <c r="J921" s="157"/>
      <c r="K921" s="157"/>
      <c r="L921" s="157"/>
      <c r="M921" s="157"/>
      <c r="N921" s="157"/>
      <c r="O921" s="157"/>
      <c r="P921" s="157"/>
      <c r="Q921" s="157"/>
      <c r="R921" s="157"/>
      <c r="S921" s="157"/>
      <c r="T921" s="157"/>
      <c r="U921" s="157"/>
      <c r="V921" s="157"/>
      <c r="W921" s="157"/>
      <c r="X921" s="157"/>
      <c r="Y921" s="157"/>
      <c r="Z921" s="157"/>
    </row>
    <row r="922" spans="1:26" ht="12" customHeight="1" x14ac:dyDescent="0.25">
      <c r="A922" s="157"/>
      <c r="B922" s="157"/>
      <c r="C922" s="157"/>
      <c r="D922" s="189"/>
      <c r="E922" s="157"/>
      <c r="F922" s="157"/>
      <c r="G922" s="157"/>
      <c r="H922" s="157"/>
      <c r="I922" s="157"/>
      <c r="J922" s="157"/>
      <c r="K922" s="157"/>
      <c r="L922" s="157"/>
      <c r="M922" s="157"/>
      <c r="N922" s="157"/>
      <c r="O922" s="157"/>
      <c r="P922" s="157"/>
      <c r="Q922" s="157"/>
      <c r="R922" s="157"/>
      <c r="S922" s="157"/>
      <c r="T922" s="157"/>
      <c r="U922" s="157"/>
      <c r="V922" s="157"/>
      <c r="W922" s="157"/>
      <c r="X922" s="157"/>
      <c r="Y922" s="157"/>
      <c r="Z922" s="157"/>
    </row>
    <row r="923" spans="1:26" ht="12" customHeight="1" x14ac:dyDescent="0.25">
      <c r="A923" s="157"/>
      <c r="B923" s="157"/>
      <c r="C923" s="157"/>
      <c r="D923" s="189"/>
      <c r="E923" s="157"/>
      <c r="F923" s="157"/>
      <c r="G923" s="157"/>
      <c r="H923" s="157"/>
      <c r="I923" s="157"/>
      <c r="J923" s="157"/>
      <c r="K923" s="157"/>
      <c r="L923" s="157"/>
      <c r="M923" s="157"/>
      <c r="N923" s="157"/>
      <c r="O923" s="157"/>
      <c r="P923" s="157"/>
      <c r="Q923" s="157"/>
      <c r="R923" s="157"/>
      <c r="S923" s="157"/>
      <c r="T923" s="157"/>
      <c r="U923" s="157"/>
      <c r="V923" s="157"/>
      <c r="W923" s="157"/>
      <c r="X923" s="157"/>
      <c r="Y923" s="157"/>
      <c r="Z923" s="157"/>
    </row>
    <row r="924" spans="1:26" ht="12" customHeight="1" x14ac:dyDescent="0.25">
      <c r="A924" s="157"/>
      <c r="B924" s="157"/>
      <c r="C924" s="157"/>
      <c r="D924" s="189"/>
      <c r="E924" s="157"/>
      <c r="F924" s="157"/>
      <c r="G924" s="157"/>
      <c r="H924" s="157"/>
      <c r="I924" s="157"/>
      <c r="J924" s="157"/>
      <c r="K924" s="157"/>
      <c r="L924" s="157"/>
      <c r="M924" s="157"/>
      <c r="N924" s="157"/>
      <c r="O924" s="157"/>
      <c r="P924" s="157"/>
      <c r="Q924" s="157"/>
      <c r="R924" s="157"/>
      <c r="S924" s="157"/>
      <c r="T924" s="157"/>
      <c r="U924" s="157"/>
      <c r="V924" s="157"/>
      <c r="W924" s="157"/>
      <c r="X924" s="157"/>
      <c r="Y924" s="157"/>
      <c r="Z924" s="157"/>
    </row>
    <row r="925" spans="1:26" ht="12" customHeight="1" x14ac:dyDescent="0.25">
      <c r="A925" s="157"/>
      <c r="B925" s="157"/>
      <c r="C925" s="157"/>
      <c r="D925" s="189"/>
      <c r="E925" s="157"/>
      <c r="F925" s="157"/>
      <c r="G925" s="157"/>
      <c r="H925" s="157"/>
      <c r="I925" s="157"/>
      <c r="J925" s="157"/>
      <c r="K925" s="157"/>
      <c r="L925" s="157"/>
      <c r="M925" s="157"/>
      <c r="N925" s="157"/>
      <c r="O925" s="157"/>
      <c r="P925" s="157"/>
      <c r="Q925" s="157"/>
      <c r="R925" s="157"/>
      <c r="S925" s="157"/>
      <c r="T925" s="157"/>
      <c r="U925" s="157"/>
      <c r="V925" s="157"/>
      <c r="W925" s="157"/>
      <c r="X925" s="157"/>
      <c r="Y925" s="157"/>
      <c r="Z925" s="157"/>
    </row>
    <row r="926" spans="1:26" ht="12" customHeight="1" x14ac:dyDescent="0.25">
      <c r="A926" s="157"/>
      <c r="B926" s="157"/>
      <c r="C926" s="157"/>
      <c r="D926" s="189"/>
      <c r="E926" s="157"/>
      <c r="F926" s="157"/>
      <c r="G926" s="157"/>
      <c r="H926" s="157"/>
      <c r="I926" s="157"/>
      <c r="J926" s="157"/>
      <c r="K926" s="157"/>
      <c r="L926" s="157"/>
      <c r="M926" s="157"/>
      <c r="N926" s="157"/>
      <c r="O926" s="157"/>
      <c r="P926" s="157"/>
      <c r="Q926" s="157"/>
      <c r="R926" s="157"/>
      <c r="S926" s="157"/>
      <c r="T926" s="157"/>
      <c r="U926" s="157"/>
      <c r="V926" s="157"/>
      <c r="W926" s="157"/>
      <c r="X926" s="157"/>
      <c r="Y926" s="157"/>
      <c r="Z926" s="157"/>
    </row>
    <row r="927" spans="1:26" ht="12" customHeight="1" x14ac:dyDescent="0.25">
      <c r="A927" s="157"/>
      <c r="B927" s="157"/>
      <c r="C927" s="157"/>
      <c r="D927" s="189"/>
      <c r="E927" s="157"/>
      <c r="F927" s="157"/>
      <c r="G927" s="157"/>
      <c r="H927" s="157"/>
      <c r="I927" s="157"/>
      <c r="J927" s="157"/>
      <c r="K927" s="157"/>
      <c r="L927" s="157"/>
      <c r="M927" s="157"/>
      <c r="N927" s="157"/>
      <c r="O927" s="157"/>
      <c r="P927" s="157"/>
      <c r="Q927" s="157"/>
      <c r="R927" s="157"/>
      <c r="S927" s="157"/>
      <c r="T927" s="157"/>
      <c r="U927" s="157"/>
      <c r="V927" s="157"/>
      <c r="W927" s="157"/>
      <c r="X927" s="157"/>
      <c r="Y927" s="157"/>
      <c r="Z927" s="157"/>
    </row>
    <row r="928" spans="1:26" ht="12" customHeight="1" x14ac:dyDescent="0.25">
      <c r="A928" s="157"/>
      <c r="B928" s="157"/>
      <c r="C928" s="157"/>
      <c r="D928" s="189"/>
      <c r="E928" s="157"/>
      <c r="F928" s="157"/>
      <c r="G928" s="157"/>
      <c r="H928" s="157"/>
      <c r="I928" s="157"/>
      <c r="J928" s="157"/>
      <c r="K928" s="157"/>
      <c r="L928" s="157"/>
      <c r="M928" s="157"/>
      <c r="N928" s="157"/>
      <c r="O928" s="157"/>
      <c r="P928" s="157"/>
      <c r="Q928" s="157"/>
      <c r="R928" s="157"/>
      <c r="S928" s="157"/>
      <c r="T928" s="157"/>
      <c r="U928" s="157"/>
      <c r="V928" s="157"/>
      <c r="W928" s="157"/>
      <c r="X928" s="157"/>
      <c r="Y928" s="157"/>
      <c r="Z928" s="157"/>
    </row>
    <row r="929" spans="1:26" ht="12" customHeight="1" x14ac:dyDescent="0.25">
      <c r="A929" s="157"/>
      <c r="B929" s="157"/>
      <c r="C929" s="157"/>
      <c r="D929" s="189"/>
      <c r="E929" s="157"/>
      <c r="F929" s="157"/>
      <c r="G929" s="157"/>
      <c r="H929" s="157"/>
      <c r="I929" s="157"/>
      <c r="J929" s="157"/>
      <c r="K929" s="157"/>
      <c r="L929" s="157"/>
      <c r="M929" s="157"/>
      <c r="N929" s="157"/>
      <c r="O929" s="157"/>
      <c r="P929" s="157"/>
      <c r="Q929" s="157"/>
      <c r="R929" s="157"/>
      <c r="S929" s="157"/>
      <c r="T929" s="157"/>
      <c r="U929" s="157"/>
      <c r="V929" s="157"/>
      <c r="W929" s="157"/>
      <c r="X929" s="157"/>
      <c r="Y929" s="157"/>
      <c r="Z929" s="157"/>
    </row>
    <row r="930" spans="1:26" ht="12" customHeight="1" x14ac:dyDescent="0.25">
      <c r="A930" s="157"/>
      <c r="B930" s="157"/>
      <c r="C930" s="157"/>
      <c r="D930" s="189"/>
      <c r="E930" s="157"/>
      <c r="F930" s="157"/>
      <c r="G930" s="157"/>
      <c r="H930" s="157"/>
      <c r="I930" s="157"/>
      <c r="J930" s="157"/>
      <c r="K930" s="157"/>
      <c r="L930" s="157"/>
      <c r="M930" s="157"/>
      <c r="N930" s="157"/>
      <c r="O930" s="157"/>
      <c r="P930" s="157"/>
      <c r="Q930" s="157"/>
      <c r="R930" s="157"/>
      <c r="S930" s="157"/>
      <c r="T930" s="157"/>
      <c r="U930" s="157"/>
      <c r="V930" s="157"/>
      <c r="W930" s="157"/>
      <c r="X930" s="157"/>
      <c r="Y930" s="157"/>
      <c r="Z930" s="157"/>
    </row>
    <row r="931" spans="1:26" ht="12" customHeight="1" x14ac:dyDescent="0.25">
      <c r="A931" s="157"/>
      <c r="B931" s="157"/>
      <c r="C931" s="157"/>
      <c r="D931" s="189"/>
      <c r="E931" s="157"/>
      <c r="F931" s="157"/>
      <c r="G931" s="157"/>
      <c r="H931" s="157"/>
      <c r="I931" s="157"/>
      <c r="J931" s="157"/>
      <c r="K931" s="157"/>
      <c r="L931" s="157"/>
      <c r="M931" s="157"/>
      <c r="N931" s="157"/>
      <c r="O931" s="157"/>
      <c r="P931" s="157"/>
      <c r="Q931" s="157"/>
      <c r="R931" s="157"/>
      <c r="S931" s="157"/>
      <c r="T931" s="157"/>
      <c r="U931" s="157"/>
      <c r="V931" s="157"/>
      <c r="W931" s="157"/>
      <c r="X931" s="157"/>
      <c r="Y931" s="157"/>
      <c r="Z931" s="157"/>
    </row>
    <row r="932" spans="1:26" ht="12" customHeight="1" x14ac:dyDescent="0.25">
      <c r="A932" s="157"/>
      <c r="B932" s="157"/>
      <c r="C932" s="157"/>
      <c r="D932" s="189"/>
      <c r="E932" s="157"/>
      <c r="F932" s="157"/>
      <c r="G932" s="157"/>
      <c r="H932" s="157"/>
      <c r="I932" s="157"/>
      <c r="J932" s="157"/>
      <c r="K932" s="157"/>
      <c r="L932" s="157"/>
      <c r="M932" s="157"/>
      <c r="N932" s="157"/>
      <c r="O932" s="157"/>
      <c r="P932" s="157"/>
      <c r="Q932" s="157"/>
      <c r="R932" s="157"/>
      <c r="S932" s="157"/>
      <c r="T932" s="157"/>
      <c r="U932" s="157"/>
      <c r="V932" s="157"/>
      <c r="W932" s="157"/>
      <c r="X932" s="157"/>
      <c r="Y932" s="157"/>
      <c r="Z932" s="157"/>
    </row>
    <row r="933" spans="1:26" ht="12" customHeight="1" x14ac:dyDescent="0.25">
      <c r="A933" s="157"/>
      <c r="B933" s="157"/>
      <c r="C933" s="157"/>
      <c r="D933" s="189"/>
      <c r="E933" s="157"/>
      <c r="F933" s="157"/>
      <c r="G933" s="157"/>
      <c r="H933" s="157"/>
      <c r="I933" s="157"/>
      <c r="J933" s="157"/>
      <c r="K933" s="157"/>
      <c r="L933" s="157"/>
      <c r="M933" s="157"/>
      <c r="N933" s="157"/>
      <c r="O933" s="157"/>
      <c r="P933" s="157"/>
      <c r="Q933" s="157"/>
      <c r="R933" s="157"/>
      <c r="S933" s="157"/>
      <c r="T933" s="157"/>
      <c r="U933" s="157"/>
      <c r="V933" s="157"/>
      <c r="W933" s="157"/>
      <c r="X933" s="157"/>
      <c r="Y933" s="157"/>
      <c r="Z933" s="157"/>
    </row>
    <row r="934" spans="1:26" ht="12" customHeight="1" x14ac:dyDescent="0.25">
      <c r="A934" s="157"/>
      <c r="B934" s="157"/>
      <c r="C934" s="157"/>
      <c r="D934" s="189"/>
      <c r="E934" s="157"/>
      <c r="F934" s="157"/>
      <c r="G934" s="157"/>
      <c r="H934" s="157"/>
      <c r="I934" s="157"/>
      <c r="J934" s="157"/>
      <c r="K934" s="157"/>
      <c r="L934" s="157"/>
      <c r="M934" s="157"/>
      <c r="N934" s="157"/>
      <c r="O934" s="157"/>
      <c r="P934" s="157"/>
      <c r="Q934" s="157"/>
      <c r="R934" s="157"/>
      <c r="S934" s="157"/>
      <c r="T934" s="157"/>
      <c r="U934" s="157"/>
      <c r="V934" s="157"/>
      <c r="W934" s="157"/>
      <c r="X934" s="157"/>
      <c r="Y934" s="157"/>
      <c r="Z934" s="157"/>
    </row>
    <row r="935" spans="1:26" ht="12" customHeight="1" x14ac:dyDescent="0.25">
      <c r="A935" s="157"/>
      <c r="B935" s="157"/>
      <c r="C935" s="157"/>
      <c r="D935" s="189"/>
      <c r="E935" s="157"/>
      <c r="F935" s="157"/>
      <c r="G935" s="157"/>
      <c r="H935" s="157"/>
      <c r="I935" s="157"/>
      <c r="J935" s="157"/>
      <c r="K935" s="157"/>
      <c r="L935" s="157"/>
      <c r="M935" s="157"/>
      <c r="N935" s="157"/>
      <c r="O935" s="157"/>
      <c r="P935" s="157"/>
      <c r="Q935" s="157"/>
      <c r="R935" s="157"/>
      <c r="S935" s="157"/>
      <c r="T935" s="157"/>
      <c r="U935" s="157"/>
      <c r="V935" s="157"/>
      <c r="W935" s="157"/>
      <c r="X935" s="157"/>
      <c r="Y935" s="157"/>
      <c r="Z935" s="157"/>
    </row>
    <row r="936" spans="1:26" ht="12" customHeight="1" x14ac:dyDescent="0.25">
      <c r="A936" s="157"/>
      <c r="B936" s="157"/>
      <c r="C936" s="157"/>
      <c r="D936" s="189"/>
      <c r="E936" s="157"/>
      <c r="F936" s="157"/>
      <c r="G936" s="157"/>
      <c r="H936" s="157"/>
      <c r="I936" s="157"/>
      <c r="J936" s="157"/>
      <c r="K936" s="157"/>
      <c r="L936" s="157"/>
      <c r="M936" s="157"/>
      <c r="N936" s="157"/>
      <c r="O936" s="157"/>
      <c r="P936" s="157"/>
      <c r="Q936" s="157"/>
      <c r="R936" s="157"/>
      <c r="S936" s="157"/>
      <c r="T936" s="157"/>
      <c r="U936" s="157"/>
      <c r="V936" s="157"/>
      <c r="W936" s="157"/>
      <c r="X936" s="157"/>
      <c r="Y936" s="157"/>
      <c r="Z936" s="157"/>
    </row>
    <row r="937" spans="1:26" ht="12" customHeight="1" x14ac:dyDescent="0.25">
      <c r="A937" s="157"/>
      <c r="B937" s="157"/>
      <c r="C937" s="157"/>
      <c r="D937" s="189"/>
      <c r="E937" s="157"/>
      <c r="F937" s="157"/>
      <c r="G937" s="157"/>
      <c r="H937" s="157"/>
      <c r="I937" s="157"/>
      <c r="J937" s="157"/>
      <c r="K937" s="157"/>
      <c r="L937" s="157"/>
      <c r="M937" s="157"/>
      <c r="N937" s="157"/>
      <c r="O937" s="157"/>
      <c r="P937" s="157"/>
      <c r="Q937" s="157"/>
      <c r="R937" s="157"/>
      <c r="S937" s="157"/>
      <c r="T937" s="157"/>
      <c r="U937" s="157"/>
      <c r="V937" s="157"/>
      <c r="W937" s="157"/>
      <c r="X937" s="157"/>
      <c r="Y937" s="157"/>
      <c r="Z937" s="157"/>
    </row>
    <row r="938" spans="1:26" ht="12" customHeight="1" x14ac:dyDescent="0.25">
      <c r="A938" s="157"/>
      <c r="B938" s="157"/>
      <c r="C938" s="157"/>
      <c r="D938" s="189"/>
      <c r="E938" s="157"/>
      <c r="F938" s="157"/>
      <c r="G938" s="157"/>
      <c r="H938" s="157"/>
      <c r="I938" s="157"/>
      <c r="J938" s="157"/>
      <c r="K938" s="157"/>
      <c r="L938" s="157"/>
      <c r="M938" s="157"/>
      <c r="N938" s="157"/>
      <c r="O938" s="157"/>
      <c r="P938" s="157"/>
      <c r="Q938" s="157"/>
      <c r="R938" s="157"/>
      <c r="S938" s="157"/>
      <c r="T938" s="157"/>
      <c r="U938" s="157"/>
      <c r="V938" s="157"/>
      <c r="W938" s="157"/>
      <c r="X938" s="157"/>
      <c r="Y938" s="157"/>
      <c r="Z938" s="157"/>
    </row>
    <row r="939" spans="1:26" ht="12" customHeight="1" x14ac:dyDescent="0.25">
      <c r="A939" s="157"/>
      <c r="B939" s="157"/>
      <c r="C939" s="157"/>
      <c r="D939" s="189"/>
      <c r="E939" s="157"/>
      <c r="F939" s="157"/>
      <c r="G939" s="157"/>
      <c r="H939" s="157"/>
      <c r="I939" s="157"/>
      <c r="J939" s="157"/>
      <c r="K939" s="157"/>
      <c r="L939" s="157"/>
      <c r="M939" s="157"/>
      <c r="N939" s="157"/>
      <c r="O939" s="157"/>
      <c r="P939" s="157"/>
      <c r="Q939" s="157"/>
      <c r="R939" s="157"/>
      <c r="S939" s="157"/>
      <c r="T939" s="157"/>
      <c r="U939" s="157"/>
      <c r="V939" s="157"/>
      <c r="W939" s="157"/>
      <c r="X939" s="157"/>
      <c r="Y939" s="157"/>
      <c r="Z939" s="157"/>
    </row>
    <row r="940" spans="1:26" ht="12" customHeight="1" x14ac:dyDescent="0.25">
      <c r="A940" s="157"/>
      <c r="B940" s="157"/>
      <c r="C940" s="157"/>
      <c r="D940" s="189"/>
      <c r="E940" s="157"/>
      <c r="F940" s="157"/>
      <c r="G940" s="157"/>
      <c r="H940" s="157"/>
      <c r="I940" s="157"/>
      <c r="J940" s="157"/>
      <c r="K940" s="157"/>
      <c r="L940" s="157"/>
      <c r="M940" s="157"/>
      <c r="N940" s="157"/>
      <c r="O940" s="157"/>
      <c r="P940" s="157"/>
      <c r="Q940" s="157"/>
      <c r="R940" s="157"/>
      <c r="S940" s="157"/>
      <c r="T940" s="157"/>
      <c r="U940" s="157"/>
      <c r="V940" s="157"/>
      <c r="W940" s="157"/>
      <c r="X940" s="157"/>
      <c r="Y940" s="157"/>
      <c r="Z940" s="157"/>
    </row>
    <row r="941" spans="1:26" ht="12" customHeight="1" x14ac:dyDescent="0.25">
      <c r="A941" s="157"/>
      <c r="B941" s="157"/>
      <c r="C941" s="157"/>
      <c r="D941" s="189"/>
      <c r="E941" s="157"/>
      <c r="F941" s="157"/>
      <c r="G941" s="157"/>
      <c r="H941" s="157"/>
      <c r="I941" s="157"/>
      <c r="J941" s="157"/>
      <c r="K941" s="157"/>
      <c r="L941" s="157"/>
      <c r="M941" s="157"/>
      <c r="N941" s="157"/>
      <c r="O941" s="157"/>
      <c r="P941" s="157"/>
      <c r="Q941" s="157"/>
      <c r="R941" s="157"/>
      <c r="S941" s="157"/>
      <c r="T941" s="157"/>
      <c r="U941" s="157"/>
      <c r="V941" s="157"/>
      <c r="W941" s="157"/>
      <c r="X941" s="157"/>
      <c r="Y941" s="157"/>
      <c r="Z941" s="157"/>
    </row>
    <row r="942" spans="1:26" ht="12" customHeight="1" x14ac:dyDescent="0.25">
      <c r="A942" s="157"/>
      <c r="B942" s="157"/>
      <c r="C942" s="157"/>
      <c r="D942" s="189"/>
      <c r="E942" s="157"/>
      <c r="F942" s="157"/>
      <c r="G942" s="157"/>
      <c r="H942" s="157"/>
      <c r="I942" s="157"/>
      <c r="J942" s="157"/>
      <c r="K942" s="157"/>
      <c r="L942" s="157"/>
      <c r="M942" s="157"/>
      <c r="N942" s="157"/>
      <c r="O942" s="157"/>
      <c r="P942" s="157"/>
      <c r="Q942" s="157"/>
      <c r="R942" s="157"/>
      <c r="S942" s="157"/>
      <c r="T942" s="157"/>
      <c r="U942" s="157"/>
      <c r="V942" s="157"/>
      <c r="W942" s="157"/>
      <c r="X942" s="157"/>
      <c r="Y942" s="157"/>
      <c r="Z942" s="157"/>
    </row>
    <row r="943" spans="1:26" ht="12" customHeight="1" x14ac:dyDescent="0.25">
      <c r="A943" s="157"/>
      <c r="B943" s="157"/>
      <c r="C943" s="157"/>
      <c r="D943" s="189"/>
      <c r="E943" s="157"/>
      <c r="F943" s="157"/>
      <c r="G943" s="157"/>
      <c r="H943" s="157"/>
      <c r="I943" s="157"/>
      <c r="J943" s="157"/>
      <c r="K943" s="157"/>
      <c r="L943" s="157"/>
      <c r="M943" s="157"/>
      <c r="N943" s="157"/>
      <c r="O943" s="157"/>
      <c r="P943" s="157"/>
      <c r="Q943" s="157"/>
      <c r="R943" s="157"/>
      <c r="S943" s="157"/>
      <c r="T943" s="157"/>
      <c r="U943" s="157"/>
      <c r="V943" s="157"/>
      <c r="W943" s="157"/>
      <c r="X943" s="157"/>
      <c r="Y943" s="157"/>
      <c r="Z943" s="157"/>
    </row>
    <row r="944" spans="1:26" ht="12" customHeight="1" x14ac:dyDescent="0.25">
      <c r="A944" s="157"/>
      <c r="B944" s="157"/>
      <c r="C944" s="157"/>
      <c r="D944" s="189"/>
      <c r="E944" s="157"/>
      <c r="F944" s="157"/>
      <c r="G944" s="157"/>
      <c r="H944" s="157"/>
      <c r="I944" s="157"/>
      <c r="J944" s="157"/>
      <c r="K944" s="157"/>
      <c r="L944" s="157"/>
      <c r="M944" s="157"/>
      <c r="N944" s="157"/>
      <c r="O944" s="157"/>
      <c r="P944" s="157"/>
      <c r="Q944" s="157"/>
      <c r="R944" s="157"/>
      <c r="S944" s="157"/>
      <c r="T944" s="157"/>
      <c r="U944" s="157"/>
      <c r="V944" s="157"/>
      <c r="W944" s="157"/>
      <c r="X944" s="157"/>
      <c r="Y944" s="157"/>
      <c r="Z944" s="157"/>
    </row>
    <row r="945" spans="1:26" ht="12" customHeight="1" x14ac:dyDescent="0.25">
      <c r="A945" s="157"/>
      <c r="B945" s="157"/>
      <c r="C945" s="157"/>
      <c r="D945" s="189"/>
      <c r="E945" s="157"/>
      <c r="F945" s="157"/>
      <c r="G945" s="157"/>
      <c r="H945" s="157"/>
      <c r="I945" s="157"/>
      <c r="J945" s="157"/>
      <c r="K945" s="157"/>
      <c r="L945" s="157"/>
      <c r="M945" s="157"/>
      <c r="N945" s="157"/>
      <c r="O945" s="157"/>
      <c r="P945" s="157"/>
      <c r="Q945" s="157"/>
      <c r="R945" s="157"/>
      <c r="S945" s="157"/>
      <c r="T945" s="157"/>
      <c r="U945" s="157"/>
      <c r="V945" s="157"/>
      <c r="W945" s="157"/>
      <c r="X945" s="157"/>
      <c r="Y945" s="157"/>
      <c r="Z945" s="157"/>
    </row>
    <row r="946" spans="1:26" ht="12" customHeight="1" x14ac:dyDescent="0.25">
      <c r="A946" s="157"/>
      <c r="B946" s="157"/>
      <c r="C946" s="157"/>
      <c r="D946" s="189"/>
      <c r="E946" s="157"/>
      <c r="F946" s="157"/>
      <c r="G946" s="157"/>
      <c r="H946" s="157"/>
      <c r="I946" s="157"/>
      <c r="J946" s="157"/>
      <c r="K946" s="157"/>
      <c r="L946" s="157"/>
      <c r="M946" s="157"/>
      <c r="N946" s="157"/>
      <c r="O946" s="157"/>
      <c r="P946" s="157"/>
      <c r="Q946" s="157"/>
      <c r="R946" s="157"/>
      <c r="S946" s="157"/>
      <c r="T946" s="157"/>
      <c r="U946" s="157"/>
      <c r="V946" s="157"/>
      <c r="W946" s="157"/>
      <c r="X946" s="157"/>
      <c r="Y946" s="157"/>
      <c r="Z946" s="157"/>
    </row>
    <row r="947" spans="1:26" ht="12" customHeight="1" x14ac:dyDescent="0.25">
      <c r="A947" s="157"/>
      <c r="B947" s="157"/>
      <c r="C947" s="157"/>
      <c r="D947" s="189"/>
      <c r="E947" s="157"/>
      <c r="F947" s="157"/>
      <c r="G947" s="157"/>
      <c r="H947" s="157"/>
      <c r="I947" s="157"/>
      <c r="J947" s="157"/>
      <c r="K947" s="157"/>
      <c r="L947" s="157"/>
      <c r="M947" s="157"/>
      <c r="N947" s="157"/>
      <c r="O947" s="157"/>
      <c r="P947" s="157"/>
      <c r="Q947" s="157"/>
      <c r="R947" s="157"/>
      <c r="S947" s="157"/>
      <c r="T947" s="157"/>
      <c r="U947" s="157"/>
      <c r="V947" s="157"/>
      <c r="W947" s="157"/>
      <c r="X947" s="157"/>
      <c r="Y947" s="157"/>
      <c r="Z947" s="157"/>
    </row>
    <row r="948" spans="1:26" ht="12" customHeight="1" x14ac:dyDescent="0.25">
      <c r="A948" s="157"/>
      <c r="B948" s="157"/>
      <c r="C948" s="157"/>
      <c r="D948" s="189"/>
      <c r="E948" s="157"/>
      <c r="F948" s="157"/>
      <c r="G948" s="157"/>
      <c r="H948" s="157"/>
      <c r="I948" s="157"/>
      <c r="J948" s="157"/>
      <c r="K948" s="157"/>
      <c r="L948" s="157"/>
      <c r="M948" s="157"/>
      <c r="N948" s="157"/>
      <c r="O948" s="157"/>
      <c r="P948" s="157"/>
      <c r="Q948" s="157"/>
      <c r="R948" s="157"/>
      <c r="S948" s="157"/>
      <c r="T948" s="157"/>
      <c r="U948" s="157"/>
      <c r="V948" s="157"/>
      <c r="W948" s="157"/>
      <c r="X948" s="157"/>
      <c r="Y948" s="157"/>
      <c r="Z948" s="157"/>
    </row>
    <row r="949" spans="1:26" ht="12" customHeight="1" x14ac:dyDescent="0.25">
      <c r="A949" s="157"/>
      <c r="B949" s="157"/>
      <c r="C949" s="157"/>
      <c r="D949" s="189"/>
      <c r="E949" s="157"/>
      <c r="F949" s="157"/>
      <c r="G949" s="157"/>
      <c r="H949" s="157"/>
      <c r="I949" s="157"/>
      <c r="J949" s="157"/>
      <c r="K949" s="157"/>
      <c r="L949" s="157"/>
      <c r="M949" s="157"/>
      <c r="N949" s="157"/>
      <c r="O949" s="157"/>
      <c r="P949" s="157"/>
      <c r="Q949" s="157"/>
      <c r="R949" s="157"/>
      <c r="S949" s="157"/>
      <c r="T949" s="157"/>
      <c r="U949" s="157"/>
      <c r="V949" s="157"/>
      <c r="W949" s="157"/>
      <c r="X949" s="157"/>
      <c r="Y949" s="157"/>
      <c r="Z949" s="157"/>
    </row>
    <row r="950" spans="1:26" ht="12" customHeight="1" x14ac:dyDescent="0.25">
      <c r="A950" s="157"/>
      <c r="B950" s="157"/>
      <c r="C950" s="157"/>
      <c r="D950" s="189"/>
      <c r="E950" s="157"/>
      <c r="F950" s="157"/>
      <c r="G950" s="157"/>
      <c r="H950" s="157"/>
      <c r="I950" s="157"/>
      <c r="J950" s="157"/>
      <c r="K950" s="157"/>
      <c r="L950" s="157"/>
      <c r="M950" s="157"/>
      <c r="N950" s="157"/>
      <c r="O950" s="157"/>
      <c r="P950" s="157"/>
      <c r="Q950" s="157"/>
      <c r="R950" s="157"/>
      <c r="S950" s="157"/>
      <c r="T950" s="157"/>
      <c r="U950" s="157"/>
      <c r="V950" s="157"/>
      <c r="W950" s="157"/>
      <c r="X950" s="157"/>
      <c r="Y950" s="157"/>
      <c r="Z950" s="157"/>
    </row>
    <row r="951" spans="1:26" ht="12" customHeight="1" x14ac:dyDescent="0.25">
      <c r="A951" s="157"/>
      <c r="B951" s="157"/>
      <c r="C951" s="157"/>
      <c r="D951" s="189"/>
      <c r="E951" s="157"/>
      <c r="F951" s="157"/>
      <c r="G951" s="157"/>
      <c r="H951" s="157"/>
      <c r="I951" s="157"/>
      <c r="J951" s="157"/>
      <c r="K951" s="157"/>
      <c r="L951" s="157"/>
      <c r="M951" s="157"/>
      <c r="N951" s="157"/>
      <c r="O951" s="157"/>
      <c r="P951" s="157"/>
      <c r="Q951" s="157"/>
      <c r="R951" s="157"/>
      <c r="S951" s="157"/>
      <c r="T951" s="157"/>
      <c r="U951" s="157"/>
      <c r="V951" s="157"/>
      <c r="W951" s="157"/>
      <c r="X951" s="157"/>
      <c r="Y951" s="157"/>
      <c r="Z951" s="157"/>
    </row>
    <row r="952" spans="1:26" ht="12" customHeight="1" x14ac:dyDescent="0.25">
      <c r="A952" s="157"/>
      <c r="B952" s="157"/>
      <c r="C952" s="157"/>
      <c r="D952" s="189"/>
      <c r="E952" s="157"/>
      <c r="F952" s="157"/>
      <c r="G952" s="157"/>
      <c r="H952" s="157"/>
      <c r="I952" s="157"/>
      <c r="J952" s="157"/>
      <c r="K952" s="157"/>
      <c r="L952" s="157"/>
      <c r="M952" s="157"/>
      <c r="N952" s="157"/>
      <c r="O952" s="157"/>
      <c r="P952" s="157"/>
      <c r="Q952" s="157"/>
      <c r="R952" s="157"/>
      <c r="S952" s="157"/>
      <c r="T952" s="157"/>
      <c r="U952" s="157"/>
      <c r="V952" s="157"/>
      <c r="W952" s="157"/>
      <c r="X952" s="157"/>
      <c r="Y952" s="157"/>
      <c r="Z952" s="157"/>
    </row>
    <row r="953" spans="1:26" ht="12" customHeight="1" x14ac:dyDescent="0.25">
      <c r="A953" s="157"/>
      <c r="B953" s="157"/>
      <c r="C953" s="157"/>
      <c r="D953" s="189"/>
      <c r="E953" s="157"/>
      <c r="F953" s="157"/>
      <c r="G953" s="157"/>
      <c r="H953" s="157"/>
      <c r="I953" s="157"/>
      <c r="J953" s="157"/>
      <c r="K953" s="157"/>
      <c r="L953" s="157"/>
      <c r="M953" s="157"/>
      <c r="N953" s="157"/>
      <c r="O953" s="157"/>
      <c r="P953" s="157"/>
      <c r="Q953" s="157"/>
      <c r="R953" s="157"/>
      <c r="S953" s="157"/>
      <c r="T953" s="157"/>
      <c r="U953" s="157"/>
      <c r="V953" s="157"/>
      <c r="W953" s="157"/>
      <c r="X953" s="157"/>
      <c r="Y953" s="157"/>
      <c r="Z953" s="157"/>
    </row>
    <row r="954" spans="1:26" ht="12" customHeight="1" x14ac:dyDescent="0.25">
      <c r="A954" s="157"/>
      <c r="B954" s="157"/>
      <c r="C954" s="157"/>
      <c r="D954" s="189"/>
      <c r="E954" s="157"/>
      <c r="F954" s="157"/>
      <c r="G954" s="157"/>
      <c r="H954" s="157"/>
      <c r="I954" s="157"/>
      <c r="J954" s="157"/>
      <c r="K954" s="157"/>
      <c r="L954" s="157"/>
      <c r="M954" s="157"/>
      <c r="N954" s="157"/>
      <c r="O954" s="157"/>
      <c r="P954" s="157"/>
      <c r="Q954" s="157"/>
      <c r="R954" s="157"/>
      <c r="S954" s="157"/>
      <c r="T954" s="157"/>
      <c r="U954" s="157"/>
      <c r="V954" s="157"/>
      <c r="W954" s="157"/>
      <c r="X954" s="157"/>
      <c r="Y954" s="157"/>
      <c r="Z954" s="157"/>
    </row>
    <row r="955" spans="1:26" ht="12" customHeight="1" x14ac:dyDescent="0.25">
      <c r="A955" s="157"/>
      <c r="B955" s="157"/>
      <c r="C955" s="157"/>
      <c r="D955" s="189"/>
      <c r="E955" s="157"/>
      <c r="F955" s="157"/>
      <c r="G955" s="157"/>
      <c r="H955" s="157"/>
      <c r="I955" s="157"/>
      <c r="J955" s="157"/>
      <c r="K955" s="157"/>
      <c r="L955" s="157"/>
      <c r="M955" s="157"/>
      <c r="N955" s="157"/>
      <c r="O955" s="157"/>
      <c r="P955" s="157"/>
      <c r="Q955" s="157"/>
      <c r="R955" s="157"/>
      <c r="S955" s="157"/>
      <c r="T955" s="157"/>
      <c r="U955" s="157"/>
      <c r="V955" s="157"/>
      <c r="W955" s="157"/>
      <c r="X955" s="157"/>
      <c r="Y955" s="157"/>
      <c r="Z955" s="157"/>
    </row>
    <row r="956" spans="1:26" ht="12" customHeight="1" x14ac:dyDescent="0.25">
      <c r="A956" s="157"/>
      <c r="B956" s="157"/>
      <c r="C956" s="157"/>
      <c r="D956" s="189"/>
      <c r="E956" s="157"/>
      <c r="F956" s="157"/>
      <c r="G956" s="157"/>
      <c r="H956" s="157"/>
      <c r="I956" s="157"/>
      <c r="J956" s="157"/>
      <c r="K956" s="157"/>
      <c r="L956" s="157"/>
      <c r="M956" s="157"/>
      <c r="N956" s="157"/>
      <c r="O956" s="157"/>
      <c r="P956" s="157"/>
      <c r="Q956" s="157"/>
      <c r="R956" s="157"/>
      <c r="S956" s="157"/>
      <c r="T956" s="157"/>
      <c r="U956" s="157"/>
      <c r="V956" s="157"/>
      <c r="W956" s="157"/>
      <c r="X956" s="157"/>
      <c r="Y956" s="157"/>
      <c r="Z956" s="157"/>
    </row>
    <row r="957" spans="1:26" ht="12" customHeight="1" x14ac:dyDescent="0.25">
      <c r="A957" s="157"/>
      <c r="B957" s="157"/>
      <c r="C957" s="157"/>
      <c r="D957" s="189"/>
      <c r="E957" s="157"/>
      <c r="F957" s="157"/>
      <c r="G957" s="157"/>
      <c r="H957" s="157"/>
      <c r="I957" s="157"/>
      <c r="J957" s="157"/>
      <c r="K957" s="157"/>
      <c r="L957" s="157"/>
      <c r="M957" s="157"/>
      <c r="N957" s="157"/>
      <c r="O957" s="157"/>
      <c r="P957" s="157"/>
      <c r="Q957" s="157"/>
      <c r="R957" s="157"/>
      <c r="S957" s="157"/>
      <c r="T957" s="157"/>
      <c r="U957" s="157"/>
      <c r="V957" s="157"/>
      <c r="W957" s="157"/>
      <c r="X957" s="157"/>
      <c r="Y957" s="157"/>
      <c r="Z957" s="157"/>
    </row>
    <row r="958" spans="1:26" ht="12" customHeight="1" x14ac:dyDescent="0.25">
      <c r="A958" s="157"/>
      <c r="B958" s="157"/>
      <c r="C958" s="157"/>
      <c r="D958" s="189"/>
      <c r="E958" s="157"/>
      <c r="F958" s="157"/>
      <c r="G958" s="157"/>
      <c r="H958" s="157"/>
      <c r="I958" s="157"/>
      <c r="J958" s="157"/>
      <c r="K958" s="157"/>
      <c r="L958" s="157"/>
      <c r="M958" s="157"/>
      <c r="N958" s="157"/>
      <c r="O958" s="157"/>
      <c r="P958" s="157"/>
      <c r="Q958" s="157"/>
      <c r="R958" s="157"/>
      <c r="S958" s="157"/>
      <c r="T958" s="157"/>
      <c r="U958" s="157"/>
      <c r="V958" s="157"/>
      <c r="W958" s="157"/>
      <c r="X958" s="157"/>
      <c r="Y958" s="157"/>
      <c r="Z958" s="157"/>
    </row>
    <row r="959" spans="1:26" ht="12" customHeight="1" x14ac:dyDescent="0.25">
      <c r="A959" s="157"/>
      <c r="B959" s="157"/>
      <c r="C959" s="157"/>
      <c r="D959" s="189"/>
      <c r="E959" s="157"/>
      <c r="F959" s="157"/>
      <c r="G959" s="157"/>
      <c r="H959" s="157"/>
      <c r="I959" s="157"/>
      <c r="J959" s="157"/>
      <c r="K959" s="157"/>
      <c r="L959" s="157"/>
      <c r="M959" s="157"/>
      <c r="N959" s="157"/>
      <c r="O959" s="157"/>
      <c r="P959" s="157"/>
      <c r="Q959" s="157"/>
      <c r="R959" s="157"/>
      <c r="S959" s="157"/>
      <c r="T959" s="157"/>
      <c r="U959" s="157"/>
      <c r="V959" s="157"/>
      <c r="W959" s="157"/>
      <c r="X959" s="157"/>
      <c r="Y959" s="157"/>
      <c r="Z959" s="157"/>
    </row>
    <row r="960" spans="1:26" ht="12" customHeight="1" x14ac:dyDescent="0.25">
      <c r="A960" s="157"/>
      <c r="B960" s="157"/>
      <c r="C960" s="157"/>
      <c r="D960" s="189"/>
      <c r="E960" s="157"/>
      <c r="F960" s="157"/>
      <c r="G960" s="157"/>
      <c r="H960" s="157"/>
      <c r="I960" s="157"/>
      <c r="J960" s="157"/>
      <c r="K960" s="157"/>
      <c r="L960" s="157"/>
      <c r="M960" s="157"/>
      <c r="N960" s="157"/>
      <c r="O960" s="157"/>
      <c r="P960" s="157"/>
      <c r="Q960" s="157"/>
      <c r="R960" s="157"/>
      <c r="S960" s="157"/>
      <c r="T960" s="157"/>
      <c r="U960" s="157"/>
      <c r="V960" s="157"/>
      <c r="W960" s="157"/>
      <c r="X960" s="157"/>
      <c r="Y960" s="157"/>
      <c r="Z960" s="157"/>
    </row>
    <row r="961" spans="1:26" ht="12" customHeight="1" x14ac:dyDescent="0.25">
      <c r="A961" s="157"/>
      <c r="B961" s="157"/>
      <c r="C961" s="157"/>
      <c r="D961" s="189"/>
      <c r="E961" s="157"/>
      <c r="F961" s="157"/>
      <c r="G961" s="157"/>
      <c r="H961" s="157"/>
      <c r="I961" s="157"/>
      <c r="J961" s="157"/>
      <c r="K961" s="157"/>
      <c r="L961" s="157"/>
      <c r="M961" s="157"/>
      <c r="N961" s="157"/>
      <c r="O961" s="157"/>
      <c r="P961" s="157"/>
      <c r="Q961" s="157"/>
      <c r="R961" s="157"/>
      <c r="S961" s="157"/>
      <c r="T961" s="157"/>
      <c r="U961" s="157"/>
      <c r="V961" s="157"/>
      <c r="W961" s="157"/>
      <c r="X961" s="157"/>
      <c r="Y961" s="157"/>
      <c r="Z961" s="157"/>
    </row>
    <row r="962" spans="1:26" ht="12" customHeight="1" x14ac:dyDescent="0.25">
      <c r="A962" s="157"/>
      <c r="B962" s="157"/>
      <c r="C962" s="157"/>
      <c r="D962" s="189"/>
      <c r="E962" s="157"/>
      <c r="F962" s="157"/>
      <c r="G962" s="157"/>
      <c r="H962" s="157"/>
      <c r="I962" s="157"/>
      <c r="J962" s="157"/>
      <c r="K962" s="157"/>
      <c r="L962" s="157"/>
      <c r="M962" s="157"/>
      <c r="N962" s="157"/>
      <c r="O962" s="157"/>
      <c r="P962" s="157"/>
      <c r="Q962" s="157"/>
      <c r="R962" s="157"/>
      <c r="S962" s="157"/>
      <c r="T962" s="157"/>
      <c r="U962" s="157"/>
      <c r="V962" s="157"/>
      <c r="W962" s="157"/>
      <c r="X962" s="157"/>
      <c r="Y962" s="157"/>
      <c r="Z962" s="157"/>
    </row>
    <row r="963" spans="1:26" ht="12" customHeight="1" x14ac:dyDescent="0.25">
      <c r="A963" s="157"/>
      <c r="B963" s="157"/>
      <c r="C963" s="157"/>
      <c r="D963" s="189"/>
      <c r="E963" s="157"/>
      <c r="F963" s="157"/>
      <c r="G963" s="157"/>
      <c r="H963" s="157"/>
      <c r="I963" s="157"/>
      <c r="J963" s="157"/>
      <c r="K963" s="157"/>
      <c r="L963" s="157"/>
      <c r="M963" s="157"/>
      <c r="N963" s="157"/>
      <c r="O963" s="157"/>
      <c r="P963" s="157"/>
      <c r="Q963" s="157"/>
      <c r="R963" s="157"/>
      <c r="S963" s="157"/>
      <c r="T963" s="157"/>
      <c r="U963" s="157"/>
      <c r="V963" s="157"/>
      <c r="W963" s="157"/>
      <c r="X963" s="157"/>
      <c r="Y963" s="157"/>
      <c r="Z963" s="157"/>
    </row>
    <row r="964" spans="1:26" ht="12" customHeight="1" x14ac:dyDescent="0.25">
      <c r="A964" s="157"/>
      <c r="B964" s="157"/>
      <c r="C964" s="157"/>
      <c r="D964" s="189"/>
      <c r="E964" s="157"/>
      <c r="F964" s="157"/>
      <c r="G964" s="157"/>
      <c r="H964" s="157"/>
      <c r="I964" s="157"/>
      <c r="J964" s="157"/>
      <c r="K964" s="157"/>
      <c r="L964" s="157"/>
      <c r="M964" s="157"/>
      <c r="N964" s="157"/>
      <c r="O964" s="157"/>
      <c r="P964" s="157"/>
      <c r="Q964" s="157"/>
      <c r="R964" s="157"/>
      <c r="S964" s="157"/>
      <c r="T964" s="157"/>
      <c r="U964" s="157"/>
      <c r="V964" s="157"/>
      <c r="W964" s="157"/>
      <c r="X964" s="157"/>
      <c r="Y964" s="157"/>
      <c r="Z964" s="157"/>
    </row>
    <row r="965" spans="1:26" ht="12" customHeight="1" x14ac:dyDescent="0.25">
      <c r="A965" s="157"/>
      <c r="B965" s="157"/>
      <c r="C965" s="157"/>
      <c r="D965" s="189"/>
      <c r="E965" s="157"/>
      <c r="F965" s="157"/>
      <c r="G965" s="157"/>
      <c r="H965" s="157"/>
      <c r="I965" s="157"/>
      <c r="J965" s="157"/>
      <c r="K965" s="157"/>
      <c r="L965" s="157"/>
      <c r="M965" s="157"/>
      <c r="N965" s="157"/>
      <c r="O965" s="157"/>
      <c r="P965" s="157"/>
      <c r="Q965" s="157"/>
      <c r="R965" s="157"/>
      <c r="S965" s="157"/>
      <c r="T965" s="157"/>
      <c r="U965" s="157"/>
      <c r="V965" s="157"/>
      <c r="W965" s="157"/>
      <c r="X965" s="157"/>
      <c r="Y965" s="157"/>
      <c r="Z965" s="157"/>
    </row>
    <row r="966" spans="1:26" ht="12" customHeight="1" x14ac:dyDescent="0.25">
      <c r="A966" s="157"/>
      <c r="B966" s="157"/>
      <c r="C966" s="157"/>
      <c r="D966" s="189"/>
      <c r="E966" s="157"/>
      <c r="F966" s="157"/>
      <c r="G966" s="157"/>
      <c r="H966" s="157"/>
      <c r="I966" s="157"/>
      <c r="J966" s="157"/>
      <c r="K966" s="157"/>
      <c r="L966" s="157"/>
      <c r="M966" s="157"/>
      <c r="N966" s="157"/>
      <c r="O966" s="157"/>
      <c r="P966" s="157"/>
      <c r="Q966" s="157"/>
      <c r="R966" s="157"/>
      <c r="S966" s="157"/>
      <c r="T966" s="157"/>
      <c r="U966" s="157"/>
      <c r="V966" s="157"/>
      <c r="W966" s="157"/>
      <c r="X966" s="157"/>
      <c r="Y966" s="157"/>
      <c r="Z966" s="157"/>
    </row>
    <row r="967" spans="1:26" ht="12" customHeight="1" x14ac:dyDescent="0.25">
      <c r="A967" s="157"/>
      <c r="B967" s="157"/>
      <c r="C967" s="157"/>
      <c r="D967" s="189"/>
      <c r="E967" s="157"/>
      <c r="F967" s="157"/>
      <c r="G967" s="157"/>
      <c r="H967" s="157"/>
      <c r="I967" s="157"/>
      <c r="J967" s="157"/>
      <c r="K967" s="157"/>
      <c r="L967" s="157"/>
      <c r="M967" s="157"/>
      <c r="N967" s="157"/>
      <c r="O967" s="157"/>
      <c r="P967" s="157"/>
      <c r="Q967" s="157"/>
      <c r="R967" s="157"/>
      <c r="S967" s="157"/>
      <c r="T967" s="157"/>
      <c r="U967" s="157"/>
      <c r="V967" s="157"/>
      <c r="W967" s="157"/>
      <c r="X967" s="157"/>
      <c r="Y967" s="157"/>
      <c r="Z967" s="157"/>
    </row>
    <row r="968" spans="1:26" ht="12" customHeight="1" x14ac:dyDescent="0.25">
      <c r="A968" s="157"/>
      <c r="B968" s="157"/>
      <c r="C968" s="157"/>
      <c r="D968" s="189"/>
      <c r="E968" s="157"/>
      <c r="F968" s="157"/>
      <c r="G968" s="157"/>
      <c r="H968" s="157"/>
      <c r="I968" s="157"/>
      <c r="J968" s="157"/>
      <c r="K968" s="157"/>
      <c r="L968" s="157"/>
      <c r="M968" s="157"/>
      <c r="N968" s="157"/>
      <c r="O968" s="157"/>
      <c r="P968" s="157"/>
      <c r="Q968" s="157"/>
      <c r="R968" s="157"/>
      <c r="S968" s="157"/>
      <c r="T968" s="157"/>
      <c r="U968" s="157"/>
      <c r="V968" s="157"/>
      <c r="W968" s="157"/>
      <c r="X968" s="157"/>
      <c r="Y968" s="157"/>
      <c r="Z968" s="157"/>
    </row>
    <row r="969" spans="1:26" ht="12" customHeight="1" x14ac:dyDescent="0.25">
      <c r="A969" s="157"/>
      <c r="B969" s="157"/>
      <c r="C969" s="157"/>
      <c r="D969" s="189"/>
      <c r="E969" s="157"/>
      <c r="F969" s="157"/>
      <c r="G969" s="157"/>
      <c r="H969" s="157"/>
      <c r="I969" s="157"/>
      <c r="J969" s="157"/>
      <c r="K969" s="157"/>
      <c r="L969" s="157"/>
      <c r="M969" s="157"/>
      <c r="N969" s="157"/>
      <c r="O969" s="157"/>
      <c r="P969" s="157"/>
      <c r="Q969" s="157"/>
      <c r="R969" s="157"/>
      <c r="S969" s="157"/>
      <c r="T969" s="157"/>
      <c r="U969" s="157"/>
      <c r="V969" s="157"/>
      <c r="W969" s="157"/>
      <c r="X969" s="157"/>
      <c r="Y969" s="157"/>
      <c r="Z969" s="157"/>
    </row>
    <row r="970" spans="1:26" ht="12" customHeight="1" x14ac:dyDescent="0.25">
      <c r="A970" s="157"/>
      <c r="B970" s="157"/>
      <c r="C970" s="157"/>
      <c r="D970" s="189"/>
      <c r="E970" s="157"/>
      <c r="F970" s="157"/>
      <c r="G970" s="157"/>
      <c r="H970" s="157"/>
      <c r="I970" s="157"/>
      <c r="J970" s="157"/>
      <c r="K970" s="157"/>
      <c r="L970" s="157"/>
      <c r="M970" s="157"/>
      <c r="N970" s="157"/>
      <c r="O970" s="157"/>
      <c r="P970" s="157"/>
      <c r="Q970" s="157"/>
      <c r="R970" s="157"/>
      <c r="S970" s="157"/>
      <c r="T970" s="157"/>
      <c r="U970" s="157"/>
      <c r="V970" s="157"/>
      <c r="W970" s="157"/>
      <c r="X970" s="157"/>
      <c r="Y970" s="157"/>
      <c r="Z970" s="157"/>
    </row>
    <row r="971" spans="1:26" ht="12" customHeight="1" x14ac:dyDescent="0.25">
      <c r="A971" s="157"/>
      <c r="B971" s="157"/>
      <c r="C971" s="157"/>
      <c r="D971" s="189"/>
      <c r="E971" s="157"/>
      <c r="F971" s="157"/>
      <c r="G971" s="157"/>
      <c r="H971" s="157"/>
      <c r="I971" s="157"/>
      <c r="J971" s="157"/>
      <c r="K971" s="157"/>
      <c r="L971" s="157"/>
      <c r="M971" s="157"/>
      <c r="N971" s="157"/>
      <c r="O971" s="157"/>
      <c r="P971" s="157"/>
      <c r="Q971" s="157"/>
      <c r="R971" s="157"/>
      <c r="S971" s="157"/>
      <c r="T971" s="157"/>
      <c r="U971" s="157"/>
      <c r="V971" s="157"/>
      <c r="W971" s="157"/>
      <c r="X971" s="157"/>
      <c r="Y971" s="157"/>
      <c r="Z971" s="157"/>
    </row>
    <row r="972" spans="1:26" ht="12" customHeight="1" x14ac:dyDescent="0.25">
      <c r="A972" s="157"/>
      <c r="B972" s="157"/>
      <c r="C972" s="157"/>
      <c r="D972" s="189"/>
      <c r="E972" s="157"/>
      <c r="F972" s="157"/>
      <c r="G972" s="157"/>
      <c r="H972" s="157"/>
      <c r="I972" s="157"/>
      <c r="J972" s="157"/>
      <c r="K972" s="157"/>
      <c r="L972" s="157"/>
      <c r="M972" s="157"/>
      <c r="N972" s="157"/>
      <c r="O972" s="157"/>
      <c r="P972" s="157"/>
      <c r="Q972" s="157"/>
      <c r="R972" s="157"/>
      <c r="S972" s="157"/>
      <c r="T972" s="157"/>
      <c r="U972" s="157"/>
      <c r="V972" s="157"/>
      <c r="W972" s="157"/>
      <c r="X972" s="157"/>
      <c r="Y972" s="157"/>
      <c r="Z972" s="157"/>
    </row>
    <row r="973" spans="1:26" ht="12" customHeight="1" x14ac:dyDescent="0.25">
      <c r="A973" s="157"/>
      <c r="B973" s="157"/>
      <c r="C973" s="157"/>
      <c r="D973" s="189"/>
      <c r="E973" s="157"/>
      <c r="F973" s="157"/>
      <c r="G973" s="157"/>
      <c r="H973" s="157"/>
      <c r="I973" s="157"/>
      <c r="J973" s="157"/>
      <c r="K973" s="157"/>
      <c r="L973" s="157"/>
      <c r="M973" s="157"/>
      <c r="N973" s="157"/>
      <c r="O973" s="157"/>
      <c r="P973" s="157"/>
      <c r="Q973" s="157"/>
      <c r="R973" s="157"/>
      <c r="S973" s="157"/>
      <c r="T973" s="157"/>
      <c r="U973" s="157"/>
      <c r="V973" s="157"/>
      <c r="W973" s="157"/>
      <c r="X973" s="157"/>
      <c r="Y973" s="157"/>
      <c r="Z973" s="157"/>
    </row>
    <row r="974" spans="1:26" ht="12" customHeight="1" x14ac:dyDescent="0.25">
      <c r="A974" s="157"/>
      <c r="B974" s="157"/>
      <c r="C974" s="157"/>
      <c r="D974" s="189"/>
      <c r="E974" s="157"/>
      <c r="F974" s="157"/>
      <c r="G974" s="157"/>
      <c r="H974" s="157"/>
      <c r="I974" s="157"/>
      <c r="J974" s="157"/>
      <c r="K974" s="157"/>
      <c r="L974" s="157"/>
      <c r="M974" s="157"/>
      <c r="N974" s="157"/>
      <c r="O974" s="157"/>
      <c r="P974" s="157"/>
      <c r="Q974" s="157"/>
      <c r="R974" s="157"/>
      <c r="S974" s="157"/>
      <c r="T974" s="157"/>
      <c r="U974" s="157"/>
      <c r="V974" s="157"/>
      <c r="W974" s="157"/>
      <c r="X974" s="157"/>
      <c r="Y974" s="157"/>
      <c r="Z974" s="157"/>
    </row>
    <row r="975" spans="1:26" ht="12" customHeight="1" x14ac:dyDescent="0.25">
      <c r="A975" s="157"/>
      <c r="B975" s="157"/>
      <c r="C975" s="157"/>
      <c r="D975" s="189"/>
      <c r="E975" s="157"/>
      <c r="F975" s="157"/>
      <c r="G975" s="157"/>
      <c r="H975" s="157"/>
      <c r="I975" s="157"/>
      <c r="J975" s="157"/>
      <c r="K975" s="157"/>
      <c r="L975" s="157"/>
      <c r="M975" s="157"/>
      <c r="N975" s="157"/>
      <c r="O975" s="157"/>
      <c r="P975" s="157"/>
      <c r="Q975" s="157"/>
      <c r="R975" s="157"/>
      <c r="S975" s="157"/>
      <c r="T975" s="157"/>
      <c r="U975" s="157"/>
      <c r="V975" s="157"/>
      <c r="W975" s="157"/>
      <c r="X975" s="157"/>
      <c r="Y975" s="157"/>
      <c r="Z975" s="157"/>
    </row>
    <row r="976" spans="1:26" ht="12" customHeight="1" x14ac:dyDescent="0.25">
      <c r="A976" s="157"/>
      <c r="B976" s="157"/>
      <c r="C976" s="157"/>
      <c r="D976" s="189"/>
      <c r="E976" s="157"/>
      <c r="F976" s="157"/>
      <c r="G976" s="157"/>
      <c r="H976" s="157"/>
      <c r="I976" s="157"/>
      <c r="J976" s="157"/>
      <c r="K976" s="157"/>
      <c r="L976" s="157"/>
      <c r="M976" s="157"/>
      <c r="N976" s="157"/>
      <c r="O976" s="157"/>
      <c r="P976" s="157"/>
      <c r="Q976" s="157"/>
      <c r="R976" s="157"/>
      <c r="S976" s="157"/>
      <c r="T976" s="157"/>
      <c r="U976" s="157"/>
      <c r="V976" s="157"/>
      <c r="W976" s="157"/>
      <c r="X976" s="157"/>
      <c r="Y976" s="157"/>
      <c r="Z976" s="157"/>
    </row>
    <row r="977" spans="1:26" ht="12" customHeight="1" x14ac:dyDescent="0.25">
      <c r="A977" s="157"/>
      <c r="B977" s="157"/>
      <c r="C977" s="157"/>
      <c r="D977" s="189"/>
      <c r="E977" s="157"/>
      <c r="F977" s="157"/>
      <c r="G977" s="157"/>
      <c r="H977" s="157"/>
      <c r="I977" s="157"/>
      <c r="J977" s="157"/>
      <c r="K977" s="157"/>
      <c r="L977" s="157"/>
      <c r="M977" s="157"/>
      <c r="N977" s="157"/>
      <c r="O977" s="157"/>
      <c r="P977" s="157"/>
      <c r="Q977" s="157"/>
      <c r="R977" s="157"/>
      <c r="S977" s="157"/>
      <c r="T977" s="157"/>
      <c r="U977" s="157"/>
      <c r="V977" s="157"/>
      <c r="W977" s="157"/>
      <c r="X977" s="157"/>
      <c r="Y977" s="157"/>
      <c r="Z977" s="157"/>
    </row>
    <row r="978" spans="1:26" ht="12" customHeight="1" x14ac:dyDescent="0.25">
      <c r="A978" s="157"/>
      <c r="B978" s="157"/>
      <c r="C978" s="157"/>
      <c r="D978" s="189"/>
      <c r="E978" s="157"/>
      <c r="F978" s="157"/>
      <c r="G978" s="157"/>
      <c r="H978" s="157"/>
      <c r="I978" s="157"/>
      <c r="J978" s="157"/>
      <c r="K978" s="157"/>
      <c r="L978" s="157"/>
      <c r="M978" s="157"/>
      <c r="N978" s="157"/>
      <c r="O978" s="157"/>
      <c r="P978" s="157"/>
      <c r="Q978" s="157"/>
      <c r="R978" s="157"/>
      <c r="S978" s="157"/>
      <c r="T978" s="157"/>
      <c r="U978" s="157"/>
      <c r="V978" s="157"/>
      <c r="W978" s="157"/>
      <c r="X978" s="157"/>
      <c r="Y978" s="157"/>
      <c r="Z978" s="157"/>
    </row>
    <row r="979" spans="1:26" ht="12" customHeight="1" x14ac:dyDescent="0.25">
      <c r="A979" s="157"/>
      <c r="B979" s="157"/>
      <c r="C979" s="157"/>
      <c r="D979" s="189"/>
      <c r="E979" s="157"/>
      <c r="F979" s="157"/>
      <c r="G979" s="157"/>
      <c r="H979" s="157"/>
      <c r="I979" s="157"/>
      <c r="J979" s="157"/>
      <c r="K979" s="157"/>
      <c r="L979" s="157"/>
      <c r="M979" s="157"/>
      <c r="N979" s="157"/>
      <c r="O979" s="157"/>
      <c r="P979" s="157"/>
      <c r="Q979" s="157"/>
      <c r="R979" s="157"/>
      <c r="S979" s="157"/>
      <c r="T979" s="157"/>
      <c r="U979" s="157"/>
      <c r="V979" s="157"/>
      <c r="W979" s="157"/>
      <c r="X979" s="157"/>
      <c r="Y979" s="157"/>
      <c r="Z979" s="157"/>
    </row>
    <row r="980" spans="1:26" ht="12" customHeight="1" x14ac:dyDescent="0.25">
      <c r="A980" s="157"/>
      <c r="B980" s="157"/>
      <c r="C980" s="157"/>
      <c r="D980" s="189"/>
      <c r="E980" s="157"/>
      <c r="F980" s="157"/>
      <c r="G980" s="157"/>
      <c r="H980" s="157"/>
      <c r="I980" s="157"/>
      <c r="J980" s="157"/>
      <c r="K980" s="157"/>
      <c r="L980" s="157"/>
      <c r="M980" s="157"/>
      <c r="N980" s="157"/>
      <c r="O980" s="157"/>
      <c r="P980" s="157"/>
      <c r="Q980" s="157"/>
      <c r="R980" s="157"/>
      <c r="S980" s="157"/>
      <c r="T980" s="157"/>
      <c r="U980" s="157"/>
      <c r="V980" s="157"/>
      <c r="W980" s="157"/>
      <c r="X980" s="157"/>
      <c r="Y980" s="157"/>
      <c r="Z980" s="157"/>
    </row>
    <row r="981" spans="1:26" ht="12" customHeight="1" x14ac:dyDescent="0.25">
      <c r="A981" s="157"/>
      <c r="B981" s="157"/>
      <c r="C981" s="157"/>
      <c r="D981" s="189"/>
      <c r="E981" s="157"/>
      <c r="F981" s="157"/>
      <c r="G981" s="157"/>
      <c r="H981" s="157"/>
      <c r="I981" s="157"/>
      <c r="J981" s="157"/>
      <c r="K981" s="157"/>
      <c r="L981" s="157"/>
      <c r="M981" s="157"/>
      <c r="N981" s="157"/>
      <c r="O981" s="157"/>
      <c r="P981" s="157"/>
      <c r="Q981" s="157"/>
      <c r="R981" s="157"/>
      <c r="S981" s="157"/>
      <c r="T981" s="157"/>
      <c r="U981" s="157"/>
      <c r="V981" s="157"/>
      <c r="W981" s="157"/>
      <c r="X981" s="157"/>
      <c r="Y981" s="157"/>
      <c r="Z981" s="157"/>
    </row>
    <row r="982" spans="1:26" ht="12" customHeight="1" x14ac:dyDescent="0.25">
      <c r="A982" s="157"/>
      <c r="B982" s="157"/>
      <c r="C982" s="157"/>
      <c r="D982" s="189"/>
      <c r="E982" s="157"/>
      <c r="F982" s="157"/>
      <c r="G982" s="157"/>
      <c r="H982" s="157"/>
      <c r="I982" s="157"/>
      <c r="J982" s="157"/>
      <c r="K982" s="157"/>
      <c r="L982" s="157"/>
      <c r="M982" s="157"/>
      <c r="N982" s="157"/>
      <c r="O982" s="157"/>
      <c r="P982" s="157"/>
      <c r="Q982" s="157"/>
      <c r="R982" s="157"/>
      <c r="S982" s="157"/>
      <c r="T982" s="157"/>
      <c r="U982" s="157"/>
      <c r="V982" s="157"/>
      <c r="W982" s="157"/>
      <c r="X982" s="157"/>
      <c r="Y982" s="157"/>
      <c r="Z982" s="157"/>
    </row>
    <row r="983" spans="1:26" ht="12" customHeight="1" x14ac:dyDescent="0.25">
      <c r="A983" s="157"/>
      <c r="B983" s="157"/>
      <c r="C983" s="157"/>
      <c r="D983" s="189"/>
      <c r="E983" s="157"/>
      <c r="F983" s="157"/>
      <c r="G983" s="157"/>
      <c r="H983" s="157"/>
      <c r="I983" s="157"/>
      <c r="J983" s="157"/>
      <c r="K983" s="157"/>
      <c r="L983" s="157"/>
      <c r="M983" s="157"/>
      <c r="N983" s="157"/>
      <c r="O983" s="157"/>
      <c r="P983" s="157"/>
      <c r="Q983" s="157"/>
      <c r="R983" s="157"/>
      <c r="S983" s="157"/>
      <c r="T983" s="157"/>
      <c r="U983" s="157"/>
      <c r="V983" s="157"/>
      <c r="W983" s="157"/>
      <c r="X983" s="157"/>
      <c r="Y983" s="157"/>
      <c r="Z983" s="157"/>
    </row>
    <row r="984" spans="1:26" ht="12" customHeight="1" x14ac:dyDescent="0.25">
      <c r="A984" s="157"/>
      <c r="B984" s="157"/>
      <c r="C984" s="157"/>
      <c r="D984" s="189"/>
      <c r="E984" s="157"/>
      <c r="F984" s="157"/>
      <c r="G984" s="157"/>
      <c r="H984" s="157"/>
      <c r="I984" s="157"/>
      <c r="J984" s="157"/>
      <c r="K984" s="157"/>
      <c r="L984" s="157"/>
      <c r="M984" s="157"/>
      <c r="N984" s="157"/>
      <c r="O984" s="157"/>
      <c r="P984" s="157"/>
      <c r="Q984" s="157"/>
      <c r="R984" s="157"/>
      <c r="S984" s="157"/>
      <c r="T984" s="157"/>
      <c r="U984" s="157"/>
      <c r="V984" s="157"/>
      <c r="W984" s="157"/>
      <c r="X984" s="157"/>
      <c r="Y984" s="157"/>
      <c r="Z984" s="157"/>
    </row>
    <row r="985" spans="1:26" ht="12" customHeight="1" x14ac:dyDescent="0.25">
      <c r="A985" s="157"/>
      <c r="B985" s="157"/>
      <c r="C985" s="157"/>
      <c r="D985" s="189"/>
      <c r="E985" s="157"/>
      <c r="F985" s="157"/>
      <c r="G985" s="157"/>
      <c r="H985" s="157"/>
      <c r="I985" s="157"/>
      <c r="J985" s="157"/>
      <c r="K985" s="157"/>
      <c r="L985" s="157"/>
      <c r="M985" s="157"/>
      <c r="N985" s="157"/>
      <c r="O985" s="157"/>
      <c r="P985" s="157"/>
      <c r="Q985" s="157"/>
      <c r="R985" s="157"/>
      <c r="S985" s="157"/>
      <c r="T985" s="157"/>
      <c r="U985" s="157"/>
      <c r="V985" s="157"/>
      <c r="W985" s="157"/>
      <c r="X985" s="157"/>
      <c r="Y985" s="157"/>
      <c r="Z985" s="157"/>
    </row>
    <row r="986" spans="1:26" ht="12" customHeight="1" x14ac:dyDescent="0.25">
      <c r="A986" s="157"/>
      <c r="B986" s="157"/>
      <c r="C986" s="157"/>
      <c r="D986" s="189"/>
      <c r="E986" s="157"/>
      <c r="F986" s="157"/>
      <c r="G986" s="157"/>
      <c r="H986" s="157"/>
      <c r="I986" s="157"/>
      <c r="J986" s="157"/>
      <c r="K986" s="157"/>
      <c r="L986" s="157"/>
      <c r="M986" s="157"/>
      <c r="N986" s="157"/>
      <c r="O986" s="157"/>
      <c r="P986" s="157"/>
      <c r="Q986" s="157"/>
      <c r="R986" s="157"/>
      <c r="S986" s="157"/>
      <c r="T986" s="157"/>
      <c r="U986" s="157"/>
      <c r="V986" s="157"/>
      <c r="W986" s="157"/>
      <c r="X986" s="157"/>
      <c r="Y986" s="157"/>
      <c r="Z986" s="157"/>
    </row>
    <row r="987" spans="1:26" ht="12" customHeight="1" x14ac:dyDescent="0.25">
      <c r="A987" s="157"/>
      <c r="B987" s="157"/>
      <c r="C987" s="157"/>
      <c r="D987" s="189"/>
      <c r="E987" s="157"/>
      <c r="F987" s="157"/>
      <c r="G987" s="157"/>
      <c r="H987" s="157"/>
      <c r="I987" s="157"/>
      <c r="J987" s="157"/>
      <c r="K987" s="157"/>
      <c r="L987" s="157"/>
      <c r="M987" s="157"/>
      <c r="N987" s="157"/>
      <c r="O987" s="157"/>
      <c r="P987" s="157"/>
      <c r="Q987" s="157"/>
      <c r="R987" s="157"/>
      <c r="S987" s="157"/>
      <c r="T987" s="157"/>
      <c r="U987" s="157"/>
      <c r="V987" s="157"/>
      <c r="W987" s="157"/>
      <c r="X987" s="157"/>
      <c r="Y987" s="157"/>
      <c r="Z987" s="157"/>
    </row>
    <row r="988" spans="1:26" ht="12" customHeight="1" x14ac:dyDescent="0.25">
      <c r="A988" s="157"/>
      <c r="B988" s="157"/>
      <c r="C988" s="157"/>
      <c r="D988" s="189"/>
      <c r="E988" s="157"/>
      <c r="F988" s="157"/>
      <c r="G988" s="157"/>
      <c r="H988" s="157"/>
      <c r="I988" s="157"/>
      <c r="J988" s="157"/>
      <c r="K988" s="157"/>
      <c r="L988" s="157"/>
      <c r="M988" s="157"/>
      <c r="N988" s="157"/>
      <c r="O988" s="157"/>
      <c r="P988" s="157"/>
      <c r="Q988" s="157"/>
      <c r="R988" s="157"/>
      <c r="S988" s="157"/>
      <c r="T988" s="157"/>
      <c r="U988" s="157"/>
      <c r="V988" s="157"/>
      <c r="W988" s="157"/>
      <c r="X988" s="157"/>
      <c r="Y988" s="157"/>
      <c r="Z988" s="157"/>
    </row>
    <row r="989" spans="1:26" ht="12" customHeight="1" x14ac:dyDescent="0.25">
      <c r="A989" s="157"/>
      <c r="B989" s="157"/>
      <c r="C989" s="157"/>
      <c r="D989" s="189"/>
      <c r="E989" s="157"/>
      <c r="F989" s="157"/>
      <c r="G989" s="157"/>
      <c r="H989" s="157"/>
      <c r="I989" s="157"/>
      <c r="J989" s="157"/>
      <c r="K989" s="157"/>
      <c r="L989" s="157"/>
      <c r="M989" s="157"/>
      <c r="N989" s="157"/>
      <c r="O989" s="157"/>
      <c r="P989" s="157"/>
      <c r="Q989" s="157"/>
      <c r="R989" s="157"/>
      <c r="S989" s="157"/>
      <c r="T989" s="157"/>
      <c r="U989" s="157"/>
      <c r="V989" s="157"/>
      <c r="W989" s="157"/>
      <c r="X989" s="157"/>
      <c r="Y989" s="157"/>
      <c r="Z989" s="157"/>
    </row>
    <row r="990" spans="1:26" ht="12" customHeight="1" x14ac:dyDescent="0.25">
      <c r="A990" s="157"/>
      <c r="B990" s="157"/>
      <c r="C990" s="157"/>
      <c r="D990" s="189"/>
      <c r="E990" s="157"/>
      <c r="F990" s="157"/>
      <c r="G990" s="157"/>
      <c r="H990" s="157"/>
      <c r="I990" s="157"/>
      <c r="J990" s="157"/>
      <c r="K990" s="157"/>
      <c r="L990" s="157"/>
      <c r="M990" s="157"/>
      <c r="N990" s="157"/>
      <c r="O990" s="157"/>
      <c r="P990" s="157"/>
      <c r="Q990" s="157"/>
      <c r="R990" s="157"/>
      <c r="S990" s="157"/>
      <c r="T990" s="157"/>
      <c r="U990" s="157"/>
      <c r="V990" s="157"/>
      <c r="W990" s="157"/>
      <c r="X990" s="157"/>
      <c r="Y990" s="157"/>
      <c r="Z990" s="157"/>
    </row>
    <row r="991" spans="1:26" ht="12" customHeight="1" x14ac:dyDescent="0.25">
      <c r="A991" s="157"/>
      <c r="B991" s="157"/>
      <c r="C991" s="157"/>
      <c r="D991" s="189"/>
      <c r="E991" s="157"/>
      <c r="F991" s="157"/>
      <c r="G991" s="157"/>
      <c r="H991" s="157"/>
      <c r="I991" s="157"/>
      <c r="J991" s="157"/>
      <c r="K991" s="157"/>
      <c r="L991" s="157"/>
      <c r="M991" s="157"/>
      <c r="N991" s="157"/>
      <c r="O991" s="157"/>
      <c r="P991" s="157"/>
      <c r="Q991" s="157"/>
      <c r="R991" s="157"/>
      <c r="S991" s="157"/>
      <c r="T991" s="157"/>
      <c r="U991" s="157"/>
      <c r="V991" s="157"/>
      <c r="W991" s="157"/>
      <c r="X991" s="157"/>
      <c r="Y991" s="157"/>
      <c r="Z991" s="157"/>
    </row>
    <row r="992" spans="1:26" ht="12" customHeight="1" x14ac:dyDescent="0.25">
      <c r="A992" s="157"/>
      <c r="B992" s="157"/>
      <c r="C992" s="157"/>
      <c r="D992" s="189"/>
      <c r="E992" s="157"/>
      <c r="F992" s="157"/>
      <c r="G992" s="157"/>
      <c r="H992" s="157"/>
      <c r="I992" s="157"/>
      <c r="J992" s="157"/>
      <c r="K992" s="157"/>
      <c r="L992" s="157"/>
      <c r="M992" s="157"/>
      <c r="N992" s="157"/>
      <c r="O992" s="157"/>
      <c r="P992" s="157"/>
      <c r="Q992" s="157"/>
      <c r="R992" s="157"/>
      <c r="S992" s="157"/>
      <c r="T992" s="157"/>
      <c r="U992" s="157"/>
      <c r="V992" s="157"/>
      <c r="W992" s="157"/>
      <c r="X992" s="157"/>
      <c r="Y992" s="157"/>
      <c r="Z992" s="157"/>
    </row>
    <row r="993" spans="1:26" ht="12" customHeight="1" x14ac:dyDescent="0.25">
      <c r="A993" s="157"/>
      <c r="B993" s="157"/>
      <c r="C993" s="157"/>
      <c r="D993" s="189"/>
      <c r="E993" s="157"/>
      <c r="F993" s="157"/>
      <c r="G993" s="157"/>
      <c r="H993" s="157"/>
      <c r="I993" s="157"/>
      <c r="J993" s="157"/>
      <c r="K993" s="157"/>
      <c r="L993" s="157"/>
      <c r="M993" s="157"/>
      <c r="N993" s="157"/>
      <c r="O993" s="157"/>
      <c r="P993" s="157"/>
      <c r="Q993" s="157"/>
      <c r="R993" s="157"/>
      <c r="S993" s="157"/>
      <c r="T993" s="157"/>
      <c r="U993" s="157"/>
      <c r="V993" s="157"/>
      <c r="W993" s="157"/>
      <c r="X993" s="157"/>
      <c r="Y993" s="157"/>
      <c r="Z993" s="157"/>
    </row>
    <row r="994" spans="1:26" ht="12" customHeight="1" x14ac:dyDescent="0.25">
      <c r="A994" s="157"/>
      <c r="B994" s="157"/>
      <c r="C994" s="157"/>
      <c r="D994" s="189"/>
      <c r="E994" s="157"/>
      <c r="F994" s="157"/>
      <c r="G994" s="157"/>
      <c r="H994" s="157"/>
      <c r="I994" s="157"/>
      <c r="J994" s="157"/>
      <c r="K994" s="157"/>
      <c r="L994" s="157"/>
      <c r="M994" s="157"/>
      <c r="N994" s="157"/>
      <c r="O994" s="157"/>
      <c r="P994" s="157"/>
      <c r="Q994" s="157"/>
      <c r="R994" s="157"/>
      <c r="S994" s="157"/>
      <c r="T994" s="157"/>
      <c r="U994" s="157"/>
      <c r="V994" s="157"/>
      <c r="W994" s="157"/>
      <c r="X994" s="157"/>
      <c r="Y994" s="157"/>
      <c r="Z994" s="157"/>
    </row>
    <row r="995" spans="1:26" ht="12" customHeight="1" x14ac:dyDescent="0.25">
      <c r="A995" s="157"/>
      <c r="B995" s="157"/>
      <c r="C995" s="157"/>
      <c r="D995" s="189"/>
      <c r="E995" s="157"/>
      <c r="F995" s="157"/>
      <c r="G995" s="157"/>
      <c r="H995" s="157"/>
      <c r="I995" s="157"/>
      <c r="J995" s="157"/>
      <c r="K995" s="157"/>
      <c r="L995" s="157"/>
      <c r="M995" s="157"/>
      <c r="N995" s="157"/>
      <c r="O995" s="157"/>
      <c r="P995" s="157"/>
      <c r="Q995" s="157"/>
      <c r="R995" s="157"/>
      <c r="S995" s="157"/>
      <c r="T995" s="157"/>
      <c r="U995" s="157"/>
      <c r="V995" s="157"/>
      <c r="W995" s="157"/>
      <c r="X995" s="157"/>
      <c r="Y995" s="157"/>
      <c r="Z995" s="157"/>
    </row>
    <row r="996" spans="1:26" ht="12" customHeight="1" x14ac:dyDescent="0.25">
      <c r="A996" s="157"/>
      <c r="B996" s="157"/>
      <c r="C996" s="157"/>
      <c r="D996" s="189"/>
      <c r="E996" s="157"/>
      <c r="F996" s="157"/>
      <c r="G996" s="157"/>
      <c r="H996" s="157"/>
      <c r="I996" s="157"/>
      <c r="J996" s="157"/>
      <c r="K996" s="157"/>
      <c r="L996" s="157"/>
      <c r="M996" s="157"/>
      <c r="N996" s="157"/>
      <c r="O996" s="157"/>
      <c r="P996" s="157"/>
      <c r="Q996" s="157"/>
      <c r="R996" s="157"/>
      <c r="S996" s="157"/>
      <c r="T996" s="157"/>
      <c r="U996" s="157"/>
      <c r="V996" s="157"/>
      <c r="W996" s="157"/>
      <c r="X996" s="157"/>
      <c r="Y996" s="157"/>
      <c r="Z996" s="157"/>
    </row>
    <row r="997" spans="1:26" ht="12" customHeight="1" x14ac:dyDescent="0.25">
      <c r="A997" s="157"/>
      <c r="B997" s="157"/>
      <c r="C997" s="157"/>
      <c r="D997" s="189"/>
      <c r="E997" s="157"/>
      <c r="F997" s="157"/>
      <c r="G997" s="157"/>
      <c r="H997" s="157"/>
      <c r="I997" s="157"/>
      <c r="J997" s="157"/>
      <c r="K997" s="157"/>
      <c r="L997" s="157"/>
      <c r="M997" s="157"/>
      <c r="N997" s="157"/>
      <c r="O997" s="157"/>
      <c r="P997" s="157"/>
      <c r="Q997" s="157"/>
      <c r="R997" s="157"/>
      <c r="S997" s="157"/>
      <c r="T997" s="157"/>
      <c r="U997" s="157"/>
      <c r="V997" s="157"/>
      <c r="W997" s="157"/>
      <c r="X997" s="157"/>
      <c r="Y997" s="157"/>
      <c r="Z997" s="157"/>
    </row>
    <row r="998" spans="1:26" ht="12" customHeight="1" x14ac:dyDescent="0.25">
      <c r="A998" s="157"/>
      <c r="B998" s="157"/>
      <c r="C998" s="157"/>
      <c r="D998" s="189"/>
      <c r="E998" s="157"/>
      <c r="F998" s="157"/>
      <c r="G998" s="157"/>
      <c r="H998" s="157"/>
      <c r="I998" s="157"/>
      <c r="J998" s="157"/>
      <c r="K998" s="157"/>
      <c r="L998" s="157"/>
      <c r="M998" s="157"/>
      <c r="N998" s="157"/>
      <c r="O998" s="157"/>
      <c r="P998" s="157"/>
      <c r="Q998" s="157"/>
      <c r="R998" s="157"/>
      <c r="S998" s="157"/>
      <c r="T998" s="157"/>
      <c r="U998" s="157"/>
      <c r="V998" s="157"/>
      <c r="W998" s="157"/>
      <c r="X998" s="157"/>
      <c r="Y998" s="157"/>
      <c r="Z998" s="157"/>
    </row>
    <row r="999" spans="1:26" ht="12" customHeight="1" x14ac:dyDescent="0.25">
      <c r="A999" s="157"/>
      <c r="B999" s="157"/>
      <c r="C999" s="157"/>
      <c r="D999" s="189"/>
      <c r="E999" s="157"/>
      <c r="F999" s="157"/>
      <c r="G999" s="157"/>
      <c r="H999" s="157"/>
      <c r="I999" s="157"/>
      <c r="J999" s="157"/>
      <c r="K999" s="157"/>
      <c r="L999" s="157"/>
      <c r="M999" s="157"/>
      <c r="N999" s="157"/>
      <c r="O999" s="157"/>
      <c r="P999" s="157"/>
      <c r="Q999" s="157"/>
      <c r="R999" s="157"/>
      <c r="S999" s="157"/>
      <c r="T999" s="157"/>
      <c r="U999" s="157"/>
      <c r="V999" s="157"/>
      <c r="W999" s="157"/>
      <c r="X999" s="157"/>
      <c r="Y999" s="157"/>
      <c r="Z999" s="157"/>
    </row>
    <row r="1000" spans="1:26" ht="12" customHeight="1" x14ac:dyDescent="0.25">
      <c r="A1000" s="157"/>
      <c r="B1000" s="157"/>
      <c r="C1000" s="157"/>
      <c r="D1000" s="189"/>
      <c r="E1000" s="157"/>
      <c r="F1000" s="157"/>
      <c r="G1000" s="157"/>
      <c r="H1000" s="157"/>
      <c r="I1000" s="157"/>
      <c r="J1000" s="157"/>
      <c r="K1000" s="157"/>
      <c r="L1000" s="157"/>
      <c r="M1000" s="157"/>
      <c r="N1000" s="157"/>
      <c r="O1000" s="157"/>
      <c r="P1000" s="157"/>
      <c r="Q1000" s="157"/>
      <c r="R1000" s="157"/>
      <c r="S1000" s="157"/>
      <c r="T1000" s="157"/>
      <c r="U1000" s="157"/>
      <c r="V1000" s="157"/>
      <c r="W1000" s="157"/>
      <c r="X1000" s="157"/>
      <c r="Y1000" s="157"/>
      <c r="Z1000" s="157"/>
    </row>
  </sheetData>
  <mergeCells count="1">
    <mergeCell ref="D1:F1"/>
  </mergeCells>
  <pageMargins left="1.19" right="0.25" top="0.59" bottom="0.23" header="0" footer="0"/>
  <pageSetup paperSize="9" fitToHeight="0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27977-7FC1-4AEF-9B96-8AC65ACC362C}">
  <sheetPr>
    <pageSetUpPr fitToPage="1"/>
  </sheetPr>
  <dimension ref="A1:AC1000"/>
  <sheetViews>
    <sheetView showGridLines="0" workbookViewId="0">
      <selection activeCell="K43" sqref="K43"/>
    </sheetView>
  </sheetViews>
  <sheetFormatPr baseColWidth="10" defaultColWidth="14.42578125" defaultRowHeight="15" customHeight="1" x14ac:dyDescent="0.25"/>
  <cols>
    <col min="1" max="1" width="1.5703125" customWidth="1"/>
    <col min="2" max="2" width="11.5703125" hidden="1" customWidth="1"/>
    <col min="3" max="3" width="11.5703125" customWidth="1"/>
    <col min="4" max="4" width="5.42578125" customWidth="1"/>
    <col min="5" max="5" width="10.7109375" customWidth="1"/>
    <col min="6" max="6" width="14.7109375" customWidth="1"/>
    <col min="7" max="7" width="11" customWidth="1"/>
    <col min="8" max="8" width="12.42578125" customWidth="1"/>
    <col min="9" max="9" width="13.28515625" customWidth="1"/>
    <col min="10" max="26" width="11.5703125" customWidth="1"/>
  </cols>
  <sheetData>
    <row r="1" spans="1:29" ht="12" customHeight="1" x14ac:dyDescent="0.25">
      <c r="A1" s="157"/>
      <c r="B1" s="157"/>
      <c r="C1" s="157"/>
      <c r="D1" s="340" t="s">
        <v>206</v>
      </c>
      <c r="E1" s="341"/>
      <c r="F1" s="341"/>
      <c r="G1" s="157"/>
      <c r="H1" s="157"/>
      <c r="I1" s="157"/>
      <c r="J1" s="157"/>
      <c r="K1" s="157"/>
      <c r="L1" s="157"/>
      <c r="M1" s="157"/>
      <c r="N1" s="157"/>
      <c r="O1" s="157"/>
      <c r="P1" s="157"/>
      <c r="Q1" s="157"/>
      <c r="R1" s="157"/>
      <c r="S1" s="157"/>
      <c r="T1" s="157"/>
      <c r="U1" s="157"/>
      <c r="V1" s="157"/>
      <c r="W1" s="157"/>
      <c r="X1" s="157"/>
      <c r="Y1" s="157"/>
      <c r="Z1" s="157"/>
    </row>
    <row r="2" spans="1:29" ht="12" customHeight="1" x14ac:dyDescent="0.25">
      <c r="A2" s="157"/>
      <c r="B2" s="157"/>
      <c r="C2" s="157"/>
      <c r="D2" s="158" t="s">
        <v>207</v>
      </c>
      <c r="E2" s="159"/>
      <c r="F2" s="160">
        <v>591685.19999999995</v>
      </c>
      <c r="G2" s="157">
        <v>591685.19999999995</v>
      </c>
      <c r="H2" s="190"/>
      <c r="I2" s="157"/>
      <c r="J2" s="157"/>
      <c r="K2" s="157"/>
      <c r="L2" s="157"/>
      <c r="M2" s="157"/>
      <c r="N2" s="157"/>
      <c r="O2" s="157"/>
      <c r="P2" s="157"/>
      <c r="Q2" s="157"/>
      <c r="R2" s="157"/>
      <c r="S2" s="157"/>
      <c r="T2" s="157"/>
      <c r="U2" s="157"/>
      <c r="V2" s="157"/>
      <c r="W2" s="157"/>
      <c r="X2" s="157"/>
      <c r="Y2" s="157"/>
      <c r="Z2" s="157"/>
    </row>
    <row r="3" spans="1:29" ht="12" customHeight="1" x14ac:dyDescent="0.25">
      <c r="A3" s="157"/>
      <c r="B3" s="157"/>
      <c r="C3" s="157"/>
      <c r="D3" s="161" t="s">
        <v>208</v>
      </c>
      <c r="E3" s="162"/>
      <c r="F3" s="163">
        <v>0.9</v>
      </c>
      <c r="G3" s="157"/>
      <c r="H3" s="190"/>
      <c r="I3" s="157"/>
      <c r="J3" s="157"/>
      <c r="K3" s="157"/>
      <c r="L3" s="157"/>
      <c r="M3" s="157"/>
      <c r="N3" s="157"/>
      <c r="O3" s="157"/>
      <c r="P3" s="157"/>
      <c r="Q3" s="157"/>
      <c r="R3" s="157"/>
      <c r="S3" s="157"/>
      <c r="T3" s="157"/>
      <c r="U3" s="157"/>
      <c r="V3" s="157"/>
      <c r="W3" s="157"/>
      <c r="X3" s="157"/>
      <c r="Y3" s="157"/>
      <c r="Z3" s="157"/>
    </row>
    <row r="4" spans="1:29" ht="12" customHeight="1" x14ac:dyDescent="0.25">
      <c r="A4" s="157"/>
      <c r="B4" s="157"/>
      <c r="C4" s="157"/>
      <c r="D4" s="161" t="s">
        <v>209</v>
      </c>
      <c r="E4" s="162"/>
      <c r="F4" s="164">
        <v>18</v>
      </c>
      <c r="G4" s="157"/>
      <c r="H4" s="157"/>
      <c r="I4" s="157"/>
      <c r="J4" s="157"/>
      <c r="K4" s="157"/>
      <c r="L4" s="157"/>
      <c r="M4" s="157"/>
      <c r="N4" s="157"/>
      <c r="O4" s="157"/>
      <c r="P4" s="157"/>
      <c r="Q4" s="157"/>
      <c r="R4" s="157"/>
      <c r="S4" s="157"/>
      <c r="T4" s="157"/>
      <c r="U4" s="157"/>
      <c r="V4" s="157"/>
      <c r="W4" s="157"/>
      <c r="X4" s="157"/>
      <c r="Y4" s="157"/>
      <c r="Z4" s="157"/>
    </row>
    <row r="5" spans="1:29" ht="12" customHeight="1" x14ac:dyDescent="0.25">
      <c r="A5" s="157"/>
      <c r="B5" s="157"/>
      <c r="C5" s="157"/>
      <c r="D5" s="165" t="s">
        <v>210</v>
      </c>
      <c r="E5" s="166"/>
      <c r="F5" s="167">
        <v>45200</v>
      </c>
      <c r="G5" s="157"/>
      <c r="H5" s="157"/>
      <c r="I5" s="157"/>
      <c r="J5" s="157"/>
      <c r="K5" s="157"/>
      <c r="L5" s="157"/>
      <c r="M5" s="157"/>
      <c r="N5" s="157"/>
      <c r="O5" s="157"/>
      <c r="P5" s="157"/>
      <c r="Q5" s="157"/>
      <c r="R5" s="157"/>
      <c r="S5" s="157"/>
      <c r="T5" s="157"/>
      <c r="U5" s="157"/>
      <c r="V5" s="157"/>
      <c r="W5" s="157"/>
      <c r="X5" s="157"/>
      <c r="Y5" s="157"/>
      <c r="Z5" s="157"/>
    </row>
    <row r="6" spans="1:29" ht="12" customHeight="1" x14ac:dyDescent="0.25">
      <c r="A6" s="157"/>
      <c r="B6" s="157"/>
      <c r="C6" s="157"/>
      <c r="D6" s="168" t="s">
        <v>211</v>
      </c>
      <c r="E6" s="169"/>
      <c r="F6" s="170">
        <f>+PMT($F$3/12,$F$4,$I$10)</f>
        <v>60960.709526241779</v>
      </c>
      <c r="G6" s="157"/>
      <c r="H6" s="157"/>
      <c r="I6" s="157"/>
      <c r="J6" s="157"/>
      <c r="K6" s="157"/>
      <c r="L6" s="157"/>
      <c r="M6" s="157"/>
      <c r="N6" s="157"/>
      <c r="O6" s="157"/>
      <c r="P6" s="157"/>
      <c r="Q6" s="157"/>
      <c r="R6" s="157"/>
      <c r="S6" s="157"/>
      <c r="T6" s="157"/>
      <c r="U6" s="157"/>
      <c r="V6" s="157"/>
      <c r="W6" s="157"/>
      <c r="X6" s="157"/>
      <c r="Y6" s="157"/>
      <c r="Z6" s="157"/>
    </row>
    <row r="7" spans="1:29" ht="12" customHeight="1" x14ac:dyDescent="0.25">
      <c r="A7" s="157"/>
      <c r="B7" s="157"/>
      <c r="C7" s="157"/>
      <c r="D7" s="171"/>
      <c r="E7" s="157"/>
      <c r="F7" s="172"/>
      <c r="G7" s="157"/>
      <c r="H7" s="157"/>
      <c r="I7" s="157"/>
      <c r="J7" s="157"/>
      <c r="K7" s="157"/>
      <c r="L7" s="157"/>
      <c r="M7" s="157"/>
      <c r="N7" s="157"/>
      <c r="O7" s="157"/>
      <c r="P7" s="157"/>
      <c r="Q7" s="157"/>
      <c r="R7" s="157"/>
      <c r="S7" s="157"/>
    </row>
    <row r="8" spans="1:29" ht="12" customHeight="1" x14ac:dyDescent="0.25">
      <c r="A8" s="157"/>
      <c r="B8" s="157"/>
      <c r="C8" s="157"/>
      <c r="D8" s="173"/>
      <c r="E8" s="174"/>
      <c r="F8" s="174"/>
      <c r="G8" s="174"/>
      <c r="H8" s="174"/>
      <c r="I8" s="174"/>
      <c r="J8" s="157"/>
      <c r="K8" s="157"/>
      <c r="L8" s="157"/>
    </row>
    <row r="9" spans="1:29" ht="12" customHeight="1" x14ac:dyDescent="0.25">
      <c r="A9" s="157"/>
      <c r="B9" s="157"/>
      <c r="C9" s="157"/>
      <c r="D9" s="175" t="s">
        <v>104</v>
      </c>
      <c r="E9" s="176" t="s">
        <v>111</v>
      </c>
      <c r="F9" s="176" t="s">
        <v>112</v>
      </c>
      <c r="G9" s="176" t="s">
        <v>113</v>
      </c>
      <c r="H9" s="176" t="s">
        <v>104</v>
      </c>
      <c r="I9" s="177" t="s">
        <v>105</v>
      </c>
      <c r="J9" s="157"/>
      <c r="K9" s="157"/>
      <c r="L9" s="157"/>
    </row>
    <row r="10" spans="1:29" ht="12" customHeight="1" x14ac:dyDescent="0.25">
      <c r="A10" s="157"/>
      <c r="B10" s="157"/>
      <c r="C10" s="157"/>
      <c r="D10" s="178"/>
      <c r="E10" s="179"/>
      <c r="F10" s="180"/>
      <c r="G10" s="180"/>
      <c r="H10" s="180"/>
      <c r="I10" s="181">
        <f>-F2</f>
        <v>-591685.19999999995</v>
      </c>
      <c r="J10" s="157"/>
      <c r="K10" s="157"/>
      <c r="L10" s="157"/>
    </row>
    <row r="11" spans="1:29" ht="12" customHeight="1" x14ac:dyDescent="0.25">
      <c r="A11" s="157"/>
      <c r="B11" s="157"/>
      <c r="C11" s="157"/>
      <c r="D11" s="182">
        <v>1</v>
      </c>
      <c r="E11" s="183">
        <f>+F5</f>
        <v>45200</v>
      </c>
      <c r="F11" s="180">
        <f t="shared" ref="F11:F71" si="0">IF(D11="","",H11-G11)</f>
        <v>16584.319526241787</v>
      </c>
      <c r="G11" s="180">
        <f t="shared" ref="G11:G71" si="1">IF(D11="","",-I10*$F$3/12)</f>
        <v>44376.389999999992</v>
      </c>
      <c r="H11" s="180">
        <f t="shared" ref="H11:H71" si="2">IF(D11="","",$F$6)</f>
        <v>60960.709526241779</v>
      </c>
      <c r="I11" s="184">
        <f t="shared" ref="I11:I71" si="3">IF(D11="","",I10+F11)</f>
        <v>-575100.88047375821</v>
      </c>
      <c r="J11" s="157"/>
      <c r="K11" s="157"/>
      <c r="L11" s="157"/>
    </row>
    <row r="12" spans="1:29" ht="12" customHeight="1" x14ac:dyDescent="0.25">
      <c r="A12" s="157"/>
      <c r="B12" s="157"/>
      <c r="C12" s="157"/>
      <c r="D12" s="182">
        <f t="shared" ref="D12:D71" si="4">+IF(D11&lt;$F$4,D11+1,"")</f>
        <v>2</v>
      </c>
      <c r="E12" s="183">
        <f t="shared" ref="E12:E71" si="5">+IF(D12="","",+DATE(YEAR(E11),MONTH(E11)+1,DAY(E11)))</f>
        <v>45231</v>
      </c>
      <c r="F12" s="180">
        <f t="shared" si="0"/>
        <v>17828.14349070991</v>
      </c>
      <c r="G12" s="180">
        <f t="shared" si="1"/>
        <v>43132.566035531869</v>
      </c>
      <c r="H12" s="180">
        <f t="shared" si="2"/>
        <v>60960.709526241779</v>
      </c>
      <c r="I12" s="184">
        <f t="shared" si="3"/>
        <v>-557272.73698304826</v>
      </c>
      <c r="K12">
        <v>16584.32</v>
      </c>
    </row>
    <row r="13" spans="1:29" ht="12" customHeight="1" x14ac:dyDescent="0.25">
      <c r="A13" s="157"/>
      <c r="B13" s="157"/>
      <c r="C13" s="157"/>
      <c r="D13" s="182">
        <f t="shared" si="4"/>
        <v>3</v>
      </c>
      <c r="E13" s="183">
        <f t="shared" si="5"/>
        <v>45261</v>
      </c>
      <c r="F13" s="180">
        <f t="shared" si="0"/>
        <v>19165.254252513158</v>
      </c>
      <c r="G13" s="180">
        <f t="shared" si="1"/>
        <v>41795.455273728621</v>
      </c>
      <c r="H13" s="180">
        <f t="shared" si="2"/>
        <v>60960.709526241779</v>
      </c>
      <c r="I13" s="184">
        <f t="shared" si="3"/>
        <v>-538107.48273053509</v>
      </c>
    </row>
    <row r="14" spans="1:29" ht="12" customHeight="1" x14ac:dyDescent="0.25">
      <c r="A14" s="157"/>
      <c r="B14" s="157"/>
      <c r="C14" s="157"/>
      <c r="D14" s="182">
        <f t="shared" si="4"/>
        <v>4</v>
      </c>
      <c r="E14" s="183">
        <f t="shared" si="5"/>
        <v>45292</v>
      </c>
      <c r="F14" s="180">
        <f t="shared" si="0"/>
        <v>20602.648321451648</v>
      </c>
      <c r="G14" s="180">
        <f t="shared" si="1"/>
        <v>40358.06120479013</v>
      </c>
      <c r="H14" s="180">
        <f t="shared" si="2"/>
        <v>60960.709526241779</v>
      </c>
      <c r="I14" s="184">
        <f t="shared" si="3"/>
        <v>-517504.83440908347</v>
      </c>
    </row>
    <row r="15" spans="1:29" ht="12" customHeight="1" x14ac:dyDescent="0.25">
      <c r="A15" s="157"/>
      <c r="B15" s="157"/>
      <c r="C15" s="157"/>
      <c r="D15" s="182">
        <f t="shared" si="4"/>
        <v>5</v>
      </c>
      <c r="E15" s="183">
        <f t="shared" si="5"/>
        <v>45323</v>
      </c>
      <c r="F15" s="180">
        <f t="shared" si="0"/>
        <v>22147.846945560515</v>
      </c>
      <c r="G15" s="180">
        <f t="shared" si="1"/>
        <v>38812.862580681263</v>
      </c>
      <c r="H15" s="180">
        <f t="shared" si="2"/>
        <v>60960.709526241779</v>
      </c>
      <c r="I15" s="184">
        <f t="shared" si="3"/>
        <v>-495356.98746352294</v>
      </c>
      <c r="X15" s="157"/>
      <c r="Y15" s="157"/>
      <c r="Z15" s="157"/>
      <c r="AA15" s="157"/>
      <c r="AB15" s="157"/>
      <c r="AC15" s="157"/>
    </row>
    <row r="16" spans="1:29" ht="12" customHeight="1" x14ac:dyDescent="0.25">
      <c r="A16" s="157"/>
      <c r="B16" s="157"/>
      <c r="C16" s="157"/>
      <c r="D16" s="182">
        <f t="shared" si="4"/>
        <v>6</v>
      </c>
      <c r="E16" s="183">
        <f t="shared" si="5"/>
        <v>45352</v>
      </c>
      <c r="F16" s="180">
        <f t="shared" si="0"/>
        <v>23808.93546647756</v>
      </c>
      <c r="G16" s="180">
        <f t="shared" si="1"/>
        <v>37151.774059764219</v>
      </c>
      <c r="H16" s="180">
        <f t="shared" si="2"/>
        <v>60960.709526241779</v>
      </c>
      <c r="I16" s="184">
        <f t="shared" si="3"/>
        <v>-471548.0519970454</v>
      </c>
    </row>
    <row r="17" spans="1:26" ht="12" customHeight="1" x14ac:dyDescent="0.25">
      <c r="A17" s="157"/>
      <c r="B17" s="157"/>
      <c r="C17" s="157"/>
      <c r="D17" s="182">
        <f t="shared" si="4"/>
        <v>7</v>
      </c>
      <c r="E17" s="183">
        <f t="shared" si="5"/>
        <v>45383</v>
      </c>
      <c r="F17" s="180">
        <f t="shared" si="0"/>
        <v>25594.605626463373</v>
      </c>
      <c r="G17" s="180">
        <f t="shared" si="1"/>
        <v>35366.103899778405</v>
      </c>
      <c r="H17" s="180">
        <f t="shared" si="2"/>
        <v>60960.709526241779</v>
      </c>
      <c r="I17" s="184">
        <f t="shared" si="3"/>
        <v>-445953.44637058204</v>
      </c>
    </row>
    <row r="18" spans="1:26" ht="12" customHeight="1" x14ac:dyDescent="0.25">
      <c r="A18" s="157"/>
      <c r="B18" s="157"/>
      <c r="C18" s="157"/>
      <c r="D18" s="182">
        <f t="shared" si="4"/>
        <v>8</v>
      </c>
      <c r="E18" s="183">
        <f t="shared" si="5"/>
        <v>45413</v>
      </c>
      <c r="F18" s="180">
        <f t="shared" si="0"/>
        <v>27514.201048448129</v>
      </c>
      <c r="G18" s="180">
        <f t="shared" si="1"/>
        <v>33446.50847779365</v>
      </c>
      <c r="H18" s="180">
        <f t="shared" si="2"/>
        <v>60960.709526241779</v>
      </c>
      <c r="I18" s="184">
        <f t="shared" si="3"/>
        <v>-418439.24532213388</v>
      </c>
    </row>
    <row r="19" spans="1:26" ht="12" customHeight="1" x14ac:dyDescent="0.25">
      <c r="A19" s="157"/>
      <c r="B19" s="157"/>
      <c r="C19" s="157"/>
      <c r="D19" s="182">
        <f t="shared" si="4"/>
        <v>9</v>
      </c>
      <c r="E19" s="183">
        <f t="shared" si="5"/>
        <v>45444</v>
      </c>
      <c r="F19" s="180">
        <f t="shared" si="0"/>
        <v>29577.766127081737</v>
      </c>
      <c r="G19" s="180">
        <f t="shared" si="1"/>
        <v>31382.943399160042</v>
      </c>
      <c r="H19" s="180">
        <f t="shared" si="2"/>
        <v>60960.709526241779</v>
      </c>
      <c r="I19" s="184">
        <f t="shared" si="3"/>
        <v>-388861.47919505212</v>
      </c>
    </row>
    <row r="20" spans="1:26" ht="12" customHeight="1" x14ac:dyDescent="0.25">
      <c r="A20" s="157"/>
      <c r="B20" s="157"/>
      <c r="C20" s="157"/>
      <c r="D20" s="182">
        <f t="shared" si="4"/>
        <v>10</v>
      </c>
      <c r="E20" s="183">
        <f t="shared" si="5"/>
        <v>45474</v>
      </c>
      <c r="F20" s="180">
        <f t="shared" si="0"/>
        <v>31796.098586612869</v>
      </c>
      <c r="G20" s="180">
        <f t="shared" si="1"/>
        <v>29164.61093962891</v>
      </c>
      <c r="H20" s="180">
        <f t="shared" si="2"/>
        <v>60960.709526241779</v>
      </c>
      <c r="I20" s="184">
        <f t="shared" si="3"/>
        <v>-357065.38060843927</v>
      </c>
    </row>
    <row r="21" spans="1:26" ht="12" customHeight="1" x14ac:dyDescent="0.25">
      <c r="A21" s="157"/>
      <c r="B21" s="157"/>
      <c r="C21" s="157"/>
      <c r="D21" s="182">
        <f t="shared" si="4"/>
        <v>11</v>
      </c>
      <c r="E21" s="183">
        <f t="shared" si="5"/>
        <v>45505</v>
      </c>
      <c r="F21" s="180">
        <f t="shared" si="0"/>
        <v>34180.805980608835</v>
      </c>
      <c r="G21" s="180">
        <f t="shared" si="1"/>
        <v>26779.903545632944</v>
      </c>
      <c r="H21" s="180">
        <f t="shared" si="2"/>
        <v>60960.709526241779</v>
      </c>
      <c r="I21" s="184">
        <f t="shared" si="3"/>
        <v>-322884.57462783041</v>
      </c>
    </row>
    <row r="22" spans="1:26" ht="12" customHeight="1" x14ac:dyDescent="0.25">
      <c r="A22" s="157"/>
      <c r="B22" s="157"/>
      <c r="C22" s="157"/>
      <c r="D22" s="182">
        <f t="shared" si="4"/>
        <v>12</v>
      </c>
      <c r="E22" s="183">
        <f t="shared" si="5"/>
        <v>45536</v>
      </c>
      <c r="F22" s="180">
        <f t="shared" si="0"/>
        <v>36744.366429154499</v>
      </c>
      <c r="G22" s="180">
        <f t="shared" si="1"/>
        <v>24216.343097087283</v>
      </c>
      <c r="H22" s="180">
        <f t="shared" si="2"/>
        <v>60960.709526241779</v>
      </c>
      <c r="I22" s="184">
        <f t="shared" si="3"/>
        <v>-286140.20819867589</v>
      </c>
    </row>
    <row r="23" spans="1:26" ht="12" customHeight="1" x14ac:dyDescent="0.25">
      <c r="A23" s="157"/>
      <c r="B23" s="157"/>
      <c r="C23" s="157"/>
      <c r="D23" s="182">
        <f t="shared" si="4"/>
        <v>13</v>
      </c>
      <c r="E23" s="183">
        <f t="shared" si="5"/>
        <v>45566</v>
      </c>
      <c r="F23" s="180">
        <f t="shared" si="0"/>
        <v>39500.193911341092</v>
      </c>
      <c r="G23" s="180">
        <f t="shared" si="1"/>
        <v>21460.515614900691</v>
      </c>
      <c r="H23" s="180">
        <f t="shared" si="2"/>
        <v>60960.709526241779</v>
      </c>
      <c r="I23" s="184">
        <f t="shared" si="3"/>
        <v>-246640.01428733481</v>
      </c>
    </row>
    <row r="24" spans="1:26" ht="12" customHeight="1" x14ac:dyDescent="0.25">
      <c r="A24" s="157"/>
      <c r="B24" s="157"/>
      <c r="C24" s="157"/>
      <c r="D24" s="182">
        <f t="shared" si="4"/>
        <v>14</v>
      </c>
      <c r="E24" s="183">
        <f t="shared" si="5"/>
        <v>45597</v>
      </c>
      <c r="F24" s="180">
        <f t="shared" si="0"/>
        <v>42462.708454691667</v>
      </c>
      <c r="G24" s="180">
        <f t="shared" si="1"/>
        <v>18498.001071550112</v>
      </c>
      <c r="H24" s="180">
        <f t="shared" si="2"/>
        <v>60960.709526241779</v>
      </c>
      <c r="I24" s="184">
        <f t="shared" si="3"/>
        <v>-204177.30583264315</v>
      </c>
    </row>
    <row r="25" spans="1:26" ht="12" customHeight="1" x14ac:dyDescent="0.25">
      <c r="A25" s="157"/>
      <c r="B25" s="157"/>
      <c r="C25" s="157"/>
      <c r="D25" s="182">
        <f t="shared" si="4"/>
        <v>15</v>
      </c>
      <c r="E25" s="183">
        <f t="shared" si="5"/>
        <v>45627</v>
      </c>
      <c r="F25" s="180">
        <f t="shared" si="0"/>
        <v>45647.41158879354</v>
      </c>
      <c r="G25" s="180">
        <f t="shared" si="1"/>
        <v>15313.297937448237</v>
      </c>
      <c r="H25" s="180">
        <f t="shared" si="2"/>
        <v>60960.709526241779</v>
      </c>
      <c r="I25" s="184">
        <f t="shared" si="3"/>
        <v>-158529.89424384962</v>
      </c>
    </row>
    <row r="26" spans="1:26" ht="12" customHeight="1" x14ac:dyDescent="0.25">
      <c r="A26" s="157"/>
      <c r="B26" s="157"/>
      <c r="C26" s="157"/>
      <c r="D26" s="182">
        <f t="shared" si="4"/>
        <v>16</v>
      </c>
      <c r="E26" s="183">
        <f t="shared" si="5"/>
        <v>45658</v>
      </c>
      <c r="F26" s="180">
        <f t="shared" si="0"/>
        <v>49070.967457953055</v>
      </c>
      <c r="G26" s="180">
        <f t="shared" si="1"/>
        <v>11889.742068288722</v>
      </c>
      <c r="H26" s="180">
        <f t="shared" si="2"/>
        <v>60960.709526241779</v>
      </c>
      <c r="I26" s="184">
        <f t="shared" si="3"/>
        <v>-109458.92678589656</v>
      </c>
    </row>
    <row r="27" spans="1:26" ht="12" customHeight="1" x14ac:dyDescent="0.25">
      <c r="A27" s="157"/>
      <c r="B27" s="157"/>
      <c r="C27" s="157"/>
      <c r="D27" s="182">
        <f t="shared" si="4"/>
        <v>17</v>
      </c>
      <c r="E27" s="183">
        <f t="shared" si="5"/>
        <v>45689</v>
      </c>
      <c r="F27" s="180">
        <f t="shared" si="0"/>
        <v>52751.290017299536</v>
      </c>
      <c r="G27" s="180">
        <f t="shared" si="1"/>
        <v>8209.4195089422428</v>
      </c>
      <c r="H27" s="180">
        <f t="shared" si="2"/>
        <v>60960.709526241779</v>
      </c>
      <c r="I27" s="184">
        <f t="shared" si="3"/>
        <v>-56707.636768597025</v>
      </c>
      <c r="J27" s="157"/>
      <c r="K27" s="157"/>
      <c r="L27" s="157"/>
    </row>
    <row r="28" spans="1:26" ht="12" customHeight="1" x14ac:dyDescent="0.25">
      <c r="A28" s="157"/>
      <c r="B28" s="157"/>
      <c r="C28" s="157"/>
      <c r="D28" s="182">
        <f t="shared" si="4"/>
        <v>18</v>
      </c>
      <c r="E28" s="183">
        <f t="shared" si="5"/>
        <v>45717</v>
      </c>
      <c r="F28" s="180">
        <f t="shared" si="0"/>
        <v>56707.636768597004</v>
      </c>
      <c r="G28" s="180">
        <f t="shared" si="1"/>
        <v>4253.0727576447771</v>
      </c>
      <c r="H28" s="180">
        <f t="shared" si="2"/>
        <v>60960.709526241779</v>
      </c>
      <c r="I28" s="184">
        <f t="shared" si="3"/>
        <v>-2.1827872842550278E-11</v>
      </c>
      <c r="J28" s="157"/>
      <c r="K28" s="157"/>
      <c r="L28" s="157"/>
    </row>
    <row r="29" spans="1:26" ht="12" customHeight="1" x14ac:dyDescent="0.25">
      <c r="A29" s="157"/>
      <c r="B29" s="157"/>
      <c r="C29" s="157"/>
      <c r="D29" s="182" t="str">
        <f t="shared" si="4"/>
        <v/>
      </c>
      <c r="E29" s="183" t="str">
        <f t="shared" si="5"/>
        <v/>
      </c>
      <c r="F29" s="180">
        <f>SUM(F11:F28)</f>
        <v>591685.19999999995</v>
      </c>
      <c r="G29" s="180">
        <f>SUM(G11:G28)</f>
        <v>505607.57147235214</v>
      </c>
      <c r="H29" s="180">
        <f>SUM(H11:H28)</f>
        <v>1097292.7714723519</v>
      </c>
      <c r="I29" s="184" t="str">
        <f t="shared" si="3"/>
        <v/>
      </c>
      <c r="J29" s="157"/>
      <c r="K29" s="157">
        <v>1097292.77</v>
      </c>
      <c r="L29" s="157"/>
    </row>
    <row r="30" spans="1:26" ht="12" customHeight="1" x14ac:dyDescent="0.25">
      <c r="A30" s="157"/>
      <c r="B30" s="157"/>
      <c r="C30" s="157"/>
      <c r="D30" s="182" t="str">
        <f t="shared" si="4"/>
        <v/>
      </c>
      <c r="E30" s="183" t="str">
        <f t="shared" si="5"/>
        <v/>
      </c>
      <c r="F30" s="180" t="str">
        <f t="shared" si="0"/>
        <v/>
      </c>
      <c r="G30" s="180" t="str">
        <f t="shared" si="1"/>
        <v/>
      </c>
      <c r="H30" s="180" t="str">
        <f t="shared" si="2"/>
        <v/>
      </c>
      <c r="I30" s="184" t="str">
        <f t="shared" si="3"/>
        <v/>
      </c>
      <c r="J30" s="157"/>
      <c r="K30" s="157"/>
      <c r="L30" s="157"/>
    </row>
    <row r="31" spans="1:26" ht="12" customHeight="1" x14ac:dyDescent="0.25">
      <c r="A31" s="157"/>
      <c r="B31" s="157"/>
      <c r="C31" s="157"/>
      <c r="D31" s="182" t="str">
        <f t="shared" si="4"/>
        <v/>
      </c>
      <c r="E31" s="183" t="str">
        <f t="shared" si="5"/>
        <v/>
      </c>
      <c r="F31" s="180" t="str">
        <f t="shared" si="0"/>
        <v/>
      </c>
      <c r="G31" s="180" t="str">
        <f t="shared" si="1"/>
        <v/>
      </c>
      <c r="H31" s="180" t="str">
        <f t="shared" si="2"/>
        <v/>
      </c>
      <c r="I31" s="184" t="str">
        <f t="shared" si="3"/>
        <v/>
      </c>
      <c r="J31" s="157"/>
      <c r="K31" s="157"/>
      <c r="L31" s="157"/>
      <c r="M31" s="157"/>
      <c r="N31" s="157"/>
      <c r="O31" s="157"/>
      <c r="P31" s="157"/>
      <c r="Q31" s="157"/>
      <c r="R31" s="157"/>
      <c r="S31" s="157"/>
      <c r="T31" s="157"/>
      <c r="U31" s="157"/>
      <c r="V31" s="157"/>
      <c r="W31" s="157"/>
      <c r="X31" s="157"/>
      <c r="Y31" s="157"/>
      <c r="Z31" s="157"/>
    </row>
    <row r="32" spans="1:26" ht="12" customHeight="1" x14ac:dyDescent="0.25">
      <c r="A32" s="157"/>
      <c r="B32" s="157"/>
      <c r="C32" s="157"/>
      <c r="D32" s="182" t="str">
        <f t="shared" si="4"/>
        <v/>
      </c>
      <c r="E32" s="183" t="str">
        <f t="shared" si="5"/>
        <v/>
      </c>
      <c r="F32" s="180" t="str">
        <f t="shared" si="0"/>
        <v/>
      </c>
      <c r="G32" s="180" t="str">
        <f t="shared" si="1"/>
        <v/>
      </c>
      <c r="H32" s="180" t="str">
        <f t="shared" si="2"/>
        <v/>
      </c>
      <c r="I32" s="184" t="str">
        <f t="shared" si="3"/>
        <v/>
      </c>
      <c r="J32" s="157"/>
      <c r="K32" s="157"/>
      <c r="L32" s="157"/>
      <c r="M32" s="157"/>
      <c r="N32" s="157"/>
      <c r="O32" s="157"/>
      <c r="P32" s="157"/>
      <c r="Q32" s="157"/>
      <c r="R32" s="157"/>
      <c r="S32" s="157"/>
      <c r="T32" s="157"/>
      <c r="U32" s="157"/>
      <c r="V32" s="157"/>
      <c r="W32" s="157"/>
      <c r="X32" s="157"/>
      <c r="Y32" s="157"/>
      <c r="Z32" s="157"/>
    </row>
    <row r="33" spans="1:29" ht="12" customHeight="1" x14ac:dyDescent="0.25">
      <c r="A33" s="157"/>
      <c r="B33" s="157"/>
      <c r="C33" s="157"/>
      <c r="D33" s="182" t="str">
        <f t="shared" si="4"/>
        <v/>
      </c>
      <c r="E33" s="183" t="str">
        <f t="shared" si="5"/>
        <v/>
      </c>
      <c r="F33" s="180" t="str">
        <f t="shared" si="0"/>
        <v/>
      </c>
      <c r="G33" s="180" t="str">
        <f t="shared" si="1"/>
        <v/>
      </c>
      <c r="H33" s="180" t="str">
        <f t="shared" si="2"/>
        <v/>
      </c>
      <c r="I33" s="184" t="str">
        <f t="shared" si="3"/>
        <v/>
      </c>
      <c r="J33" s="157"/>
      <c r="K33" s="157"/>
      <c r="L33" s="157"/>
      <c r="M33" s="157"/>
      <c r="N33" s="157"/>
      <c r="O33" s="157"/>
      <c r="P33" s="157"/>
      <c r="Q33" s="157"/>
      <c r="R33" s="157"/>
      <c r="S33" s="157"/>
      <c r="T33" s="157"/>
      <c r="U33" s="157"/>
      <c r="V33" s="157"/>
      <c r="W33" s="157"/>
      <c r="X33" s="157"/>
      <c r="Y33" s="157"/>
      <c r="Z33" s="157"/>
    </row>
    <row r="34" spans="1:29" ht="12" customHeight="1" x14ac:dyDescent="0.25">
      <c r="A34" s="157"/>
      <c r="B34" s="157"/>
      <c r="C34" s="157"/>
      <c r="D34" s="182" t="str">
        <f t="shared" si="4"/>
        <v/>
      </c>
      <c r="E34" s="183" t="str">
        <f t="shared" si="5"/>
        <v/>
      </c>
      <c r="F34" s="180" t="str">
        <f t="shared" si="0"/>
        <v/>
      </c>
      <c r="G34" s="180" t="str">
        <f t="shared" si="1"/>
        <v/>
      </c>
      <c r="H34" s="180" t="str">
        <f t="shared" si="2"/>
        <v/>
      </c>
      <c r="I34" s="184" t="str">
        <f t="shared" si="3"/>
        <v/>
      </c>
      <c r="J34" s="157"/>
      <c r="K34" s="157"/>
      <c r="L34" s="157"/>
      <c r="M34" s="157"/>
      <c r="N34" s="157"/>
      <c r="O34" s="157"/>
      <c r="P34" s="157"/>
      <c r="Q34" s="157"/>
      <c r="R34" s="157"/>
      <c r="S34" s="157"/>
      <c r="T34" s="157"/>
      <c r="U34" s="157"/>
      <c r="V34" s="157"/>
      <c r="W34" s="157"/>
      <c r="X34" s="157"/>
      <c r="Y34" s="157"/>
      <c r="Z34" s="157"/>
    </row>
    <row r="35" spans="1:29" ht="12" customHeight="1" x14ac:dyDescent="0.25">
      <c r="A35" s="157"/>
      <c r="B35" s="157"/>
      <c r="C35" s="157"/>
      <c r="D35" s="182" t="str">
        <f t="shared" si="4"/>
        <v/>
      </c>
      <c r="E35" s="183" t="str">
        <f t="shared" si="5"/>
        <v/>
      </c>
      <c r="F35" s="180" t="str">
        <f t="shared" si="0"/>
        <v/>
      </c>
      <c r="G35" s="180" t="str">
        <f t="shared" si="1"/>
        <v/>
      </c>
      <c r="H35" s="180" t="str">
        <f t="shared" si="2"/>
        <v/>
      </c>
      <c r="I35" s="184" t="str">
        <f t="shared" si="3"/>
        <v/>
      </c>
      <c r="J35" s="157"/>
      <c r="K35" s="157"/>
      <c r="L35" s="157"/>
      <c r="M35" s="157"/>
      <c r="N35" s="157"/>
      <c r="O35" s="157"/>
      <c r="P35" s="157"/>
      <c r="Q35" s="157"/>
      <c r="R35" s="157"/>
      <c r="S35" s="157"/>
      <c r="T35" s="157"/>
      <c r="U35" s="157"/>
      <c r="V35" s="157"/>
      <c r="W35" s="157"/>
      <c r="X35" s="157"/>
      <c r="Y35" s="157"/>
      <c r="Z35" s="157"/>
    </row>
    <row r="36" spans="1:29" ht="12" customHeight="1" x14ac:dyDescent="0.25">
      <c r="A36" s="157"/>
      <c r="B36" s="157"/>
      <c r="C36" s="157"/>
      <c r="D36" s="182" t="str">
        <f t="shared" si="4"/>
        <v/>
      </c>
      <c r="E36" s="183" t="str">
        <f t="shared" si="5"/>
        <v/>
      </c>
      <c r="F36" s="180" t="str">
        <f t="shared" si="0"/>
        <v/>
      </c>
      <c r="G36" s="180" t="str">
        <f t="shared" si="1"/>
        <v/>
      </c>
      <c r="H36" s="180" t="str">
        <f t="shared" si="2"/>
        <v/>
      </c>
      <c r="I36" s="184" t="str">
        <f t="shared" si="3"/>
        <v/>
      </c>
      <c r="J36" s="157"/>
      <c r="K36" s="157"/>
      <c r="L36" s="157"/>
      <c r="M36" s="157"/>
      <c r="N36" s="157"/>
      <c r="O36" s="157"/>
      <c r="P36" s="157"/>
      <c r="Q36" s="157"/>
      <c r="R36" s="157"/>
      <c r="S36" s="157"/>
      <c r="T36" s="157"/>
      <c r="U36" s="157"/>
      <c r="V36" s="157"/>
      <c r="W36" s="157"/>
      <c r="X36" s="157"/>
      <c r="Y36" s="157"/>
      <c r="Z36" s="157"/>
      <c r="AA36" s="157"/>
      <c r="AB36" s="157"/>
      <c r="AC36" s="157"/>
    </row>
    <row r="37" spans="1:29" ht="12" customHeight="1" x14ac:dyDescent="0.25">
      <c r="A37" s="157"/>
      <c r="B37" s="157"/>
      <c r="C37" s="157"/>
      <c r="D37" s="182" t="str">
        <f t="shared" si="4"/>
        <v/>
      </c>
      <c r="E37" s="183" t="str">
        <f t="shared" si="5"/>
        <v/>
      </c>
      <c r="F37" s="180" t="str">
        <f t="shared" si="0"/>
        <v/>
      </c>
      <c r="G37" s="180" t="str">
        <f t="shared" si="1"/>
        <v/>
      </c>
      <c r="H37" s="180" t="str">
        <f t="shared" si="2"/>
        <v/>
      </c>
      <c r="I37" s="184" t="str">
        <f t="shared" si="3"/>
        <v/>
      </c>
      <c r="J37" s="157"/>
      <c r="K37" s="157"/>
      <c r="L37" s="157"/>
      <c r="M37" s="157"/>
      <c r="N37" s="157"/>
      <c r="O37" s="157"/>
      <c r="P37" s="157"/>
      <c r="Q37" s="157"/>
      <c r="R37" s="157"/>
      <c r="S37" s="157"/>
      <c r="T37" s="157"/>
      <c r="U37" s="157"/>
      <c r="V37" s="157"/>
      <c r="W37" s="157"/>
      <c r="X37" s="157"/>
      <c r="Y37" s="157"/>
      <c r="Z37" s="157"/>
    </row>
    <row r="38" spans="1:29" ht="12" customHeight="1" x14ac:dyDescent="0.25">
      <c r="A38" s="157"/>
      <c r="B38" s="157"/>
      <c r="C38" s="157"/>
      <c r="D38" s="182" t="str">
        <f t="shared" si="4"/>
        <v/>
      </c>
      <c r="E38" s="183" t="str">
        <f t="shared" si="5"/>
        <v/>
      </c>
      <c r="F38" s="180" t="str">
        <f t="shared" si="0"/>
        <v/>
      </c>
      <c r="G38" s="180" t="str">
        <f t="shared" si="1"/>
        <v/>
      </c>
      <c r="H38" s="180" t="str">
        <f t="shared" si="2"/>
        <v/>
      </c>
      <c r="I38" s="184" t="str">
        <f t="shared" si="3"/>
        <v/>
      </c>
      <c r="J38" s="157"/>
      <c r="K38" s="157"/>
      <c r="L38" s="157"/>
      <c r="M38" s="157"/>
      <c r="N38" s="157"/>
      <c r="O38" s="157"/>
      <c r="P38" s="157"/>
      <c r="Q38" s="157"/>
      <c r="R38" s="157"/>
      <c r="S38" s="157"/>
      <c r="T38" s="157"/>
      <c r="U38" s="157"/>
      <c r="V38" s="157"/>
      <c r="W38" s="157"/>
      <c r="X38" s="157"/>
      <c r="Y38" s="157"/>
      <c r="Z38" s="157"/>
    </row>
    <row r="39" spans="1:29" ht="12" customHeight="1" x14ac:dyDescent="0.25">
      <c r="A39" s="157"/>
      <c r="B39" s="157"/>
      <c r="C39" s="157"/>
      <c r="D39" s="182" t="str">
        <f t="shared" si="4"/>
        <v/>
      </c>
      <c r="E39" s="183" t="str">
        <f t="shared" si="5"/>
        <v/>
      </c>
      <c r="F39" s="180" t="str">
        <f t="shared" si="0"/>
        <v/>
      </c>
      <c r="G39" s="180" t="str">
        <f t="shared" si="1"/>
        <v/>
      </c>
      <c r="H39" s="180" t="str">
        <f t="shared" si="2"/>
        <v/>
      </c>
      <c r="I39" s="184" t="str">
        <f t="shared" si="3"/>
        <v/>
      </c>
      <c r="J39" s="157"/>
      <c r="K39" s="157"/>
      <c r="L39" s="157"/>
      <c r="M39" s="157"/>
      <c r="N39" s="157"/>
      <c r="O39" s="157"/>
      <c r="P39" s="157"/>
      <c r="Q39" s="157"/>
      <c r="R39" s="157"/>
      <c r="S39" s="157"/>
      <c r="T39" s="157"/>
      <c r="U39" s="157"/>
      <c r="V39" s="157"/>
      <c r="W39" s="157"/>
      <c r="X39" s="157"/>
      <c r="Y39" s="157"/>
      <c r="Z39" s="157"/>
    </row>
    <row r="40" spans="1:29" ht="12" customHeight="1" x14ac:dyDescent="0.25">
      <c r="A40" s="157"/>
      <c r="B40" s="157"/>
      <c r="C40" s="157"/>
      <c r="D40" s="182" t="str">
        <f t="shared" si="4"/>
        <v/>
      </c>
      <c r="E40" s="183" t="str">
        <f t="shared" si="5"/>
        <v/>
      </c>
      <c r="F40" s="180" t="str">
        <f t="shared" si="0"/>
        <v/>
      </c>
      <c r="G40" s="180" t="str">
        <f t="shared" si="1"/>
        <v/>
      </c>
      <c r="H40" s="180" t="str">
        <f t="shared" si="2"/>
        <v/>
      </c>
      <c r="I40" s="184" t="str">
        <f t="shared" si="3"/>
        <v/>
      </c>
      <c r="J40" s="157"/>
      <c r="K40" s="157"/>
      <c r="L40" s="157"/>
      <c r="M40" s="157"/>
      <c r="N40" s="157"/>
      <c r="O40" s="157"/>
      <c r="P40" s="157"/>
      <c r="Q40" s="157"/>
      <c r="R40" s="157"/>
      <c r="S40" s="157"/>
      <c r="T40" s="157"/>
      <c r="U40" s="157"/>
      <c r="V40" s="157"/>
      <c r="W40" s="157"/>
      <c r="X40" s="157"/>
      <c r="Y40" s="157"/>
      <c r="Z40" s="157"/>
    </row>
    <row r="41" spans="1:29" ht="12" customHeight="1" x14ac:dyDescent="0.25">
      <c r="A41" s="157"/>
      <c r="B41" s="157"/>
      <c r="C41" s="157"/>
      <c r="D41" s="182" t="str">
        <f t="shared" si="4"/>
        <v/>
      </c>
      <c r="E41" s="183" t="str">
        <f t="shared" si="5"/>
        <v/>
      </c>
      <c r="F41" s="180" t="str">
        <f t="shared" si="0"/>
        <v/>
      </c>
      <c r="G41" s="180" t="str">
        <f t="shared" si="1"/>
        <v/>
      </c>
      <c r="H41" s="180" t="str">
        <f t="shared" si="2"/>
        <v/>
      </c>
      <c r="I41" s="184" t="str">
        <f t="shared" si="3"/>
        <v/>
      </c>
      <c r="J41" s="157"/>
      <c r="K41" s="157"/>
      <c r="L41" s="157"/>
      <c r="M41" s="157"/>
      <c r="N41" s="157"/>
      <c r="O41" s="157"/>
      <c r="P41" s="157"/>
      <c r="Q41" s="157"/>
      <c r="R41" s="157"/>
      <c r="S41" s="157"/>
      <c r="T41" s="157"/>
      <c r="U41" s="157"/>
      <c r="V41" s="157"/>
      <c r="W41" s="157"/>
      <c r="X41" s="157"/>
      <c r="Y41" s="157"/>
      <c r="Z41" s="157"/>
    </row>
    <row r="42" spans="1:29" ht="12" customHeight="1" x14ac:dyDescent="0.25">
      <c r="A42" s="157"/>
      <c r="B42" s="157"/>
      <c r="C42" s="157"/>
      <c r="D42" s="182" t="str">
        <f t="shared" si="4"/>
        <v/>
      </c>
      <c r="E42" s="183" t="str">
        <f t="shared" si="5"/>
        <v/>
      </c>
      <c r="F42" s="180" t="str">
        <f t="shared" si="0"/>
        <v/>
      </c>
      <c r="G42" s="180" t="str">
        <f t="shared" si="1"/>
        <v/>
      </c>
      <c r="H42" s="180" t="str">
        <f t="shared" si="2"/>
        <v/>
      </c>
      <c r="I42" s="184" t="str">
        <f t="shared" si="3"/>
        <v/>
      </c>
      <c r="J42" s="157"/>
      <c r="K42" s="157"/>
      <c r="L42" s="157"/>
      <c r="M42" s="157"/>
      <c r="N42" s="157"/>
      <c r="O42" s="157"/>
      <c r="P42" s="157"/>
      <c r="Q42" s="157"/>
      <c r="R42" s="157"/>
      <c r="S42" s="157"/>
      <c r="T42" s="157"/>
      <c r="U42" s="157"/>
      <c r="V42" s="157"/>
      <c r="W42" s="157"/>
      <c r="X42" s="157"/>
      <c r="Y42" s="157"/>
      <c r="Z42" s="157"/>
    </row>
    <row r="43" spans="1:29" ht="12" customHeight="1" x14ac:dyDescent="0.25">
      <c r="A43" s="157"/>
      <c r="B43" s="157"/>
      <c r="C43" s="157"/>
      <c r="D43" s="182" t="str">
        <f t="shared" si="4"/>
        <v/>
      </c>
      <c r="E43" s="183" t="str">
        <f t="shared" si="5"/>
        <v/>
      </c>
      <c r="F43" s="180" t="str">
        <f t="shared" si="0"/>
        <v/>
      </c>
      <c r="G43" s="180" t="str">
        <f t="shared" si="1"/>
        <v/>
      </c>
      <c r="H43" s="180" t="str">
        <f t="shared" si="2"/>
        <v/>
      </c>
      <c r="I43" s="184" t="str">
        <f t="shared" si="3"/>
        <v/>
      </c>
      <c r="J43" s="157"/>
      <c r="K43" s="157"/>
      <c r="L43" s="157"/>
      <c r="M43" s="157"/>
      <c r="N43" s="157"/>
      <c r="O43" s="157"/>
      <c r="P43" s="157"/>
      <c r="Q43" s="157"/>
      <c r="R43" s="157"/>
      <c r="S43" s="157"/>
      <c r="T43" s="157"/>
      <c r="U43" s="157"/>
      <c r="V43" s="157"/>
      <c r="W43" s="157"/>
      <c r="X43" s="157"/>
      <c r="Y43" s="157"/>
      <c r="Z43" s="157"/>
    </row>
    <row r="44" spans="1:29" ht="12" customHeight="1" x14ac:dyDescent="0.25">
      <c r="A44" s="157"/>
      <c r="B44" s="157"/>
      <c r="C44" s="157"/>
      <c r="D44" s="182" t="str">
        <f t="shared" si="4"/>
        <v/>
      </c>
      <c r="E44" s="183" t="str">
        <f t="shared" si="5"/>
        <v/>
      </c>
      <c r="F44" s="180" t="str">
        <f t="shared" si="0"/>
        <v/>
      </c>
      <c r="G44" s="180" t="str">
        <f t="shared" si="1"/>
        <v/>
      </c>
      <c r="H44" s="180" t="str">
        <f t="shared" si="2"/>
        <v/>
      </c>
      <c r="I44" s="184" t="str">
        <f t="shared" si="3"/>
        <v/>
      </c>
      <c r="J44" s="157"/>
      <c r="K44" s="157"/>
      <c r="L44" s="157"/>
      <c r="M44" s="157"/>
      <c r="N44" s="157"/>
      <c r="O44" s="157"/>
      <c r="P44" s="157"/>
      <c r="Q44" s="157"/>
      <c r="R44" s="157"/>
      <c r="S44" s="157"/>
      <c r="T44" s="157"/>
      <c r="U44" s="157"/>
      <c r="V44" s="157"/>
      <c r="W44" s="157"/>
      <c r="X44" s="157"/>
      <c r="Y44" s="157"/>
      <c r="Z44" s="157"/>
    </row>
    <row r="45" spans="1:29" ht="12" customHeight="1" x14ac:dyDescent="0.25">
      <c r="A45" s="157"/>
      <c r="B45" s="157"/>
      <c r="C45" s="157"/>
      <c r="D45" s="182" t="str">
        <f t="shared" si="4"/>
        <v/>
      </c>
      <c r="E45" s="183" t="str">
        <f t="shared" si="5"/>
        <v/>
      </c>
      <c r="F45" s="180" t="str">
        <f t="shared" si="0"/>
        <v/>
      </c>
      <c r="G45" s="180" t="str">
        <f t="shared" si="1"/>
        <v/>
      </c>
      <c r="H45" s="180" t="str">
        <f t="shared" si="2"/>
        <v/>
      </c>
      <c r="I45" s="184" t="str">
        <f t="shared" si="3"/>
        <v/>
      </c>
      <c r="J45" s="157"/>
      <c r="K45" s="157"/>
      <c r="L45" s="157"/>
      <c r="M45" s="157"/>
      <c r="N45" s="157"/>
      <c r="O45" s="157"/>
      <c r="P45" s="157"/>
      <c r="Q45" s="157"/>
      <c r="R45" s="157"/>
      <c r="S45" s="157"/>
      <c r="T45" s="157"/>
      <c r="U45" s="157"/>
      <c r="V45" s="157"/>
      <c r="W45" s="157"/>
      <c r="X45" s="157"/>
      <c r="Y45" s="157"/>
      <c r="Z45" s="157"/>
    </row>
    <row r="46" spans="1:29" ht="12" customHeight="1" x14ac:dyDescent="0.25">
      <c r="A46" s="157"/>
      <c r="B46" s="157"/>
      <c r="C46" s="157"/>
      <c r="D46" s="182" t="str">
        <f t="shared" si="4"/>
        <v/>
      </c>
      <c r="E46" s="183" t="str">
        <f t="shared" si="5"/>
        <v/>
      </c>
      <c r="F46" s="180" t="str">
        <f t="shared" si="0"/>
        <v/>
      </c>
      <c r="G46" s="180" t="str">
        <f t="shared" si="1"/>
        <v/>
      </c>
      <c r="H46" s="180" t="str">
        <f t="shared" si="2"/>
        <v/>
      </c>
      <c r="I46" s="184" t="str">
        <f t="shared" si="3"/>
        <v/>
      </c>
      <c r="J46" s="157"/>
      <c r="K46" s="157"/>
      <c r="L46" s="157"/>
      <c r="M46" s="157"/>
      <c r="N46" s="157"/>
      <c r="O46" s="157"/>
      <c r="P46" s="157"/>
      <c r="Q46" s="157"/>
      <c r="R46" s="157"/>
      <c r="S46" s="157"/>
      <c r="T46" s="157"/>
      <c r="U46" s="157"/>
      <c r="V46" s="157"/>
      <c r="W46" s="157"/>
      <c r="X46" s="157"/>
      <c r="Y46" s="157"/>
      <c r="Z46" s="157"/>
    </row>
    <row r="47" spans="1:29" ht="12" customHeight="1" x14ac:dyDescent="0.25">
      <c r="A47" s="157"/>
      <c r="B47" s="157"/>
      <c r="C47" s="157"/>
      <c r="D47" s="182" t="str">
        <f t="shared" si="4"/>
        <v/>
      </c>
      <c r="E47" s="183" t="str">
        <f t="shared" si="5"/>
        <v/>
      </c>
      <c r="F47" s="180" t="str">
        <f t="shared" si="0"/>
        <v/>
      </c>
      <c r="G47" s="180" t="str">
        <f t="shared" si="1"/>
        <v/>
      </c>
      <c r="H47" s="180" t="str">
        <f t="shared" si="2"/>
        <v/>
      </c>
      <c r="I47" s="184" t="str">
        <f t="shared" si="3"/>
        <v/>
      </c>
      <c r="J47" s="157"/>
      <c r="K47" s="157"/>
      <c r="L47" s="157"/>
      <c r="M47" s="157"/>
      <c r="N47" s="157"/>
      <c r="O47" s="157"/>
      <c r="P47" s="157"/>
      <c r="Q47" s="157"/>
      <c r="R47" s="157"/>
      <c r="S47" s="157"/>
      <c r="T47" s="157"/>
      <c r="U47" s="157"/>
      <c r="V47" s="157"/>
      <c r="W47" s="157"/>
      <c r="X47" s="157"/>
      <c r="Y47" s="157"/>
      <c r="Z47" s="157"/>
    </row>
    <row r="48" spans="1:29" ht="12" customHeight="1" x14ac:dyDescent="0.25">
      <c r="A48" s="157"/>
      <c r="B48" s="157"/>
      <c r="C48" s="157"/>
      <c r="D48" s="182" t="str">
        <f t="shared" si="4"/>
        <v/>
      </c>
      <c r="E48" s="183" t="str">
        <f t="shared" si="5"/>
        <v/>
      </c>
      <c r="F48" s="180" t="str">
        <f t="shared" si="0"/>
        <v/>
      </c>
      <c r="G48" s="180" t="str">
        <f t="shared" si="1"/>
        <v/>
      </c>
      <c r="H48" s="180" t="str">
        <f t="shared" si="2"/>
        <v/>
      </c>
      <c r="I48" s="184" t="str">
        <f t="shared" si="3"/>
        <v/>
      </c>
      <c r="J48" s="157"/>
      <c r="K48" s="157"/>
      <c r="L48" s="157"/>
      <c r="M48" s="157"/>
      <c r="N48" s="157"/>
      <c r="O48" s="157"/>
      <c r="P48" s="157"/>
      <c r="Q48" s="157"/>
      <c r="R48" s="157"/>
      <c r="S48" s="157"/>
      <c r="T48" s="157"/>
      <c r="U48" s="157"/>
      <c r="V48" s="157"/>
      <c r="W48" s="157"/>
      <c r="X48" s="157"/>
      <c r="Y48" s="157"/>
      <c r="Z48" s="157"/>
    </row>
    <row r="49" spans="1:26" ht="12" customHeight="1" x14ac:dyDescent="0.25">
      <c r="A49" s="157"/>
      <c r="B49" s="157"/>
      <c r="C49" s="157"/>
      <c r="D49" s="182" t="str">
        <f t="shared" si="4"/>
        <v/>
      </c>
      <c r="E49" s="183" t="str">
        <f t="shared" si="5"/>
        <v/>
      </c>
      <c r="F49" s="180" t="str">
        <f t="shared" si="0"/>
        <v/>
      </c>
      <c r="G49" s="180" t="str">
        <f t="shared" si="1"/>
        <v/>
      </c>
      <c r="H49" s="180" t="str">
        <f t="shared" si="2"/>
        <v/>
      </c>
      <c r="I49" s="184" t="str">
        <f t="shared" si="3"/>
        <v/>
      </c>
      <c r="J49" s="157"/>
      <c r="K49" s="157"/>
      <c r="L49" s="157"/>
      <c r="M49" s="157"/>
      <c r="N49" s="157"/>
      <c r="O49" s="157"/>
      <c r="P49" s="157"/>
      <c r="Q49" s="157"/>
      <c r="R49" s="157"/>
      <c r="S49" s="157"/>
      <c r="T49" s="157"/>
      <c r="U49" s="157"/>
      <c r="V49" s="157"/>
      <c r="W49" s="157"/>
      <c r="X49" s="157"/>
      <c r="Y49" s="157"/>
      <c r="Z49" s="157"/>
    </row>
    <row r="50" spans="1:26" ht="12" customHeight="1" x14ac:dyDescent="0.25">
      <c r="A50" s="157"/>
      <c r="B50" s="157"/>
      <c r="C50" s="157"/>
      <c r="D50" s="182" t="str">
        <f t="shared" si="4"/>
        <v/>
      </c>
      <c r="E50" s="183" t="str">
        <f t="shared" si="5"/>
        <v/>
      </c>
      <c r="F50" s="180" t="str">
        <f t="shared" si="0"/>
        <v/>
      </c>
      <c r="G50" s="180" t="str">
        <f t="shared" si="1"/>
        <v/>
      </c>
      <c r="H50" s="180" t="str">
        <f t="shared" si="2"/>
        <v/>
      </c>
      <c r="I50" s="184" t="str">
        <f t="shared" si="3"/>
        <v/>
      </c>
      <c r="J50" s="157"/>
      <c r="K50" s="157"/>
      <c r="L50" s="157"/>
      <c r="M50" s="157"/>
      <c r="N50" s="157"/>
      <c r="O50" s="157"/>
      <c r="P50" s="157"/>
      <c r="Q50" s="157"/>
      <c r="R50" s="157"/>
      <c r="S50" s="157"/>
      <c r="T50" s="157"/>
      <c r="U50" s="157"/>
      <c r="V50" s="157"/>
      <c r="W50" s="157"/>
      <c r="X50" s="157"/>
      <c r="Y50" s="157"/>
      <c r="Z50" s="157"/>
    </row>
    <row r="51" spans="1:26" ht="12" customHeight="1" x14ac:dyDescent="0.25">
      <c r="A51" s="157"/>
      <c r="B51" s="157"/>
      <c r="C51" s="157"/>
      <c r="D51" s="182" t="str">
        <f t="shared" si="4"/>
        <v/>
      </c>
      <c r="E51" s="183" t="str">
        <f t="shared" si="5"/>
        <v/>
      </c>
      <c r="F51" s="180" t="str">
        <f t="shared" si="0"/>
        <v/>
      </c>
      <c r="G51" s="180" t="str">
        <f t="shared" si="1"/>
        <v/>
      </c>
      <c r="H51" s="180" t="str">
        <f t="shared" si="2"/>
        <v/>
      </c>
      <c r="I51" s="184" t="str">
        <f t="shared" si="3"/>
        <v/>
      </c>
      <c r="J51" s="157"/>
      <c r="K51" s="157"/>
      <c r="L51" s="157"/>
      <c r="M51" s="157"/>
      <c r="N51" s="157"/>
      <c r="O51" s="157"/>
      <c r="P51" s="157"/>
      <c r="Q51" s="157"/>
      <c r="R51" s="157"/>
      <c r="S51" s="157"/>
      <c r="T51" s="157"/>
      <c r="U51" s="157"/>
      <c r="V51" s="157"/>
      <c r="W51" s="157"/>
      <c r="X51" s="157"/>
      <c r="Y51" s="157"/>
      <c r="Z51" s="157"/>
    </row>
    <row r="52" spans="1:26" ht="12" customHeight="1" x14ac:dyDescent="0.25">
      <c r="A52" s="157"/>
      <c r="B52" s="157"/>
      <c r="C52" s="157"/>
      <c r="D52" s="182" t="str">
        <f t="shared" si="4"/>
        <v/>
      </c>
      <c r="E52" s="183" t="str">
        <f t="shared" si="5"/>
        <v/>
      </c>
      <c r="F52" s="180" t="str">
        <f t="shared" si="0"/>
        <v/>
      </c>
      <c r="G52" s="180" t="str">
        <f t="shared" si="1"/>
        <v/>
      </c>
      <c r="H52" s="180" t="str">
        <f t="shared" si="2"/>
        <v/>
      </c>
      <c r="I52" s="184" t="str">
        <f t="shared" si="3"/>
        <v/>
      </c>
      <c r="J52" s="157"/>
      <c r="K52" s="157"/>
      <c r="L52" s="157"/>
      <c r="M52" s="157"/>
      <c r="N52" s="157"/>
      <c r="O52" s="157"/>
      <c r="P52" s="157"/>
      <c r="Q52" s="157"/>
      <c r="R52" s="157"/>
      <c r="S52" s="157"/>
      <c r="T52" s="157"/>
      <c r="U52" s="157"/>
      <c r="V52" s="157"/>
      <c r="W52" s="157"/>
      <c r="X52" s="157"/>
      <c r="Y52" s="157"/>
      <c r="Z52" s="157"/>
    </row>
    <row r="53" spans="1:26" ht="12" customHeight="1" x14ac:dyDescent="0.25">
      <c r="A53" s="157"/>
      <c r="B53" s="157"/>
      <c r="C53" s="157"/>
      <c r="D53" s="182" t="str">
        <f t="shared" si="4"/>
        <v/>
      </c>
      <c r="E53" s="183" t="str">
        <f t="shared" si="5"/>
        <v/>
      </c>
      <c r="F53" s="180" t="str">
        <f t="shared" si="0"/>
        <v/>
      </c>
      <c r="G53" s="180" t="str">
        <f t="shared" si="1"/>
        <v/>
      </c>
      <c r="H53" s="180" t="str">
        <f t="shared" si="2"/>
        <v/>
      </c>
      <c r="I53" s="184" t="str">
        <f t="shared" si="3"/>
        <v/>
      </c>
      <c r="J53" s="157"/>
      <c r="K53" s="157"/>
      <c r="L53" s="157"/>
      <c r="M53" s="157"/>
      <c r="N53" s="157"/>
      <c r="O53" s="157"/>
      <c r="P53" s="157"/>
      <c r="Q53" s="157"/>
      <c r="R53" s="157"/>
      <c r="S53" s="157"/>
      <c r="T53" s="157"/>
      <c r="U53" s="157"/>
      <c r="V53" s="157"/>
      <c r="W53" s="157"/>
      <c r="X53" s="157"/>
      <c r="Y53" s="157"/>
      <c r="Z53" s="157"/>
    </row>
    <row r="54" spans="1:26" ht="12" customHeight="1" x14ac:dyDescent="0.25">
      <c r="A54" s="157"/>
      <c r="B54" s="157"/>
      <c r="C54" s="157"/>
      <c r="D54" s="182" t="str">
        <f t="shared" si="4"/>
        <v/>
      </c>
      <c r="E54" s="183" t="str">
        <f t="shared" si="5"/>
        <v/>
      </c>
      <c r="F54" s="180" t="str">
        <f t="shared" si="0"/>
        <v/>
      </c>
      <c r="G54" s="180" t="str">
        <f t="shared" si="1"/>
        <v/>
      </c>
      <c r="H54" s="180" t="str">
        <f t="shared" si="2"/>
        <v/>
      </c>
      <c r="I54" s="184" t="str">
        <f t="shared" si="3"/>
        <v/>
      </c>
      <c r="J54" s="157"/>
      <c r="K54" s="157"/>
      <c r="L54" s="157"/>
      <c r="M54" s="157"/>
      <c r="N54" s="157"/>
      <c r="O54" s="157"/>
      <c r="P54" s="157"/>
      <c r="Q54" s="157"/>
      <c r="R54" s="157"/>
      <c r="S54" s="157"/>
      <c r="T54" s="157"/>
      <c r="U54" s="157"/>
      <c r="V54" s="157"/>
      <c r="W54" s="157"/>
      <c r="X54" s="157"/>
      <c r="Y54" s="157"/>
      <c r="Z54" s="157"/>
    </row>
    <row r="55" spans="1:26" ht="12" customHeight="1" x14ac:dyDescent="0.25">
      <c r="A55" s="157"/>
      <c r="B55" s="157"/>
      <c r="C55" s="157"/>
      <c r="D55" s="182" t="str">
        <f t="shared" si="4"/>
        <v/>
      </c>
      <c r="E55" s="183" t="str">
        <f t="shared" si="5"/>
        <v/>
      </c>
      <c r="F55" s="180" t="str">
        <f t="shared" si="0"/>
        <v/>
      </c>
      <c r="G55" s="180" t="str">
        <f t="shared" si="1"/>
        <v/>
      </c>
      <c r="H55" s="180" t="str">
        <f t="shared" si="2"/>
        <v/>
      </c>
      <c r="I55" s="184" t="str">
        <f t="shared" si="3"/>
        <v/>
      </c>
      <c r="J55" s="157"/>
      <c r="K55" s="157"/>
      <c r="L55" s="157"/>
      <c r="M55" s="157"/>
      <c r="N55" s="157"/>
      <c r="O55" s="157"/>
      <c r="P55" s="157"/>
      <c r="Q55" s="157"/>
      <c r="R55" s="157"/>
      <c r="S55" s="157"/>
      <c r="T55" s="157"/>
      <c r="U55" s="157"/>
      <c r="V55" s="157"/>
      <c r="W55" s="157"/>
      <c r="X55" s="157"/>
      <c r="Y55" s="157"/>
      <c r="Z55" s="157"/>
    </row>
    <row r="56" spans="1:26" ht="12" customHeight="1" x14ac:dyDescent="0.25">
      <c r="A56" s="157"/>
      <c r="B56" s="157"/>
      <c r="C56" s="157"/>
      <c r="D56" s="182" t="str">
        <f t="shared" si="4"/>
        <v/>
      </c>
      <c r="E56" s="183" t="str">
        <f t="shared" si="5"/>
        <v/>
      </c>
      <c r="F56" s="180" t="str">
        <f t="shared" si="0"/>
        <v/>
      </c>
      <c r="G56" s="180" t="str">
        <f t="shared" si="1"/>
        <v/>
      </c>
      <c r="H56" s="180" t="str">
        <f t="shared" si="2"/>
        <v/>
      </c>
      <c r="I56" s="184" t="str">
        <f t="shared" si="3"/>
        <v/>
      </c>
      <c r="J56" s="157"/>
      <c r="K56" s="157"/>
      <c r="L56" s="157"/>
      <c r="M56" s="157"/>
      <c r="N56" s="157"/>
      <c r="O56" s="157"/>
      <c r="P56" s="157"/>
      <c r="Q56" s="157"/>
      <c r="R56" s="157"/>
      <c r="S56" s="157"/>
      <c r="T56" s="157"/>
      <c r="U56" s="157"/>
      <c r="V56" s="157"/>
      <c r="W56" s="157"/>
      <c r="X56" s="157"/>
      <c r="Y56" s="157"/>
      <c r="Z56" s="157"/>
    </row>
    <row r="57" spans="1:26" ht="12" customHeight="1" x14ac:dyDescent="0.25">
      <c r="A57" s="157"/>
      <c r="B57" s="157"/>
      <c r="C57" s="157"/>
      <c r="D57" s="182" t="str">
        <f t="shared" si="4"/>
        <v/>
      </c>
      <c r="E57" s="183" t="str">
        <f t="shared" si="5"/>
        <v/>
      </c>
      <c r="F57" s="180" t="str">
        <f t="shared" si="0"/>
        <v/>
      </c>
      <c r="G57" s="180" t="str">
        <f t="shared" si="1"/>
        <v/>
      </c>
      <c r="H57" s="180" t="str">
        <f t="shared" si="2"/>
        <v/>
      </c>
      <c r="I57" s="184" t="str">
        <f t="shared" si="3"/>
        <v/>
      </c>
      <c r="J57" s="157"/>
      <c r="K57" s="157"/>
      <c r="L57" s="157"/>
      <c r="M57" s="157"/>
      <c r="N57" s="157"/>
      <c r="O57" s="157"/>
      <c r="P57" s="157"/>
      <c r="Q57" s="157"/>
      <c r="R57" s="157"/>
      <c r="S57" s="157"/>
      <c r="T57" s="157"/>
      <c r="U57" s="157"/>
      <c r="V57" s="157"/>
      <c r="W57" s="157"/>
      <c r="X57" s="157"/>
      <c r="Y57" s="157"/>
      <c r="Z57" s="157"/>
    </row>
    <row r="58" spans="1:26" ht="12" customHeight="1" x14ac:dyDescent="0.25">
      <c r="A58" s="157"/>
      <c r="B58" s="157"/>
      <c r="C58" s="157"/>
      <c r="D58" s="182" t="str">
        <f t="shared" si="4"/>
        <v/>
      </c>
      <c r="E58" s="183" t="str">
        <f t="shared" si="5"/>
        <v/>
      </c>
      <c r="F58" s="180" t="str">
        <f t="shared" si="0"/>
        <v/>
      </c>
      <c r="G58" s="180" t="str">
        <f t="shared" si="1"/>
        <v/>
      </c>
      <c r="H58" s="180" t="str">
        <f t="shared" si="2"/>
        <v/>
      </c>
      <c r="I58" s="184" t="str">
        <f t="shared" si="3"/>
        <v/>
      </c>
      <c r="J58" s="157"/>
      <c r="K58" s="157"/>
      <c r="L58" s="157"/>
      <c r="M58" s="157"/>
      <c r="N58" s="157"/>
      <c r="O58" s="157"/>
      <c r="P58" s="157"/>
      <c r="Q58" s="157"/>
      <c r="R58" s="157"/>
      <c r="S58" s="157"/>
      <c r="T58" s="157"/>
      <c r="U58" s="157"/>
      <c r="V58" s="157"/>
      <c r="W58" s="157"/>
      <c r="X58" s="157"/>
      <c r="Y58" s="157"/>
      <c r="Z58" s="157"/>
    </row>
    <row r="59" spans="1:26" ht="12" customHeight="1" x14ac:dyDescent="0.25">
      <c r="A59" s="157"/>
      <c r="B59" s="157"/>
      <c r="C59" s="157"/>
      <c r="D59" s="182" t="str">
        <f t="shared" si="4"/>
        <v/>
      </c>
      <c r="E59" s="183" t="str">
        <f t="shared" si="5"/>
        <v/>
      </c>
      <c r="F59" s="180" t="str">
        <f t="shared" si="0"/>
        <v/>
      </c>
      <c r="G59" s="180" t="str">
        <f t="shared" si="1"/>
        <v/>
      </c>
      <c r="H59" s="180" t="str">
        <f t="shared" si="2"/>
        <v/>
      </c>
      <c r="I59" s="184" t="str">
        <f t="shared" si="3"/>
        <v/>
      </c>
      <c r="J59" s="157"/>
      <c r="K59" s="157"/>
      <c r="L59" s="157"/>
      <c r="M59" s="157"/>
      <c r="N59" s="157"/>
      <c r="O59" s="157"/>
      <c r="P59" s="157"/>
      <c r="Q59" s="157"/>
      <c r="R59" s="157"/>
      <c r="S59" s="157"/>
      <c r="T59" s="157"/>
      <c r="U59" s="157"/>
      <c r="V59" s="157"/>
      <c r="W59" s="157"/>
      <c r="X59" s="157"/>
      <c r="Y59" s="157"/>
      <c r="Z59" s="157"/>
    </row>
    <row r="60" spans="1:26" ht="12" customHeight="1" x14ac:dyDescent="0.25">
      <c r="A60" s="157"/>
      <c r="B60" s="157"/>
      <c r="C60" s="157"/>
      <c r="D60" s="182" t="str">
        <f t="shared" si="4"/>
        <v/>
      </c>
      <c r="E60" s="183" t="str">
        <f t="shared" si="5"/>
        <v/>
      </c>
      <c r="F60" s="180" t="str">
        <f t="shared" si="0"/>
        <v/>
      </c>
      <c r="G60" s="180" t="str">
        <f t="shared" si="1"/>
        <v/>
      </c>
      <c r="H60" s="180" t="str">
        <f t="shared" si="2"/>
        <v/>
      </c>
      <c r="I60" s="184" t="str">
        <f t="shared" si="3"/>
        <v/>
      </c>
      <c r="J60" s="157"/>
      <c r="K60" s="157"/>
      <c r="L60" s="157"/>
      <c r="M60" s="157"/>
      <c r="N60" s="157"/>
      <c r="O60" s="157"/>
      <c r="P60" s="157"/>
      <c r="Q60" s="157"/>
      <c r="R60" s="157"/>
      <c r="S60" s="157"/>
      <c r="T60" s="157"/>
      <c r="U60" s="157"/>
      <c r="V60" s="157"/>
      <c r="W60" s="157"/>
      <c r="X60" s="157"/>
      <c r="Y60" s="157"/>
      <c r="Z60" s="157"/>
    </row>
    <row r="61" spans="1:26" ht="12" customHeight="1" x14ac:dyDescent="0.25">
      <c r="A61" s="157"/>
      <c r="B61" s="157"/>
      <c r="C61" s="157"/>
      <c r="D61" s="182" t="str">
        <f t="shared" si="4"/>
        <v/>
      </c>
      <c r="E61" s="183" t="str">
        <f t="shared" si="5"/>
        <v/>
      </c>
      <c r="F61" s="180" t="str">
        <f t="shared" si="0"/>
        <v/>
      </c>
      <c r="G61" s="180" t="str">
        <f t="shared" si="1"/>
        <v/>
      </c>
      <c r="H61" s="180" t="str">
        <f t="shared" si="2"/>
        <v/>
      </c>
      <c r="I61" s="184" t="str">
        <f t="shared" si="3"/>
        <v/>
      </c>
      <c r="J61" s="157"/>
      <c r="K61" s="157"/>
      <c r="L61" s="157"/>
      <c r="M61" s="157"/>
      <c r="N61" s="157"/>
      <c r="O61" s="157"/>
      <c r="P61" s="157"/>
      <c r="Q61" s="157"/>
      <c r="R61" s="157"/>
      <c r="S61" s="157"/>
      <c r="T61" s="157"/>
      <c r="U61" s="157"/>
      <c r="V61" s="157"/>
      <c r="W61" s="157"/>
      <c r="X61" s="157"/>
      <c r="Y61" s="157"/>
      <c r="Z61" s="157"/>
    </row>
    <row r="62" spans="1:26" ht="12" customHeight="1" x14ac:dyDescent="0.25">
      <c r="A62" s="157"/>
      <c r="B62" s="157"/>
      <c r="C62" s="157"/>
      <c r="D62" s="182" t="str">
        <f t="shared" si="4"/>
        <v/>
      </c>
      <c r="E62" s="183" t="str">
        <f t="shared" si="5"/>
        <v/>
      </c>
      <c r="F62" s="180" t="str">
        <f t="shared" si="0"/>
        <v/>
      </c>
      <c r="G62" s="180" t="str">
        <f t="shared" si="1"/>
        <v/>
      </c>
      <c r="H62" s="180" t="str">
        <f t="shared" si="2"/>
        <v/>
      </c>
      <c r="I62" s="184" t="str">
        <f t="shared" si="3"/>
        <v/>
      </c>
      <c r="J62" s="157"/>
      <c r="K62" s="157"/>
      <c r="L62" s="157"/>
      <c r="M62" s="157"/>
      <c r="N62" s="157"/>
      <c r="O62" s="157"/>
      <c r="P62" s="157"/>
      <c r="Q62" s="157"/>
      <c r="R62" s="157"/>
      <c r="S62" s="157"/>
      <c r="T62" s="157"/>
      <c r="U62" s="157"/>
      <c r="V62" s="157"/>
      <c r="W62" s="157"/>
      <c r="X62" s="157"/>
      <c r="Y62" s="157"/>
      <c r="Z62" s="157"/>
    </row>
    <row r="63" spans="1:26" ht="12" customHeight="1" x14ac:dyDescent="0.25">
      <c r="A63" s="157"/>
      <c r="B63" s="157"/>
      <c r="C63" s="157"/>
      <c r="D63" s="182" t="str">
        <f t="shared" si="4"/>
        <v/>
      </c>
      <c r="E63" s="183" t="str">
        <f t="shared" si="5"/>
        <v/>
      </c>
      <c r="F63" s="180" t="str">
        <f t="shared" si="0"/>
        <v/>
      </c>
      <c r="G63" s="180" t="str">
        <f t="shared" si="1"/>
        <v/>
      </c>
      <c r="H63" s="180" t="str">
        <f t="shared" si="2"/>
        <v/>
      </c>
      <c r="I63" s="184" t="str">
        <f t="shared" si="3"/>
        <v/>
      </c>
      <c r="J63" s="157"/>
      <c r="K63" s="157"/>
      <c r="L63" s="157"/>
      <c r="M63" s="157"/>
      <c r="N63" s="157"/>
      <c r="O63" s="157"/>
      <c r="P63" s="157"/>
      <c r="Q63" s="157"/>
      <c r="R63" s="157"/>
      <c r="S63" s="157"/>
      <c r="T63" s="157"/>
      <c r="U63" s="157"/>
      <c r="V63" s="157"/>
      <c r="W63" s="157"/>
      <c r="X63" s="157"/>
      <c r="Y63" s="157"/>
      <c r="Z63" s="157"/>
    </row>
    <row r="64" spans="1:26" ht="12" customHeight="1" x14ac:dyDescent="0.25">
      <c r="A64" s="157"/>
      <c r="B64" s="157"/>
      <c r="C64" s="157"/>
      <c r="D64" s="182" t="str">
        <f t="shared" si="4"/>
        <v/>
      </c>
      <c r="E64" s="183" t="str">
        <f t="shared" si="5"/>
        <v/>
      </c>
      <c r="F64" s="180" t="str">
        <f t="shared" si="0"/>
        <v/>
      </c>
      <c r="G64" s="180" t="str">
        <f t="shared" si="1"/>
        <v/>
      </c>
      <c r="H64" s="180" t="str">
        <f t="shared" si="2"/>
        <v/>
      </c>
      <c r="I64" s="184" t="str">
        <f t="shared" si="3"/>
        <v/>
      </c>
      <c r="J64" s="157"/>
      <c r="K64" s="157"/>
      <c r="L64" s="157"/>
      <c r="M64" s="157"/>
      <c r="N64" s="157"/>
      <c r="O64" s="157"/>
      <c r="P64" s="157"/>
      <c r="Q64" s="157"/>
      <c r="R64" s="157"/>
      <c r="S64" s="157"/>
      <c r="T64" s="157"/>
      <c r="U64" s="157"/>
      <c r="V64" s="157"/>
      <c r="W64" s="157"/>
      <c r="X64" s="157"/>
      <c r="Y64" s="157"/>
      <c r="Z64" s="157"/>
    </row>
    <row r="65" spans="1:26" ht="12" customHeight="1" x14ac:dyDescent="0.25">
      <c r="A65" s="157"/>
      <c r="B65" s="157"/>
      <c r="C65" s="157"/>
      <c r="D65" s="182" t="str">
        <f t="shared" si="4"/>
        <v/>
      </c>
      <c r="E65" s="183" t="str">
        <f t="shared" si="5"/>
        <v/>
      </c>
      <c r="F65" s="180" t="str">
        <f t="shared" si="0"/>
        <v/>
      </c>
      <c r="G65" s="180" t="str">
        <f t="shared" si="1"/>
        <v/>
      </c>
      <c r="H65" s="180" t="str">
        <f t="shared" si="2"/>
        <v/>
      </c>
      <c r="I65" s="184" t="str">
        <f t="shared" si="3"/>
        <v/>
      </c>
      <c r="J65" s="157"/>
      <c r="K65" s="157"/>
      <c r="L65" s="157"/>
      <c r="M65" s="157"/>
      <c r="N65" s="157"/>
      <c r="O65" s="157"/>
      <c r="P65" s="157"/>
      <c r="Q65" s="157"/>
      <c r="R65" s="157"/>
      <c r="S65" s="157"/>
      <c r="T65" s="157"/>
      <c r="U65" s="157"/>
      <c r="V65" s="157"/>
      <c r="W65" s="157"/>
      <c r="X65" s="157"/>
      <c r="Y65" s="157"/>
      <c r="Z65" s="157"/>
    </row>
    <row r="66" spans="1:26" ht="12" customHeight="1" x14ac:dyDescent="0.25">
      <c r="A66" s="157"/>
      <c r="B66" s="157"/>
      <c r="C66" s="157"/>
      <c r="D66" s="182" t="str">
        <f t="shared" si="4"/>
        <v/>
      </c>
      <c r="E66" s="183" t="str">
        <f t="shared" si="5"/>
        <v/>
      </c>
      <c r="F66" s="180" t="str">
        <f t="shared" si="0"/>
        <v/>
      </c>
      <c r="G66" s="180" t="str">
        <f t="shared" si="1"/>
        <v/>
      </c>
      <c r="H66" s="180" t="str">
        <f t="shared" si="2"/>
        <v/>
      </c>
      <c r="I66" s="184" t="str">
        <f t="shared" si="3"/>
        <v/>
      </c>
      <c r="J66" s="157"/>
      <c r="K66" s="157"/>
      <c r="L66" s="157"/>
      <c r="M66" s="157"/>
      <c r="N66" s="157"/>
      <c r="O66" s="157"/>
      <c r="P66" s="157"/>
      <c r="Q66" s="157"/>
      <c r="R66" s="157"/>
      <c r="S66" s="157"/>
      <c r="T66" s="157"/>
      <c r="U66" s="157"/>
      <c r="V66" s="157"/>
      <c r="W66" s="157"/>
      <c r="X66" s="157"/>
      <c r="Y66" s="157"/>
      <c r="Z66" s="157"/>
    </row>
    <row r="67" spans="1:26" ht="12" customHeight="1" x14ac:dyDescent="0.25">
      <c r="A67" s="157"/>
      <c r="B67" s="157"/>
      <c r="C67" s="157"/>
      <c r="D67" s="182" t="str">
        <f t="shared" si="4"/>
        <v/>
      </c>
      <c r="E67" s="183" t="str">
        <f t="shared" si="5"/>
        <v/>
      </c>
      <c r="F67" s="180" t="str">
        <f t="shared" si="0"/>
        <v/>
      </c>
      <c r="G67" s="180" t="str">
        <f t="shared" si="1"/>
        <v/>
      </c>
      <c r="H67" s="180" t="str">
        <f t="shared" si="2"/>
        <v/>
      </c>
      <c r="I67" s="184" t="str">
        <f t="shared" si="3"/>
        <v/>
      </c>
      <c r="J67" s="157"/>
      <c r="K67" s="157"/>
      <c r="L67" s="157"/>
      <c r="M67" s="157"/>
      <c r="N67" s="157"/>
      <c r="O67" s="157"/>
      <c r="P67" s="157"/>
      <c r="Q67" s="157"/>
      <c r="R67" s="157"/>
      <c r="S67" s="157"/>
      <c r="T67" s="157"/>
      <c r="U67" s="157"/>
      <c r="V67" s="157"/>
      <c r="W67" s="157"/>
      <c r="X67" s="157"/>
      <c r="Y67" s="157"/>
      <c r="Z67" s="157"/>
    </row>
    <row r="68" spans="1:26" ht="12" customHeight="1" x14ac:dyDescent="0.25">
      <c r="A68" s="157"/>
      <c r="B68" s="157"/>
      <c r="C68" s="157"/>
      <c r="D68" s="182" t="str">
        <f t="shared" si="4"/>
        <v/>
      </c>
      <c r="E68" s="183" t="str">
        <f t="shared" si="5"/>
        <v/>
      </c>
      <c r="F68" s="180" t="str">
        <f t="shared" si="0"/>
        <v/>
      </c>
      <c r="G68" s="180" t="str">
        <f t="shared" si="1"/>
        <v/>
      </c>
      <c r="H68" s="180" t="str">
        <f t="shared" si="2"/>
        <v/>
      </c>
      <c r="I68" s="184" t="str">
        <f t="shared" si="3"/>
        <v/>
      </c>
      <c r="J68" s="157"/>
      <c r="K68" s="157"/>
      <c r="L68" s="157"/>
      <c r="M68" s="157"/>
      <c r="N68" s="157"/>
      <c r="O68" s="157"/>
      <c r="P68" s="157"/>
      <c r="Q68" s="157"/>
      <c r="R68" s="157"/>
      <c r="S68" s="157"/>
      <c r="T68" s="157"/>
      <c r="U68" s="157"/>
      <c r="V68" s="157"/>
      <c r="W68" s="157"/>
      <c r="X68" s="157"/>
      <c r="Y68" s="157"/>
      <c r="Z68" s="157"/>
    </row>
    <row r="69" spans="1:26" ht="12" customHeight="1" x14ac:dyDescent="0.25">
      <c r="A69" s="157"/>
      <c r="B69" s="157"/>
      <c r="C69" s="157"/>
      <c r="D69" s="182" t="str">
        <f t="shared" si="4"/>
        <v/>
      </c>
      <c r="E69" s="183" t="str">
        <f t="shared" si="5"/>
        <v/>
      </c>
      <c r="F69" s="180" t="str">
        <f t="shared" si="0"/>
        <v/>
      </c>
      <c r="G69" s="180" t="str">
        <f t="shared" si="1"/>
        <v/>
      </c>
      <c r="H69" s="180" t="str">
        <f t="shared" si="2"/>
        <v/>
      </c>
      <c r="I69" s="184" t="str">
        <f t="shared" si="3"/>
        <v/>
      </c>
      <c r="J69" s="157"/>
      <c r="K69" s="157"/>
      <c r="L69" s="157"/>
      <c r="M69" s="157"/>
      <c r="N69" s="157"/>
      <c r="O69" s="157"/>
      <c r="P69" s="157"/>
      <c r="Q69" s="157"/>
      <c r="R69" s="157"/>
      <c r="S69" s="157"/>
      <c r="T69" s="157"/>
      <c r="U69" s="157"/>
      <c r="V69" s="157"/>
      <c r="W69" s="157"/>
      <c r="X69" s="157"/>
      <c r="Y69" s="157"/>
      <c r="Z69" s="157"/>
    </row>
    <row r="70" spans="1:26" ht="12" customHeight="1" x14ac:dyDescent="0.25">
      <c r="A70" s="157"/>
      <c r="B70" s="157"/>
      <c r="C70" s="157"/>
      <c r="D70" s="182" t="str">
        <f t="shared" si="4"/>
        <v/>
      </c>
      <c r="E70" s="183" t="str">
        <f t="shared" si="5"/>
        <v/>
      </c>
      <c r="F70" s="180" t="str">
        <f t="shared" si="0"/>
        <v/>
      </c>
      <c r="G70" s="180" t="str">
        <f t="shared" si="1"/>
        <v/>
      </c>
      <c r="H70" s="180" t="str">
        <f t="shared" si="2"/>
        <v/>
      </c>
      <c r="I70" s="184" t="str">
        <f t="shared" si="3"/>
        <v/>
      </c>
      <c r="J70" s="157"/>
      <c r="K70" s="157"/>
      <c r="L70" s="157"/>
      <c r="M70" s="157"/>
      <c r="N70" s="157"/>
      <c r="O70" s="157"/>
      <c r="P70" s="157"/>
      <c r="Q70" s="157"/>
      <c r="R70" s="157"/>
      <c r="S70" s="157"/>
      <c r="T70" s="157"/>
      <c r="U70" s="157"/>
      <c r="V70" s="157"/>
      <c r="W70" s="157"/>
      <c r="X70" s="157"/>
      <c r="Y70" s="157"/>
      <c r="Z70" s="157"/>
    </row>
    <row r="71" spans="1:26" ht="12" customHeight="1" x14ac:dyDescent="0.25">
      <c r="A71" s="157"/>
      <c r="B71" s="157"/>
      <c r="C71" s="157"/>
      <c r="D71" s="185" t="str">
        <f t="shared" si="4"/>
        <v/>
      </c>
      <c r="E71" s="186" t="str">
        <f t="shared" si="5"/>
        <v/>
      </c>
      <c r="F71" s="187" t="str">
        <f t="shared" si="0"/>
        <v/>
      </c>
      <c r="G71" s="187" t="str">
        <f t="shared" si="1"/>
        <v/>
      </c>
      <c r="H71" s="187" t="str">
        <f t="shared" si="2"/>
        <v/>
      </c>
      <c r="I71" s="188" t="str">
        <f t="shared" si="3"/>
        <v/>
      </c>
      <c r="J71" s="157"/>
      <c r="K71" s="157"/>
      <c r="L71" s="157"/>
      <c r="M71" s="157"/>
      <c r="N71" s="157"/>
      <c r="O71" s="157"/>
      <c r="P71" s="157"/>
      <c r="Q71" s="157"/>
      <c r="R71" s="157"/>
      <c r="S71" s="157"/>
      <c r="T71" s="157"/>
      <c r="U71" s="157"/>
      <c r="V71" s="157"/>
      <c r="W71" s="157"/>
      <c r="X71" s="157"/>
      <c r="Y71" s="157"/>
      <c r="Z71" s="157"/>
    </row>
    <row r="72" spans="1:26" ht="12" customHeight="1" x14ac:dyDescent="0.25">
      <c r="A72" s="157"/>
      <c r="B72" s="157"/>
      <c r="C72" s="157"/>
      <c r="D72" s="189"/>
      <c r="E72" s="157"/>
      <c r="F72" s="157"/>
      <c r="G72" s="157"/>
      <c r="H72" s="157"/>
      <c r="I72" s="157"/>
      <c r="J72" s="157"/>
      <c r="K72" s="157"/>
      <c r="L72" s="157"/>
      <c r="M72" s="157"/>
      <c r="N72" s="157"/>
      <c r="O72" s="157"/>
      <c r="P72" s="157"/>
      <c r="Q72" s="157"/>
      <c r="R72" s="157"/>
      <c r="S72" s="157"/>
      <c r="T72" s="157"/>
      <c r="U72" s="157"/>
      <c r="V72" s="157"/>
      <c r="W72" s="157"/>
      <c r="X72" s="157"/>
      <c r="Y72" s="157"/>
      <c r="Z72" s="157"/>
    </row>
    <row r="73" spans="1:26" ht="12" customHeight="1" x14ac:dyDescent="0.25">
      <c r="A73" s="157"/>
      <c r="B73" s="157"/>
      <c r="C73" s="157"/>
      <c r="D73" s="189"/>
      <c r="E73" s="157"/>
      <c r="F73" s="157"/>
      <c r="G73" s="157"/>
      <c r="H73" s="157"/>
      <c r="I73" s="157"/>
      <c r="J73" s="157"/>
      <c r="K73" s="157"/>
      <c r="L73" s="157"/>
      <c r="M73" s="157"/>
      <c r="N73" s="157"/>
      <c r="O73" s="157"/>
      <c r="P73" s="157"/>
      <c r="Q73" s="157"/>
      <c r="R73" s="157"/>
      <c r="S73" s="157"/>
      <c r="T73" s="157"/>
      <c r="U73" s="157"/>
      <c r="V73" s="157"/>
      <c r="W73" s="157"/>
      <c r="X73" s="157"/>
      <c r="Y73" s="157"/>
      <c r="Z73" s="157"/>
    </row>
    <row r="74" spans="1:26" ht="12" customHeight="1" x14ac:dyDescent="0.25">
      <c r="A74" s="157"/>
      <c r="B74" s="157"/>
      <c r="C74" s="157"/>
      <c r="D74" s="189"/>
      <c r="E74" s="157"/>
      <c r="F74" s="157"/>
      <c r="G74" s="157"/>
      <c r="H74" s="157"/>
      <c r="I74" s="157"/>
      <c r="J74" s="157"/>
      <c r="K74" s="157"/>
      <c r="L74" s="157"/>
      <c r="M74" s="157"/>
      <c r="N74" s="157"/>
      <c r="O74" s="157"/>
      <c r="P74" s="157"/>
      <c r="Q74" s="157"/>
      <c r="R74" s="157"/>
      <c r="S74" s="157"/>
      <c r="T74" s="157"/>
      <c r="U74" s="157"/>
      <c r="V74" s="157"/>
      <c r="W74" s="157"/>
      <c r="X74" s="157"/>
      <c r="Y74" s="157"/>
      <c r="Z74" s="157"/>
    </row>
    <row r="75" spans="1:26" ht="12" customHeight="1" x14ac:dyDescent="0.25">
      <c r="A75" s="157"/>
      <c r="B75" s="157"/>
      <c r="C75" s="157"/>
      <c r="D75" s="189"/>
      <c r="E75" s="157"/>
      <c r="F75" s="157"/>
      <c r="G75" s="157"/>
      <c r="H75" s="157"/>
      <c r="I75" s="157"/>
      <c r="J75" s="157"/>
      <c r="K75" s="157"/>
      <c r="L75" s="157"/>
      <c r="M75" s="157"/>
      <c r="N75" s="157"/>
      <c r="O75" s="157"/>
      <c r="P75" s="157"/>
      <c r="Q75" s="157"/>
      <c r="R75" s="157"/>
      <c r="S75" s="157"/>
      <c r="T75" s="157"/>
      <c r="U75" s="157"/>
      <c r="V75" s="157"/>
      <c r="W75" s="157"/>
      <c r="X75" s="157"/>
      <c r="Y75" s="157"/>
      <c r="Z75" s="157"/>
    </row>
    <row r="76" spans="1:26" ht="12" customHeight="1" x14ac:dyDescent="0.25">
      <c r="A76" s="157"/>
      <c r="B76" s="157"/>
      <c r="C76" s="157"/>
      <c r="D76" s="189"/>
      <c r="E76" s="157"/>
      <c r="F76" s="157"/>
      <c r="G76" s="157"/>
      <c r="H76" s="157"/>
      <c r="I76" s="157"/>
      <c r="J76" s="157"/>
      <c r="K76" s="157"/>
      <c r="L76" s="157"/>
      <c r="M76" s="157"/>
      <c r="N76" s="157"/>
      <c r="O76" s="157"/>
      <c r="P76" s="157"/>
      <c r="Q76" s="157"/>
      <c r="R76" s="157"/>
      <c r="S76" s="157"/>
      <c r="T76" s="157"/>
      <c r="U76" s="157"/>
      <c r="V76" s="157"/>
      <c r="W76" s="157"/>
      <c r="X76" s="157"/>
      <c r="Y76" s="157"/>
      <c r="Z76" s="157"/>
    </row>
    <row r="77" spans="1:26" ht="12" customHeight="1" x14ac:dyDescent="0.25">
      <c r="A77" s="157"/>
      <c r="B77" s="157"/>
      <c r="C77" s="157"/>
      <c r="D77" s="189"/>
      <c r="E77" s="157"/>
      <c r="F77" s="157"/>
      <c r="G77" s="157"/>
      <c r="H77" s="157"/>
      <c r="I77" s="157"/>
      <c r="J77" s="157"/>
      <c r="K77" s="157"/>
      <c r="L77" s="157"/>
      <c r="M77" s="157"/>
      <c r="N77" s="157"/>
      <c r="O77" s="157"/>
      <c r="P77" s="157"/>
      <c r="Q77" s="157"/>
      <c r="R77" s="157"/>
      <c r="S77" s="157"/>
      <c r="T77" s="157"/>
      <c r="U77" s="157"/>
      <c r="V77" s="157"/>
      <c r="W77" s="157"/>
      <c r="X77" s="157"/>
      <c r="Y77" s="157"/>
      <c r="Z77" s="157"/>
    </row>
    <row r="78" spans="1:26" ht="12" customHeight="1" x14ac:dyDescent="0.25">
      <c r="A78" s="157"/>
      <c r="B78" s="157"/>
      <c r="C78" s="157"/>
      <c r="D78" s="189"/>
      <c r="E78" s="157"/>
      <c r="F78" s="157"/>
      <c r="G78" s="157"/>
      <c r="H78" s="157"/>
      <c r="I78" s="157"/>
      <c r="J78" s="157"/>
      <c r="K78" s="157"/>
      <c r="L78" s="157"/>
      <c r="M78" s="157"/>
      <c r="N78" s="157"/>
      <c r="O78" s="157"/>
      <c r="P78" s="157"/>
      <c r="Q78" s="157"/>
      <c r="R78" s="157"/>
      <c r="S78" s="157"/>
      <c r="T78" s="157"/>
      <c r="U78" s="157"/>
      <c r="V78" s="157"/>
      <c r="W78" s="157"/>
      <c r="X78" s="157"/>
      <c r="Y78" s="157"/>
      <c r="Z78" s="157"/>
    </row>
    <row r="79" spans="1:26" ht="12" customHeight="1" x14ac:dyDescent="0.25">
      <c r="A79" s="157"/>
      <c r="B79" s="157"/>
      <c r="C79" s="157"/>
      <c r="D79" s="189"/>
      <c r="E79" s="157"/>
      <c r="F79" s="157"/>
      <c r="G79" s="157"/>
      <c r="H79" s="157"/>
      <c r="I79" s="157"/>
      <c r="J79" s="157"/>
      <c r="K79" s="157"/>
      <c r="L79" s="157"/>
      <c r="M79" s="157"/>
      <c r="N79" s="157"/>
      <c r="O79" s="157"/>
      <c r="P79" s="157"/>
      <c r="Q79" s="157"/>
      <c r="R79" s="157"/>
      <c r="S79" s="157"/>
      <c r="T79" s="157"/>
      <c r="U79" s="157"/>
      <c r="V79" s="157"/>
      <c r="W79" s="157"/>
      <c r="X79" s="157"/>
      <c r="Y79" s="157"/>
      <c r="Z79" s="157"/>
    </row>
    <row r="80" spans="1:26" ht="12" customHeight="1" x14ac:dyDescent="0.25">
      <c r="A80" s="157"/>
      <c r="B80" s="157"/>
      <c r="C80" s="157"/>
      <c r="D80" s="189"/>
      <c r="E80" s="157"/>
      <c r="F80" s="157"/>
      <c r="G80" s="157"/>
      <c r="H80" s="157"/>
      <c r="I80" s="157"/>
      <c r="J80" s="157"/>
      <c r="K80" s="157"/>
      <c r="L80" s="157"/>
      <c r="M80" s="157"/>
      <c r="N80" s="157"/>
      <c r="O80" s="157"/>
      <c r="P80" s="157"/>
      <c r="Q80" s="157"/>
      <c r="R80" s="157"/>
      <c r="S80" s="157"/>
      <c r="T80" s="157"/>
      <c r="U80" s="157"/>
      <c r="V80" s="157"/>
      <c r="W80" s="157"/>
      <c r="X80" s="157"/>
      <c r="Y80" s="157"/>
      <c r="Z80" s="157"/>
    </row>
    <row r="81" spans="1:26" ht="12" customHeight="1" x14ac:dyDescent="0.25">
      <c r="A81" s="157"/>
      <c r="B81" s="157"/>
      <c r="C81" s="157"/>
      <c r="D81" s="189"/>
      <c r="E81" s="157"/>
      <c r="F81" s="157"/>
      <c r="G81" s="157"/>
      <c r="H81" s="157"/>
      <c r="I81" s="157"/>
      <c r="J81" s="157"/>
      <c r="K81" s="157"/>
      <c r="L81" s="157"/>
      <c r="M81" s="157"/>
      <c r="N81" s="157"/>
      <c r="O81" s="157"/>
      <c r="P81" s="157"/>
      <c r="Q81" s="157"/>
      <c r="R81" s="157"/>
      <c r="S81" s="157"/>
      <c r="T81" s="157"/>
      <c r="U81" s="157"/>
      <c r="V81" s="157"/>
      <c r="W81" s="157"/>
      <c r="X81" s="157"/>
      <c r="Y81" s="157"/>
      <c r="Z81" s="157"/>
    </row>
    <row r="82" spans="1:26" ht="12" customHeight="1" x14ac:dyDescent="0.25">
      <c r="A82" s="157"/>
      <c r="B82" s="157"/>
      <c r="C82" s="157"/>
      <c r="D82" s="189"/>
      <c r="E82" s="157"/>
      <c r="F82" s="157"/>
      <c r="G82" s="157"/>
      <c r="H82" s="157"/>
      <c r="I82" s="157"/>
      <c r="J82" s="157"/>
      <c r="K82" s="157"/>
      <c r="L82" s="157"/>
      <c r="M82" s="157"/>
      <c r="N82" s="157"/>
      <c r="O82" s="157"/>
      <c r="P82" s="157"/>
      <c r="Q82" s="157"/>
      <c r="R82" s="157"/>
      <c r="S82" s="157"/>
      <c r="T82" s="157"/>
      <c r="U82" s="157"/>
      <c r="V82" s="157"/>
      <c r="W82" s="157"/>
      <c r="X82" s="157"/>
      <c r="Y82" s="157"/>
      <c r="Z82" s="157"/>
    </row>
    <row r="83" spans="1:26" ht="12" customHeight="1" x14ac:dyDescent="0.25">
      <c r="A83" s="157"/>
      <c r="B83" s="157"/>
      <c r="C83" s="157"/>
      <c r="D83" s="189"/>
      <c r="E83" s="157"/>
      <c r="F83" s="157"/>
      <c r="G83" s="157"/>
      <c r="H83" s="157"/>
      <c r="I83" s="157"/>
      <c r="J83" s="157"/>
      <c r="K83" s="157"/>
      <c r="L83" s="157"/>
      <c r="M83" s="157"/>
      <c r="N83" s="157"/>
      <c r="O83" s="157"/>
      <c r="P83" s="157"/>
      <c r="Q83" s="157"/>
      <c r="R83" s="157"/>
      <c r="S83" s="157"/>
      <c r="T83" s="157"/>
      <c r="U83" s="157"/>
      <c r="V83" s="157"/>
      <c r="W83" s="157"/>
      <c r="X83" s="157"/>
      <c r="Y83" s="157"/>
      <c r="Z83" s="157"/>
    </row>
    <row r="84" spans="1:26" ht="12" customHeight="1" x14ac:dyDescent="0.25">
      <c r="A84" s="157"/>
      <c r="B84" s="157"/>
      <c r="C84" s="157"/>
      <c r="D84" s="189"/>
      <c r="E84" s="157"/>
      <c r="F84" s="157"/>
      <c r="G84" s="157"/>
      <c r="H84" s="157"/>
      <c r="I84" s="157"/>
      <c r="J84" s="157"/>
      <c r="K84" s="157"/>
      <c r="L84" s="157"/>
      <c r="M84" s="157"/>
      <c r="N84" s="157"/>
      <c r="O84" s="157"/>
      <c r="P84" s="157"/>
      <c r="Q84" s="157"/>
      <c r="R84" s="157"/>
      <c r="S84" s="157"/>
      <c r="T84" s="157"/>
      <c r="U84" s="157"/>
      <c r="V84" s="157"/>
      <c r="W84" s="157"/>
      <c r="X84" s="157"/>
      <c r="Y84" s="157"/>
      <c r="Z84" s="157"/>
    </row>
    <row r="85" spans="1:26" ht="12" customHeight="1" x14ac:dyDescent="0.25">
      <c r="A85" s="157"/>
      <c r="B85" s="157"/>
      <c r="C85" s="157"/>
      <c r="D85" s="189"/>
      <c r="E85" s="157"/>
      <c r="F85" s="157"/>
      <c r="G85" s="157"/>
      <c r="H85" s="157"/>
      <c r="I85" s="157"/>
      <c r="J85" s="157"/>
      <c r="K85" s="157"/>
      <c r="L85" s="157"/>
      <c r="M85" s="157"/>
      <c r="N85" s="157"/>
      <c r="O85" s="157"/>
      <c r="P85" s="157"/>
      <c r="Q85" s="157"/>
      <c r="R85" s="157"/>
      <c r="S85" s="157"/>
      <c r="T85" s="157"/>
      <c r="U85" s="157"/>
      <c r="V85" s="157"/>
      <c r="W85" s="157"/>
      <c r="X85" s="157"/>
      <c r="Y85" s="157"/>
      <c r="Z85" s="157"/>
    </row>
    <row r="86" spans="1:26" ht="12" customHeight="1" x14ac:dyDescent="0.25">
      <c r="A86" s="157"/>
      <c r="B86" s="157"/>
      <c r="C86" s="157"/>
      <c r="D86" s="189"/>
      <c r="E86" s="157"/>
      <c r="F86" s="157"/>
      <c r="G86" s="157"/>
      <c r="H86" s="157"/>
      <c r="I86" s="157"/>
      <c r="J86" s="157"/>
      <c r="K86" s="157"/>
      <c r="L86" s="157"/>
      <c r="M86" s="157"/>
      <c r="N86" s="157"/>
      <c r="O86" s="157"/>
      <c r="P86" s="157"/>
      <c r="Q86" s="157"/>
      <c r="R86" s="157"/>
      <c r="S86" s="157"/>
      <c r="T86" s="157"/>
      <c r="U86" s="157"/>
      <c r="V86" s="157"/>
      <c r="W86" s="157"/>
      <c r="X86" s="157"/>
      <c r="Y86" s="157"/>
      <c r="Z86" s="157"/>
    </row>
    <row r="87" spans="1:26" ht="12" customHeight="1" x14ac:dyDescent="0.25">
      <c r="A87" s="157"/>
      <c r="B87" s="157"/>
      <c r="C87" s="157"/>
      <c r="D87" s="189"/>
      <c r="E87" s="157"/>
      <c r="F87" s="157"/>
      <c r="G87" s="157"/>
      <c r="H87" s="157"/>
      <c r="I87" s="157"/>
      <c r="J87" s="157"/>
      <c r="K87" s="157"/>
      <c r="L87" s="157"/>
      <c r="M87" s="157"/>
      <c r="N87" s="157"/>
      <c r="O87" s="157"/>
      <c r="P87" s="157"/>
      <c r="Q87" s="157"/>
      <c r="R87" s="157"/>
      <c r="S87" s="157"/>
      <c r="T87" s="157"/>
      <c r="U87" s="157"/>
      <c r="V87" s="157"/>
      <c r="W87" s="157"/>
      <c r="X87" s="157"/>
      <c r="Y87" s="157"/>
      <c r="Z87" s="157"/>
    </row>
    <row r="88" spans="1:26" ht="12" customHeight="1" x14ac:dyDescent="0.25">
      <c r="A88" s="157"/>
      <c r="B88" s="157"/>
      <c r="C88" s="157"/>
      <c r="D88" s="189"/>
      <c r="E88" s="157"/>
      <c r="F88" s="157"/>
      <c r="G88" s="157"/>
      <c r="H88" s="157"/>
      <c r="I88" s="157"/>
      <c r="J88" s="157"/>
      <c r="K88" s="157"/>
      <c r="L88" s="157"/>
      <c r="M88" s="157"/>
      <c r="N88" s="157"/>
      <c r="O88" s="157"/>
      <c r="P88" s="157"/>
      <c r="Q88" s="157"/>
      <c r="R88" s="157"/>
      <c r="S88" s="157"/>
      <c r="T88" s="157"/>
      <c r="U88" s="157"/>
      <c r="V88" s="157"/>
      <c r="W88" s="157"/>
      <c r="X88" s="157"/>
      <c r="Y88" s="157"/>
      <c r="Z88" s="157"/>
    </row>
    <row r="89" spans="1:26" ht="12" customHeight="1" x14ac:dyDescent="0.25">
      <c r="A89" s="157"/>
      <c r="B89" s="157"/>
      <c r="C89" s="157"/>
      <c r="D89" s="189"/>
      <c r="E89" s="157"/>
      <c r="F89" s="157"/>
      <c r="G89" s="157"/>
      <c r="H89" s="157"/>
      <c r="I89" s="157"/>
      <c r="J89" s="157"/>
      <c r="K89" s="157"/>
      <c r="L89" s="157"/>
      <c r="M89" s="157"/>
      <c r="N89" s="157"/>
      <c r="O89" s="157"/>
      <c r="P89" s="157"/>
      <c r="Q89" s="157"/>
      <c r="R89" s="157"/>
      <c r="S89" s="157"/>
      <c r="T89" s="157"/>
      <c r="U89" s="157"/>
      <c r="V89" s="157"/>
      <c r="W89" s="157"/>
      <c r="X89" s="157"/>
      <c r="Y89" s="157"/>
      <c r="Z89" s="157"/>
    </row>
    <row r="90" spans="1:26" ht="12" customHeight="1" x14ac:dyDescent="0.25">
      <c r="A90" s="157"/>
      <c r="B90" s="157"/>
      <c r="C90" s="157"/>
      <c r="D90" s="189"/>
      <c r="E90" s="157"/>
      <c r="F90" s="157"/>
      <c r="G90" s="157"/>
      <c r="H90" s="157"/>
      <c r="I90" s="157"/>
      <c r="J90" s="157"/>
      <c r="K90" s="157"/>
      <c r="L90" s="157"/>
      <c r="M90" s="157"/>
      <c r="N90" s="157"/>
      <c r="O90" s="157"/>
      <c r="P90" s="157"/>
      <c r="Q90" s="157"/>
      <c r="R90" s="157"/>
      <c r="S90" s="157"/>
      <c r="T90" s="157"/>
      <c r="U90" s="157"/>
      <c r="V90" s="157"/>
      <c r="W90" s="157"/>
      <c r="X90" s="157"/>
      <c r="Y90" s="157"/>
      <c r="Z90" s="157"/>
    </row>
    <row r="91" spans="1:26" ht="12" customHeight="1" x14ac:dyDescent="0.25">
      <c r="A91" s="157"/>
      <c r="B91" s="157"/>
      <c r="C91" s="157"/>
      <c r="D91" s="189"/>
      <c r="E91" s="157"/>
      <c r="F91" s="157"/>
      <c r="G91" s="157"/>
      <c r="H91" s="157"/>
      <c r="I91" s="157"/>
      <c r="J91" s="157"/>
      <c r="K91" s="157"/>
      <c r="L91" s="157"/>
      <c r="M91" s="157"/>
      <c r="N91" s="157"/>
      <c r="O91" s="157"/>
      <c r="P91" s="157"/>
      <c r="Q91" s="157"/>
      <c r="R91" s="157"/>
      <c r="S91" s="157"/>
      <c r="T91" s="157"/>
      <c r="U91" s="157"/>
      <c r="V91" s="157"/>
      <c r="W91" s="157"/>
      <c r="X91" s="157"/>
      <c r="Y91" s="157"/>
      <c r="Z91" s="157"/>
    </row>
    <row r="92" spans="1:26" ht="12" customHeight="1" x14ac:dyDescent="0.25">
      <c r="A92" s="157"/>
      <c r="B92" s="157"/>
      <c r="C92" s="157"/>
      <c r="D92" s="189"/>
      <c r="E92" s="157"/>
      <c r="F92" s="157"/>
      <c r="G92" s="157"/>
      <c r="H92" s="157"/>
      <c r="I92" s="157"/>
      <c r="J92" s="157"/>
      <c r="K92" s="157"/>
      <c r="L92" s="157"/>
      <c r="M92" s="157"/>
      <c r="N92" s="157"/>
      <c r="O92" s="157"/>
      <c r="P92" s="157"/>
      <c r="Q92" s="157"/>
      <c r="R92" s="157"/>
      <c r="S92" s="157"/>
      <c r="T92" s="157"/>
      <c r="U92" s="157"/>
      <c r="V92" s="157"/>
      <c r="W92" s="157"/>
      <c r="X92" s="157"/>
      <c r="Y92" s="157"/>
      <c r="Z92" s="157"/>
    </row>
    <row r="93" spans="1:26" ht="12" customHeight="1" x14ac:dyDescent="0.25">
      <c r="A93" s="157"/>
      <c r="B93" s="157"/>
      <c r="C93" s="157"/>
      <c r="D93" s="189"/>
      <c r="E93" s="157"/>
      <c r="F93" s="157"/>
      <c r="G93" s="157"/>
      <c r="H93" s="157"/>
      <c r="I93" s="157"/>
      <c r="J93" s="157"/>
      <c r="K93" s="157"/>
      <c r="L93" s="157"/>
      <c r="M93" s="157"/>
      <c r="N93" s="157"/>
      <c r="O93" s="157"/>
      <c r="P93" s="157"/>
      <c r="Q93" s="157"/>
      <c r="R93" s="157"/>
      <c r="S93" s="157"/>
      <c r="T93" s="157"/>
      <c r="U93" s="157"/>
      <c r="V93" s="157"/>
      <c r="W93" s="157"/>
      <c r="X93" s="157"/>
      <c r="Y93" s="157"/>
      <c r="Z93" s="157"/>
    </row>
    <row r="94" spans="1:26" ht="12" customHeight="1" x14ac:dyDescent="0.25">
      <c r="A94" s="157"/>
      <c r="B94" s="157"/>
      <c r="C94" s="157"/>
      <c r="D94" s="189"/>
      <c r="E94" s="157"/>
      <c r="F94" s="157"/>
      <c r="G94" s="157"/>
      <c r="H94" s="157"/>
      <c r="I94" s="157"/>
      <c r="J94" s="157"/>
      <c r="K94" s="157"/>
      <c r="L94" s="157"/>
      <c r="M94" s="157"/>
      <c r="N94" s="157"/>
      <c r="O94" s="157"/>
      <c r="P94" s="157"/>
      <c r="Q94" s="157"/>
      <c r="R94" s="157"/>
      <c r="S94" s="157"/>
      <c r="T94" s="157"/>
      <c r="U94" s="157"/>
      <c r="V94" s="157"/>
      <c r="W94" s="157"/>
      <c r="X94" s="157"/>
      <c r="Y94" s="157"/>
      <c r="Z94" s="157"/>
    </row>
    <row r="95" spans="1:26" ht="12" customHeight="1" x14ac:dyDescent="0.25">
      <c r="A95" s="157"/>
      <c r="B95" s="157"/>
      <c r="C95" s="157"/>
      <c r="D95" s="189"/>
      <c r="E95" s="157"/>
      <c r="F95" s="157"/>
      <c r="G95" s="157"/>
      <c r="H95" s="157"/>
      <c r="I95" s="157"/>
      <c r="J95" s="157"/>
      <c r="K95" s="157"/>
      <c r="L95" s="157"/>
      <c r="M95" s="157"/>
      <c r="N95" s="157"/>
      <c r="O95" s="157"/>
      <c r="P95" s="157"/>
      <c r="Q95" s="157"/>
      <c r="R95" s="157"/>
      <c r="S95" s="157"/>
      <c r="T95" s="157"/>
      <c r="U95" s="157"/>
      <c r="V95" s="157"/>
      <c r="W95" s="157"/>
      <c r="X95" s="157"/>
      <c r="Y95" s="157"/>
      <c r="Z95" s="157"/>
    </row>
    <row r="96" spans="1:26" ht="12" customHeight="1" x14ac:dyDescent="0.25">
      <c r="A96" s="157"/>
      <c r="B96" s="157"/>
      <c r="C96" s="157"/>
      <c r="D96" s="189"/>
      <c r="E96" s="157"/>
      <c r="F96" s="157"/>
      <c r="G96" s="157"/>
      <c r="H96" s="157"/>
      <c r="I96" s="157"/>
      <c r="J96" s="157"/>
      <c r="K96" s="157"/>
      <c r="L96" s="157"/>
      <c r="M96" s="157"/>
      <c r="N96" s="157"/>
      <c r="O96" s="157"/>
      <c r="P96" s="157"/>
      <c r="Q96" s="157"/>
      <c r="R96" s="157"/>
      <c r="S96" s="157"/>
      <c r="T96" s="157"/>
      <c r="U96" s="157"/>
      <c r="V96" s="157"/>
      <c r="W96" s="157"/>
      <c r="X96" s="157"/>
      <c r="Y96" s="157"/>
      <c r="Z96" s="157"/>
    </row>
    <row r="97" spans="1:26" ht="12" customHeight="1" x14ac:dyDescent="0.25">
      <c r="A97" s="157"/>
      <c r="B97" s="157"/>
      <c r="C97" s="157"/>
      <c r="D97" s="189"/>
      <c r="E97" s="157"/>
      <c r="F97" s="157"/>
      <c r="G97" s="157"/>
      <c r="H97" s="157"/>
      <c r="I97" s="157"/>
      <c r="J97" s="157"/>
      <c r="K97" s="157"/>
      <c r="L97" s="157"/>
      <c r="M97" s="157"/>
      <c r="N97" s="157"/>
      <c r="O97" s="157"/>
      <c r="P97" s="157"/>
      <c r="Q97" s="157"/>
      <c r="R97" s="157"/>
      <c r="S97" s="157"/>
      <c r="T97" s="157"/>
      <c r="U97" s="157"/>
      <c r="V97" s="157"/>
      <c r="W97" s="157"/>
      <c r="X97" s="157"/>
      <c r="Y97" s="157"/>
      <c r="Z97" s="157"/>
    </row>
    <row r="98" spans="1:26" ht="12" customHeight="1" x14ac:dyDescent="0.25">
      <c r="A98" s="157"/>
      <c r="B98" s="157"/>
      <c r="C98" s="157"/>
      <c r="D98" s="189"/>
      <c r="E98" s="157"/>
      <c r="F98" s="157"/>
      <c r="G98" s="157"/>
      <c r="H98" s="157"/>
      <c r="I98" s="157"/>
      <c r="J98" s="157"/>
      <c r="K98" s="157"/>
      <c r="L98" s="157"/>
      <c r="M98" s="157"/>
      <c r="N98" s="157"/>
      <c r="O98" s="157"/>
      <c r="P98" s="157"/>
      <c r="Q98" s="157"/>
      <c r="R98" s="157"/>
      <c r="S98" s="157"/>
      <c r="T98" s="157"/>
      <c r="U98" s="157"/>
      <c r="V98" s="157"/>
      <c r="W98" s="157"/>
      <c r="X98" s="157"/>
      <c r="Y98" s="157"/>
      <c r="Z98" s="157"/>
    </row>
    <row r="99" spans="1:26" ht="12" customHeight="1" x14ac:dyDescent="0.25">
      <c r="A99" s="157"/>
      <c r="B99" s="157"/>
      <c r="C99" s="157"/>
      <c r="D99" s="189"/>
      <c r="E99" s="157"/>
      <c r="F99" s="157"/>
      <c r="G99" s="157"/>
      <c r="H99" s="157"/>
      <c r="I99" s="157"/>
      <c r="J99" s="157"/>
      <c r="K99" s="157"/>
      <c r="L99" s="157"/>
      <c r="M99" s="157"/>
      <c r="N99" s="157"/>
      <c r="O99" s="157"/>
      <c r="P99" s="157"/>
      <c r="Q99" s="157"/>
      <c r="R99" s="157"/>
      <c r="S99" s="157"/>
      <c r="T99" s="157"/>
      <c r="U99" s="157"/>
      <c r="V99" s="157"/>
      <c r="W99" s="157"/>
      <c r="X99" s="157"/>
      <c r="Y99" s="157"/>
      <c r="Z99" s="157"/>
    </row>
    <row r="100" spans="1:26" ht="12" customHeight="1" x14ac:dyDescent="0.25">
      <c r="A100" s="157"/>
      <c r="B100" s="157"/>
      <c r="C100" s="157"/>
      <c r="D100" s="189"/>
      <c r="E100" s="157"/>
      <c r="F100" s="157"/>
      <c r="G100" s="157"/>
      <c r="H100" s="157"/>
      <c r="I100" s="157"/>
      <c r="J100" s="157"/>
      <c r="K100" s="157"/>
      <c r="L100" s="157"/>
      <c r="M100" s="157"/>
      <c r="N100" s="157"/>
      <c r="O100" s="157"/>
      <c r="P100" s="157"/>
      <c r="Q100" s="157"/>
      <c r="R100" s="157"/>
      <c r="S100" s="157"/>
      <c r="T100" s="157"/>
      <c r="U100" s="157"/>
      <c r="V100" s="157"/>
      <c r="W100" s="157"/>
      <c r="X100" s="157"/>
      <c r="Y100" s="157"/>
      <c r="Z100" s="157"/>
    </row>
    <row r="101" spans="1:26" ht="12" customHeight="1" x14ac:dyDescent="0.25">
      <c r="A101" s="157"/>
      <c r="B101" s="157"/>
      <c r="C101" s="157"/>
      <c r="D101" s="189"/>
      <c r="E101" s="157"/>
      <c r="F101" s="157"/>
      <c r="G101" s="157"/>
      <c r="H101" s="157"/>
      <c r="I101" s="157"/>
      <c r="J101" s="157"/>
      <c r="K101" s="157"/>
      <c r="L101" s="157"/>
      <c r="M101" s="157"/>
      <c r="N101" s="157"/>
      <c r="O101" s="157"/>
      <c r="P101" s="157"/>
      <c r="Q101" s="157"/>
      <c r="R101" s="157"/>
      <c r="S101" s="157"/>
      <c r="T101" s="157"/>
      <c r="U101" s="157"/>
      <c r="V101" s="157"/>
      <c r="W101" s="157"/>
      <c r="X101" s="157"/>
      <c r="Y101" s="157"/>
      <c r="Z101" s="157"/>
    </row>
    <row r="102" spans="1:26" ht="12" customHeight="1" x14ac:dyDescent="0.25">
      <c r="A102" s="157"/>
      <c r="B102" s="157"/>
      <c r="C102" s="157"/>
      <c r="D102" s="189"/>
      <c r="E102" s="157"/>
      <c r="F102" s="157"/>
      <c r="G102" s="157"/>
      <c r="H102" s="157"/>
      <c r="I102" s="157"/>
      <c r="J102" s="157"/>
      <c r="K102" s="157"/>
      <c r="L102" s="157"/>
      <c r="M102" s="157"/>
      <c r="N102" s="157"/>
      <c r="O102" s="157"/>
      <c r="P102" s="157"/>
      <c r="Q102" s="157"/>
      <c r="R102" s="157"/>
      <c r="S102" s="157"/>
      <c r="T102" s="157"/>
      <c r="U102" s="157"/>
      <c r="V102" s="157"/>
      <c r="W102" s="157"/>
      <c r="X102" s="157"/>
      <c r="Y102" s="157"/>
      <c r="Z102" s="157"/>
    </row>
    <row r="103" spans="1:26" ht="12" customHeight="1" x14ac:dyDescent="0.25">
      <c r="A103" s="157"/>
      <c r="B103" s="157"/>
      <c r="C103" s="157"/>
      <c r="D103" s="189"/>
      <c r="E103" s="157"/>
      <c r="F103" s="157"/>
      <c r="G103" s="157"/>
      <c r="H103" s="157"/>
      <c r="I103" s="157"/>
      <c r="J103" s="157"/>
      <c r="K103" s="157"/>
      <c r="L103" s="157"/>
      <c r="M103" s="157"/>
      <c r="N103" s="157"/>
      <c r="O103" s="157"/>
      <c r="P103" s="157"/>
      <c r="Q103" s="157"/>
      <c r="R103" s="157"/>
      <c r="S103" s="157"/>
      <c r="T103" s="157"/>
      <c r="U103" s="157"/>
      <c r="V103" s="157"/>
      <c r="W103" s="157"/>
      <c r="X103" s="157"/>
      <c r="Y103" s="157"/>
      <c r="Z103" s="157"/>
    </row>
    <row r="104" spans="1:26" ht="12" customHeight="1" x14ac:dyDescent="0.25">
      <c r="A104" s="157"/>
      <c r="B104" s="157"/>
      <c r="C104" s="157"/>
      <c r="D104" s="189"/>
      <c r="E104" s="157"/>
      <c r="F104" s="157"/>
      <c r="G104" s="157"/>
      <c r="H104" s="157"/>
      <c r="I104" s="157"/>
      <c r="J104" s="157"/>
      <c r="K104" s="157"/>
      <c r="L104" s="157"/>
      <c r="M104" s="157"/>
      <c r="N104" s="157"/>
      <c r="O104" s="157"/>
      <c r="P104" s="157"/>
      <c r="Q104" s="157"/>
      <c r="R104" s="157"/>
      <c r="S104" s="157"/>
      <c r="T104" s="157"/>
      <c r="U104" s="157"/>
      <c r="V104" s="157"/>
      <c r="W104" s="157"/>
      <c r="X104" s="157"/>
      <c r="Y104" s="157"/>
      <c r="Z104" s="157"/>
    </row>
    <row r="105" spans="1:26" ht="12" customHeight="1" x14ac:dyDescent="0.25">
      <c r="A105" s="157"/>
      <c r="B105" s="157"/>
      <c r="C105" s="157"/>
      <c r="D105" s="189"/>
      <c r="E105" s="157"/>
      <c r="F105" s="157"/>
      <c r="G105" s="157"/>
      <c r="H105" s="157"/>
      <c r="I105" s="157"/>
      <c r="J105" s="157"/>
      <c r="K105" s="157"/>
      <c r="L105" s="157"/>
      <c r="M105" s="157"/>
      <c r="N105" s="157"/>
      <c r="O105" s="157"/>
      <c r="P105" s="157"/>
      <c r="Q105" s="157"/>
      <c r="R105" s="157"/>
      <c r="S105" s="157"/>
      <c r="T105" s="157"/>
      <c r="U105" s="157"/>
      <c r="V105" s="157"/>
      <c r="W105" s="157"/>
      <c r="X105" s="157"/>
      <c r="Y105" s="157"/>
      <c r="Z105" s="157"/>
    </row>
    <row r="106" spans="1:26" ht="12" customHeight="1" x14ac:dyDescent="0.25">
      <c r="A106" s="157"/>
      <c r="B106" s="157"/>
      <c r="C106" s="157"/>
      <c r="D106" s="189"/>
      <c r="E106" s="157"/>
      <c r="F106" s="157"/>
      <c r="G106" s="157"/>
      <c r="H106" s="157"/>
      <c r="I106" s="157"/>
      <c r="J106" s="157"/>
      <c r="K106" s="157"/>
      <c r="L106" s="157"/>
      <c r="M106" s="157"/>
      <c r="N106" s="157"/>
      <c r="O106" s="157"/>
      <c r="P106" s="157"/>
      <c r="Q106" s="157"/>
      <c r="R106" s="157"/>
      <c r="S106" s="157"/>
      <c r="T106" s="157"/>
      <c r="U106" s="157"/>
      <c r="V106" s="157"/>
      <c r="W106" s="157"/>
      <c r="X106" s="157"/>
      <c r="Y106" s="157"/>
      <c r="Z106" s="157"/>
    </row>
    <row r="107" spans="1:26" ht="12" customHeight="1" x14ac:dyDescent="0.25">
      <c r="A107" s="157"/>
      <c r="B107" s="157"/>
      <c r="C107" s="157"/>
      <c r="D107" s="189"/>
      <c r="E107" s="157"/>
      <c r="F107" s="157"/>
      <c r="G107" s="157"/>
      <c r="H107" s="157"/>
      <c r="I107" s="157"/>
      <c r="J107" s="157"/>
      <c r="K107" s="157"/>
      <c r="L107" s="157"/>
      <c r="M107" s="157"/>
      <c r="N107" s="157"/>
      <c r="O107" s="157"/>
      <c r="P107" s="157"/>
      <c r="Q107" s="157"/>
      <c r="R107" s="157"/>
      <c r="S107" s="157"/>
      <c r="T107" s="157"/>
      <c r="U107" s="157"/>
      <c r="V107" s="157"/>
      <c r="W107" s="157"/>
      <c r="X107" s="157"/>
      <c r="Y107" s="157"/>
      <c r="Z107" s="157"/>
    </row>
    <row r="108" spans="1:26" ht="12" customHeight="1" x14ac:dyDescent="0.25">
      <c r="A108" s="157"/>
      <c r="B108" s="157"/>
      <c r="C108" s="157"/>
      <c r="D108" s="189"/>
      <c r="E108" s="157"/>
      <c r="F108" s="157"/>
      <c r="G108" s="157"/>
      <c r="H108" s="157"/>
      <c r="I108" s="157"/>
      <c r="J108" s="157"/>
      <c r="K108" s="157"/>
      <c r="L108" s="157"/>
      <c r="M108" s="157"/>
      <c r="N108" s="157"/>
      <c r="O108" s="157"/>
      <c r="P108" s="157"/>
      <c r="Q108" s="157"/>
      <c r="R108" s="157"/>
      <c r="S108" s="157"/>
      <c r="T108" s="157"/>
      <c r="U108" s="157"/>
      <c r="V108" s="157"/>
      <c r="W108" s="157"/>
      <c r="X108" s="157"/>
      <c r="Y108" s="157"/>
      <c r="Z108" s="157"/>
    </row>
    <row r="109" spans="1:26" ht="12" customHeight="1" x14ac:dyDescent="0.25">
      <c r="A109" s="157"/>
      <c r="B109" s="157"/>
      <c r="C109" s="157"/>
      <c r="D109" s="189"/>
      <c r="E109" s="157"/>
      <c r="F109" s="157"/>
      <c r="G109" s="157"/>
      <c r="H109" s="157"/>
      <c r="I109" s="157"/>
      <c r="J109" s="157"/>
      <c r="K109" s="157"/>
      <c r="L109" s="157"/>
      <c r="M109" s="157"/>
      <c r="N109" s="157"/>
      <c r="O109" s="157"/>
      <c r="P109" s="157"/>
      <c r="Q109" s="157"/>
      <c r="R109" s="157"/>
      <c r="S109" s="157"/>
      <c r="T109" s="157"/>
      <c r="U109" s="157"/>
      <c r="V109" s="157"/>
      <c r="W109" s="157"/>
      <c r="X109" s="157"/>
      <c r="Y109" s="157"/>
      <c r="Z109" s="157"/>
    </row>
    <row r="110" spans="1:26" ht="12" customHeight="1" x14ac:dyDescent="0.25">
      <c r="A110" s="157"/>
      <c r="B110" s="157"/>
      <c r="C110" s="157"/>
      <c r="D110" s="189"/>
      <c r="E110" s="157"/>
      <c r="F110" s="157"/>
      <c r="G110" s="157"/>
      <c r="H110" s="157"/>
      <c r="I110" s="157"/>
      <c r="J110" s="157"/>
      <c r="K110" s="157"/>
      <c r="L110" s="157"/>
      <c r="M110" s="157"/>
      <c r="N110" s="157"/>
      <c r="O110" s="157"/>
      <c r="P110" s="157"/>
      <c r="Q110" s="157"/>
      <c r="R110" s="157"/>
      <c r="S110" s="157"/>
      <c r="T110" s="157"/>
      <c r="U110" s="157"/>
      <c r="V110" s="157"/>
      <c r="W110" s="157"/>
      <c r="X110" s="157"/>
      <c r="Y110" s="157"/>
      <c r="Z110" s="157"/>
    </row>
    <row r="111" spans="1:26" ht="12" customHeight="1" x14ac:dyDescent="0.25">
      <c r="A111" s="157"/>
      <c r="B111" s="157"/>
      <c r="C111" s="157"/>
      <c r="D111" s="189"/>
      <c r="E111" s="157"/>
      <c r="F111" s="157"/>
      <c r="G111" s="157"/>
      <c r="H111" s="157"/>
      <c r="I111" s="157"/>
      <c r="J111" s="157"/>
      <c r="K111" s="157"/>
      <c r="L111" s="157"/>
      <c r="M111" s="157"/>
      <c r="N111" s="157"/>
      <c r="O111" s="157"/>
      <c r="P111" s="157"/>
      <c r="Q111" s="157"/>
      <c r="R111" s="157"/>
      <c r="S111" s="157"/>
      <c r="T111" s="157"/>
      <c r="U111" s="157"/>
      <c r="V111" s="157"/>
      <c r="W111" s="157"/>
      <c r="X111" s="157"/>
      <c r="Y111" s="157"/>
      <c r="Z111" s="157"/>
    </row>
    <row r="112" spans="1:26" ht="12" customHeight="1" x14ac:dyDescent="0.25">
      <c r="A112" s="157"/>
      <c r="B112" s="157"/>
      <c r="C112" s="157"/>
      <c r="D112" s="189"/>
      <c r="E112" s="157"/>
      <c r="F112" s="157"/>
      <c r="G112" s="157"/>
      <c r="H112" s="157"/>
      <c r="I112" s="157"/>
      <c r="J112" s="157"/>
      <c r="K112" s="157"/>
      <c r="L112" s="157"/>
      <c r="M112" s="157"/>
      <c r="N112" s="157"/>
      <c r="O112" s="157"/>
      <c r="P112" s="157"/>
      <c r="Q112" s="157"/>
      <c r="R112" s="157"/>
      <c r="S112" s="157"/>
      <c r="T112" s="157"/>
      <c r="U112" s="157"/>
      <c r="V112" s="157"/>
      <c r="W112" s="157"/>
      <c r="X112" s="157"/>
      <c r="Y112" s="157"/>
      <c r="Z112" s="157"/>
    </row>
    <row r="113" spans="1:26" ht="12" customHeight="1" x14ac:dyDescent="0.25">
      <c r="A113" s="157"/>
      <c r="B113" s="157"/>
      <c r="C113" s="157"/>
      <c r="D113" s="189"/>
      <c r="E113" s="157"/>
      <c r="F113" s="157"/>
      <c r="G113" s="157"/>
      <c r="H113" s="157"/>
      <c r="I113" s="157"/>
      <c r="J113" s="157"/>
      <c r="K113" s="157"/>
      <c r="L113" s="157"/>
      <c r="M113" s="157"/>
      <c r="N113" s="157"/>
      <c r="O113" s="157"/>
      <c r="P113" s="157"/>
      <c r="Q113" s="157"/>
      <c r="R113" s="157"/>
      <c r="S113" s="157"/>
      <c r="T113" s="157"/>
      <c r="U113" s="157"/>
      <c r="V113" s="157"/>
      <c r="W113" s="157"/>
      <c r="X113" s="157"/>
      <c r="Y113" s="157"/>
      <c r="Z113" s="157"/>
    </row>
    <row r="114" spans="1:26" ht="12" customHeight="1" x14ac:dyDescent="0.25">
      <c r="A114" s="157"/>
      <c r="B114" s="157"/>
      <c r="C114" s="157"/>
      <c r="D114" s="189"/>
      <c r="E114" s="157"/>
      <c r="F114" s="157"/>
      <c r="G114" s="157"/>
      <c r="H114" s="157"/>
      <c r="I114" s="157"/>
      <c r="J114" s="157"/>
      <c r="K114" s="157"/>
      <c r="L114" s="157"/>
      <c r="M114" s="157"/>
      <c r="N114" s="157"/>
      <c r="O114" s="157"/>
      <c r="P114" s="157"/>
      <c r="Q114" s="157"/>
      <c r="R114" s="157"/>
      <c r="S114" s="157"/>
      <c r="T114" s="157"/>
      <c r="U114" s="157"/>
      <c r="V114" s="157"/>
      <c r="W114" s="157"/>
      <c r="X114" s="157"/>
      <c r="Y114" s="157"/>
      <c r="Z114" s="157"/>
    </row>
    <row r="115" spans="1:26" ht="12" customHeight="1" x14ac:dyDescent="0.25">
      <c r="A115" s="157"/>
      <c r="B115" s="157"/>
      <c r="C115" s="157"/>
      <c r="D115" s="189"/>
      <c r="E115" s="157"/>
      <c r="F115" s="157"/>
      <c r="G115" s="157"/>
      <c r="H115" s="157"/>
      <c r="I115" s="157"/>
      <c r="J115" s="157"/>
      <c r="K115" s="157"/>
      <c r="L115" s="157"/>
      <c r="M115" s="157"/>
      <c r="N115" s="157"/>
      <c r="O115" s="157"/>
      <c r="P115" s="157"/>
      <c r="Q115" s="157"/>
      <c r="R115" s="157"/>
      <c r="S115" s="157"/>
      <c r="T115" s="157"/>
      <c r="U115" s="157"/>
      <c r="V115" s="157"/>
      <c r="W115" s="157"/>
      <c r="X115" s="157"/>
      <c r="Y115" s="157"/>
      <c r="Z115" s="157"/>
    </row>
    <row r="116" spans="1:26" ht="12" customHeight="1" x14ac:dyDescent="0.25">
      <c r="A116" s="157"/>
      <c r="B116" s="157"/>
      <c r="C116" s="157"/>
      <c r="D116" s="189"/>
      <c r="E116" s="157"/>
      <c r="F116" s="157"/>
      <c r="G116" s="157"/>
      <c r="H116" s="157"/>
      <c r="I116" s="157"/>
      <c r="J116" s="157"/>
      <c r="K116" s="157"/>
      <c r="L116" s="157"/>
      <c r="M116" s="157"/>
      <c r="N116" s="157"/>
      <c r="O116" s="157"/>
      <c r="P116" s="157"/>
      <c r="Q116" s="157"/>
      <c r="R116" s="157"/>
      <c r="S116" s="157"/>
      <c r="T116" s="157"/>
      <c r="U116" s="157"/>
      <c r="V116" s="157"/>
      <c r="W116" s="157"/>
      <c r="X116" s="157"/>
      <c r="Y116" s="157"/>
      <c r="Z116" s="157"/>
    </row>
    <row r="117" spans="1:26" ht="12" customHeight="1" x14ac:dyDescent="0.25">
      <c r="A117" s="157"/>
      <c r="B117" s="157"/>
      <c r="C117" s="157"/>
      <c r="D117" s="189"/>
      <c r="E117" s="157"/>
      <c r="F117" s="157"/>
      <c r="G117" s="157"/>
      <c r="H117" s="157"/>
      <c r="I117" s="157"/>
      <c r="J117" s="157"/>
      <c r="K117" s="157"/>
      <c r="L117" s="157"/>
      <c r="M117" s="157"/>
      <c r="N117" s="157"/>
      <c r="O117" s="157"/>
      <c r="P117" s="157"/>
      <c r="Q117" s="157"/>
      <c r="R117" s="157"/>
      <c r="S117" s="157"/>
      <c r="T117" s="157"/>
      <c r="U117" s="157"/>
      <c r="V117" s="157"/>
      <c r="W117" s="157"/>
      <c r="X117" s="157"/>
      <c r="Y117" s="157"/>
      <c r="Z117" s="157"/>
    </row>
    <row r="118" spans="1:26" ht="12" customHeight="1" x14ac:dyDescent="0.25">
      <c r="A118" s="157"/>
      <c r="B118" s="157"/>
      <c r="C118" s="157"/>
      <c r="D118" s="189"/>
      <c r="E118" s="157"/>
      <c r="F118" s="157"/>
      <c r="G118" s="157"/>
      <c r="H118" s="157"/>
      <c r="I118" s="157"/>
      <c r="J118" s="157"/>
      <c r="K118" s="157"/>
      <c r="L118" s="157"/>
      <c r="M118" s="157"/>
      <c r="N118" s="157"/>
      <c r="O118" s="157"/>
      <c r="P118" s="157"/>
      <c r="Q118" s="157"/>
      <c r="R118" s="157"/>
      <c r="S118" s="157"/>
      <c r="T118" s="157"/>
      <c r="U118" s="157"/>
      <c r="V118" s="157"/>
      <c r="W118" s="157"/>
      <c r="X118" s="157"/>
      <c r="Y118" s="157"/>
      <c r="Z118" s="157"/>
    </row>
    <row r="119" spans="1:26" ht="12" customHeight="1" x14ac:dyDescent="0.25">
      <c r="A119" s="157"/>
      <c r="B119" s="157"/>
      <c r="C119" s="157"/>
      <c r="D119" s="189"/>
      <c r="E119" s="157"/>
      <c r="F119" s="157"/>
      <c r="G119" s="157"/>
      <c r="H119" s="157"/>
      <c r="I119" s="157"/>
      <c r="J119" s="157"/>
      <c r="K119" s="157"/>
      <c r="L119" s="157"/>
      <c r="M119" s="157"/>
      <c r="N119" s="157"/>
      <c r="O119" s="157"/>
      <c r="P119" s="157"/>
      <c r="Q119" s="157"/>
      <c r="R119" s="157"/>
      <c r="S119" s="157"/>
      <c r="T119" s="157"/>
      <c r="U119" s="157"/>
      <c r="V119" s="157"/>
      <c r="W119" s="157"/>
      <c r="X119" s="157"/>
      <c r="Y119" s="157"/>
      <c r="Z119" s="157"/>
    </row>
    <row r="120" spans="1:26" ht="12" customHeight="1" x14ac:dyDescent="0.25">
      <c r="A120" s="157"/>
      <c r="B120" s="157"/>
      <c r="C120" s="157"/>
      <c r="D120" s="189"/>
      <c r="E120" s="157"/>
      <c r="F120" s="157"/>
      <c r="G120" s="157"/>
      <c r="H120" s="157"/>
      <c r="I120" s="157"/>
      <c r="J120" s="157"/>
      <c r="K120" s="157"/>
      <c r="L120" s="157"/>
      <c r="M120" s="157"/>
      <c r="N120" s="157"/>
      <c r="O120" s="157"/>
      <c r="P120" s="157"/>
      <c r="Q120" s="157"/>
      <c r="R120" s="157"/>
      <c r="S120" s="157"/>
      <c r="T120" s="157"/>
      <c r="U120" s="157"/>
      <c r="V120" s="157"/>
      <c r="W120" s="157"/>
      <c r="X120" s="157"/>
      <c r="Y120" s="157"/>
      <c r="Z120" s="157"/>
    </row>
    <row r="121" spans="1:26" ht="12" customHeight="1" x14ac:dyDescent="0.25">
      <c r="A121" s="157"/>
      <c r="B121" s="157"/>
      <c r="C121" s="157"/>
      <c r="D121" s="189"/>
      <c r="E121" s="157"/>
      <c r="F121" s="157"/>
      <c r="G121" s="157"/>
      <c r="H121" s="157"/>
      <c r="I121" s="157"/>
      <c r="J121" s="157"/>
      <c r="K121" s="157"/>
      <c r="L121" s="157"/>
      <c r="M121" s="157"/>
      <c r="N121" s="157"/>
      <c r="O121" s="157"/>
      <c r="P121" s="157"/>
      <c r="Q121" s="157"/>
      <c r="R121" s="157"/>
      <c r="S121" s="157"/>
      <c r="T121" s="157"/>
      <c r="U121" s="157"/>
      <c r="V121" s="157"/>
      <c r="W121" s="157"/>
      <c r="X121" s="157"/>
      <c r="Y121" s="157"/>
      <c r="Z121" s="157"/>
    </row>
    <row r="122" spans="1:26" ht="12" customHeight="1" x14ac:dyDescent="0.25">
      <c r="A122" s="157"/>
      <c r="B122" s="157"/>
      <c r="C122" s="157"/>
      <c r="D122" s="189"/>
      <c r="E122" s="157"/>
      <c r="F122" s="157"/>
      <c r="G122" s="157"/>
      <c r="H122" s="157"/>
      <c r="I122" s="157"/>
      <c r="J122" s="157"/>
      <c r="K122" s="157"/>
      <c r="L122" s="157"/>
      <c r="M122" s="157"/>
      <c r="N122" s="157"/>
      <c r="O122" s="157"/>
      <c r="P122" s="157"/>
      <c r="Q122" s="157"/>
      <c r="R122" s="157"/>
      <c r="S122" s="157"/>
      <c r="T122" s="157"/>
      <c r="U122" s="157"/>
      <c r="V122" s="157"/>
      <c r="W122" s="157"/>
      <c r="X122" s="157"/>
      <c r="Y122" s="157"/>
      <c r="Z122" s="157"/>
    </row>
    <row r="123" spans="1:26" ht="12" customHeight="1" x14ac:dyDescent="0.25">
      <c r="A123" s="157"/>
      <c r="B123" s="157"/>
      <c r="C123" s="157"/>
      <c r="D123" s="189"/>
      <c r="E123" s="157"/>
      <c r="F123" s="157"/>
      <c r="G123" s="157"/>
      <c r="H123" s="157"/>
      <c r="I123" s="157"/>
      <c r="J123" s="157"/>
      <c r="K123" s="157"/>
      <c r="L123" s="157"/>
      <c r="M123" s="157"/>
      <c r="N123" s="157"/>
      <c r="O123" s="157"/>
      <c r="P123" s="157"/>
      <c r="Q123" s="157"/>
      <c r="R123" s="157"/>
      <c r="S123" s="157"/>
      <c r="T123" s="157"/>
      <c r="U123" s="157"/>
      <c r="V123" s="157"/>
      <c r="W123" s="157"/>
      <c r="X123" s="157"/>
      <c r="Y123" s="157"/>
      <c r="Z123" s="157"/>
    </row>
    <row r="124" spans="1:26" ht="12" customHeight="1" x14ac:dyDescent="0.25">
      <c r="A124" s="157"/>
      <c r="B124" s="157"/>
      <c r="C124" s="157"/>
      <c r="D124" s="189"/>
      <c r="E124" s="157"/>
      <c r="F124" s="157"/>
      <c r="G124" s="157"/>
      <c r="H124" s="157"/>
      <c r="I124" s="157"/>
      <c r="J124" s="157"/>
      <c r="K124" s="157"/>
      <c r="L124" s="157"/>
      <c r="M124" s="157"/>
      <c r="N124" s="157"/>
      <c r="O124" s="157"/>
      <c r="P124" s="157"/>
      <c r="Q124" s="157"/>
      <c r="R124" s="157"/>
      <c r="S124" s="157"/>
      <c r="T124" s="157"/>
      <c r="U124" s="157"/>
      <c r="V124" s="157"/>
      <c r="W124" s="157"/>
      <c r="X124" s="157"/>
      <c r="Y124" s="157"/>
      <c r="Z124" s="157"/>
    </row>
    <row r="125" spans="1:26" ht="12" customHeight="1" x14ac:dyDescent="0.25">
      <c r="A125" s="157"/>
      <c r="B125" s="157"/>
      <c r="C125" s="157"/>
      <c r="D125" s="189"/>
      <c r="E125" s="157"/>
      <c r="F125" s="157"/>
      <c r="G125" s="157"/>
      <c r="H125" s="157"/>
      <c r="I125" s="157"/>
      <c r="J125" s="157"/>
      <c r="K125" s="157"/>
      <c r="L125" s="157"/>
      <c r="M125" s="157"/>
      <c r="N125" s="157"/>
      <c r="O125" s="157"/>
      <c r="P125" s="157"/>
      <c r="Q125" s="157"/>
      <c r="R125" s="157"/>
      <c r="S125" s="157"/>
      <c r="T125" s="157"/>
      <c r="U125" s="157"/>
      <c r="V125" s="157"/>
      <c r="W125" s="157"/>
      <c r="X125" s="157"/>
      <c r="Y125" s="157"/>
      <c r="Z125" s="157"/>
    </row>
    <row r="126" spans="1:26" ht="12" customHeight="1" x14ac:dyDescent="0.25">
      <c r="A126" s="157"/>
      <c r="B126" s="157"/>
      <c r="C126" s="157"/>
      <c r="D126" s="189"/>
      <c r="E126" s="157"/>
      <c r="F126" s="157"/>
      <c r="G126" s="157"/>
      <c r="H126" s="157"/>
      <c r="I126" s="157"/>
      <c r="J126" s="157"/>
      <c r="K126" s="157"/>
      <c r="L126" s="157"/>
      <c r="M126" s="157"/>
      <c r="N126" s="157"/>
      <c r="O126" s="157"/>
      <c r="P126" s="157"/>
      <c r="Q126" s="157"/>
      <c r="R126" s="157"/>
      <c r="S126" s="157"/>
      <c r="T126" s="157"/>
      <c r="U126" s="157"/>
      <c r="V126" s="157"/>
      <c r="W126" s="157"/>
      <c r="X126" s="157"/>
      <c r="Y126" s="157"/>
      <c r="Z126" s="157"/>
    </row>
    <row r="127" spans="1:26" ht="12" customHeight="1" x14ac:dyDescent="0.25">
      <c r="A127" s="157"/>
      <c r="B127" s="157"/>
      <c r="C127" s="157"/>
      <c r="D127" s="189"/>
      <c r="E127" s="157"/>
      <c r="F127" s="157"/>
      <c r="G127" s="157"/>
      <c r="H127" s="157"/>
      <c r="I127" s="157"/>
      <c r="J127" s="157"/>
      <c r="K127" s="157"/>
      <c r="L127" s="157"/>
      <c r="M127" s="157"/>
      <c r="N127" s="157"/>
      <c r="O127" s="157"/>
      <c r="P127" s="157"/>
      <c r="Q127" s="157"/>
      <c r="R127" s="157"/>
      <c r="S127" s="157"/>
      <c r="T127" s="157"/>
      <c r="U127" s="157"/>
      <c r="V127" s="157"/>
      <c r="W127" s="157"/>
      <c r="X127" s="157"/>
      <c r="Y127" s="157"/>
      <c r="Z127" s="157"/>
    </row>
    <row r="128" spans="1:26" ht="12" customHeight="1" x14ac:dyDescent="0.25">
      <c r="A128" s="157"/>
      <c r="B128" s="157"/>
      <c r="C128" s="157"/>
      <c r="D128" s="189"/>
      <c r="E128" s="157"/>
      <c r="F128" s="157"/>
      <c r="G128" s="157"/>
      <c r="H128" s="157"/>
      <c r="I128" s="157"/>
      <c r="J128" s="157"/>
      <c r="K128" s="157"/>
      <c r="L128" s="157"/>
      <c r="M128" s="157"/>
      <c r="N128" s="157"/>
      <c r="O128" s="157"/>
      <c r="P128" s="157"/>
      <c r="Q128" s="157"/>
      <c r="R128" s="157"/>
      <c r="S128" s="157"/>
      <c r="T128" s="157"/>
      <c r="U128" s="157"/>
      <c r="V128" s="157"/>
      <c r="W128" s="157"/>
      <c r="X128" s="157"/>
      <c r="Y128" s="157"/>
      <c r="Z128" s="157"/>
    </row>
    <row r="129" spans="1:26" ht="12" customHeight="1" x14ac:dyDescent="0.25">
      <c r="A129" s="157"/>
      <c r="B129" s="157"/>
      <c r="C129" s="157"/>
      <c r="D129" s="189"/>
      <c r="E129" s="157"/>
      <c r="F129" s="157"/>
      <c r="G129" s="157"/>
      <c r="H129" s="157"/>
      <c r="I129" s="157"/>
      <c r="J129" s="157"/>
      <c r="K129" s="157"/>
      <c r="L129" s="157"/>
      <c r="M129" s="157"/>
      <c r="N129" s="157"/>
      <c r="O129" s="157"/>
      <c r="P129" s="157"/>
      <c r="Q129" s="157"/>
      <c r="R129" s="157"/>
      <c r="S129" s="157"/>
      <c r="T129" s="157"/>
      <c r="U129" s="157"/>
      <c r="V129" s="157"/>
      <c r="W129" s="157"/>
      <c r="X129" s="157"/>
      <c r="Y129" s="157"/>
      <c r="Z129" s="157"/>
    </row>
    <row r="130" spans="1:26" ht="12" customHeight="1" x14ac:dyDescent="0.25">
      <c r="A130" s="157"/>
      <c r="B130" s="157"/>
      <c r="C130" s="157"/>
      <c r="D130" s="189"/>
      <c r="E130" s="157"/>
      <c r="F130" s="157"/>
      <c r="G130" s="157"/>
      <c r="H130" s="157"/>
      <c r="I130" s="157"/>
      <c r="J130" s="157"/>
      <c r="K130" s="157"/>
      <c r="L130" s="157"/>
      <c r="M130" s="157"/>
      <c r="N130" s="157"/>
      <c r="O130" s="157"/>
      <c r="P130" s="157"/>
      <c r="Q130" s="157"/>
      <c r="R130" s="157"/>
      <c r="S130" s="157"/>
      <c r="T130" s="157"/>
      <c r="U130" s="157"/>
      <c r="V130" s="157"/>
      <c r="W130" s="157"/>
      <c r="X130" s="157"/>
      <c r="Y130" s="157"/>
      <c r="Z130" s="157"/>
    </row>
    <row r="131" spans="1:26" ht="12" customHeight="1" x14ac:dyDescent="0.25">
      <c r="A131" s="157"/>
      <c r="B131" s="157"/>
      <c r="C131" s="157"/>
      <c r="D131" s="189"/>
      <c r="E131" s="157"/>
      <c r="F131" s="157"/>
      <c r="G131" s="157"/>
      <c r="H131" s="157"/>
      <c r="I131" s="157"/>
      <c r="J131" s="157"/>
      <c r="K131" s="157"/>
      <c r="L131" s="157"/>
      <c r="M131" s="157"/>
      <c r="N131" s="157"/>
      <c r="O131" s="157"/>
      <c r="P131" s="157"/>
      <c r="Q131" s="157"/>
      <c r="R131" s="157"/>
      <c r="S131" s="157"/>
      <c r="T131" s="157"/>
      <c r="U131" s="157"/>
      <c r="V131" s="157"/>
      <c r="W131" s="157"/>
      <c r="X131" s="157"/>
      <c r="Y131" s="157"/>
      <c r="Z131" s="157"/>
    </row>
    <row r="132" spans="1:26" ht="12" customHeight="1" x14ac:dyDescent="0.25">
      <c r="A132" s="157"/>
      <c r="B132" s="157"/>
      <c r="C132" s="157"/>
      <c r="D132" s="189"/>
      <c r="E132" s="157"/>
      <c r="F132" s="157"/>
      <c r="G132" s="157"/>
      <c r="H132" s="157"/>
      <c r="I132" s="157"/>
      <c r="J132" s="157"/>
      <c r="K132" s="157"/>
      <c r="L132" s="157"/>
      <c r="M132" s="157"/>
      <c r="N132" s="157"/>
      <c r="O132" s="157"/>
      <c r="P132" s="157"/>
      <c r="Q132" s="157"/>
      <c r="R132" s="157"/>
      <c r="S132" s="157"/>
      <c r="T132" s="157"/>
      <c r="U132" s="157"/>
      <c r="V132" s="157"/>
      <c r="W132" s="157"/>
      <c r="X132" s="157"/>
      <c r="Y132" s="157"/>
      <c r="Z132" s="157"/>
    </row>
    <row r="133" spans="1:26" ht="12" customHeight="1" x14ac:dyDescent="0.25">
      <c r="A133" s="157"/>
      <c r="B133" s="157"/>
      <c r="C133" s="157"/>
      <c r="D133" s="189"/>
      <c r="E133" s="157"/>
      <c r="F133" s="157"/>
      <c r="G133" s="157"/>
      <c r="H133" s="157"/>
      <c r="I133" s="157"/>
      <c r="J133" s="157"/>
      <c r="K133" s="157"/>
      <c r="L133" s="157"/>
      <c r="M133" s="157"/>
      <c r="N133" s="157"/>
      <c r="O133" s="157"/>
      <c r="P133" s="157"/>
      <c r="Q133" s="157"/>
      <c r="R133" s="157"/>
      <c r="S133" s="157"/>
      <c r="T133" s="157"/>
      <c r="U133" s="157"/>
      <c r="V133" s="157"/>
      <c r="W133" s="157"/>
      <c r="X133" s="157"/>
      <c r="Y133" s="157"/>
      <c r="Z133" s="157"/>
    </row>
    <row r="134" spans="1:26" ht="12" customHeight="1" x14ac:dyDescent="0.25">
      <c r="A134" s="157"/>
      <c r="B134" s="157"/>
      <c r="C134" s="157"/>
      <c r="D134" s="189"/>
      <c r="E134" s="157"/>
      <c r="F134" s="157"/>
      <c r="G134" s="157"/>
      <c r="H134" s="157"/>
      <c r="I134" s="157"/>
      <c r="J134" s="157"/>
      <c r="K134" s="157"/>
      <c r="L134" s="157"/>
      <c r="M134" s="157"/>
      <c r="N134" s="157"/>
      <c r="O134" s="157"/>
      <c r="P134" s="157"/>
      <c r="Q134" s="157"/>
      <c r="R134" s="157"/>
      <c r="S134" s="157"/>
      <c r="T134" s="157"/>
      <c r="U134" s="157"/>
      <c r="V134" s="157"/>
      <c r="W134" s="157"/>
      <c r="X134" s="157"/>
      <c r="Y134" s="157"/>
      <c r="Z134" s="157"/>
    </row>
    <row r="135" spans="1:26" ht="12" customHeight="1" x14ac:dyDescent="0.25">
      <c r="A135" s="157"/>
      <c r="B135" s="157"/>
      <c r="C135" s="157"/>
      <c r="D135" s="189"/>
      <c r="E135" s="157"/>
      <c r="F135" s="157"/>
      <c r="G135" s="157"/>
      <c r="H135" s="157"/>
      <c r="I135" s="157"/>
      <c r="J135" s="157"/>
      <c r="K135" s="157"/>
      <c r="L135" s="157"/>
      <c r="M135" s="157"/>
      <c r="N135" s="157"/>
      <c r="O135" s="157"/>
      <c r="P135" s="157"/>
      <c r="Q135" s="157"/>
      <c r="R135" s="157"/>
      <c r="S135" s="157"/>
      <c r="T135" s="157"/>
      <c r="U135" s="157"/>
      <c r="V135" s="157"/>
      <c r="W135" s="157"/>
      <c r="X135" s="157"/>
      <c r="Y135" s="157"/>
      <c r="Z135" s="157"/>
    </row>
    <row r="136" spans="1:26" ht="12" customHeight="1" x14ac:dyDescent="0.25">
      <c r="A136" s="157"/>
      <c r="B136" s="157"/>
      <c r="C136" s="157"/>
      <c r="D136" s="189"/>
      <c r="E136" s="157"/>
      <c r="F136" s="157"/>
      <c r="G136" s="157"/>
      <c r="H136" s="157"/>
      <c r="I136" s="157"/>
      <c r="J136" s="157"/>
      <c r="K136" s="157"/>
      <c r="L136" s="157"/>
      <c r="M136" s="157"/>
      <c r="N136" s="157"/>
      <c r="O136" s="157"/>
      <c r="P136" s="157"/>
      <c r="Q136" s="157"/>
      <c r="R136" s="157"/>
      <c r="S136" s="157"/>
      <c r="T136" s="157"/>
      <c r="U136" s="157"/>
      <c r="V136" s="157"/>
      <c r="W136" s="157"/>
      <c r="X136" s="157"/>
      <c r="Y136" s="157"/>
      <c r="Z136" s="157"/>
    </row>
    <row r="137" spans="1:26" ht="12" customHeight="1" x14ac:dyDescent="0.25">
      <c r="A137" s="157"/>
      <c r="B137" s="157"/>
      <c r="C137" s="157"/>
      <c r="D137" s="189"/>
      <c r="E137" s="157"/>
      <c r="F137" s="157"/>
      <c r="G137" s="157"/>
      <c r="H137" s="157"/>
      <c r="I137" s="157"/>
      <c r="J137" s="157"/>
      <c r="K137" s="157"/>
      <c r="L137" s="157"/>
      <c r="M137" s="157"/>
      <c r="N137" s="157"/>
      <c r="O137" s="157"/>
      <c r="P137" s="157"/>
      <c r="Q137" s="157"/>
      <c r="R137" s="157"/>
      <c r="S137" s="157"/>
      <c r="T137" s="157"/>
      <c r="U137" s="157"/>
      <c r="V137" s="157"/>
      <c r="W137" s="157"/>
      <c r="X137" s="157"/>
      <c r="Y137" s="157"/>
      <c r="Z137" s="157"/>
    </row>
    <row r="138" spans="1:26" ht="12" customHeight="1" x14ac:dyDescent="0.25">
      <c r="A138" s="157"/>
      <c r="B138" s="157"/>
      <c r="C138" s="157"/>
      <c r="D138" s="189"/>
      <c r="E138" s="157"/>
      <c r="F138" s="157"/>
      <c r="G138" s="157"/>
      <c r="H138" s="157"/>
      <c r="I138" s="157"/>
      <c r="J138" s="157"/>
      <c r="K138" s="157"/>
      <c r="L138" s="157"/>
      <c r="M138" s="157"/>
      <c r="N138" s="157"/>
      <c r="O138" s="157"/>
      <c r="P138" s="157"/>
      <c r="Q138" s="157"/>
      <c r="R138" s="157"/>
      <c r="S138" s="157"/>
      <c r="T138" s="157"/>
      <c r="U138" s="157"/>
      <c r="V138" s="157"/>
      <c r="W138" s="157"/>
      <c r="X138" s="157"/>
      <c r="Y138" s="157"/>
      <c r="Z138" s="157"/>
    </row>
    <row r="139" spans="1:26" ht="12" customHeight="1" x14ac:dyDescent="0.25">
      <c r="A139" s="157"/>
      <c r="B139" s="157"/>
      <c r="C139" s="157"/>
      <c r="D139" s="189"/>
      <c r="E139" s="157"/>
      <c r="F139" s="157"/>
      <c r="G139" s="157"/>
      <c r="H139" s="157"/>
      <c r="I139" s="157"/>
      <c r="J139" s="157"/>
      <c r="K139" s="157"/>
      <c r="L139" s="157"/>
      <c r="M139" s="157"/>
      <c r="N139" s="157"/>
      <c r="O139" s="157"/>
      <c r="P139" s="157"/>
      <c r="Q139" s="157"/>
      <c r="R139" s="157"/>
      <c r="S139" s="157"/>
      <c r="T139" s="157"/>
      <c r="U139" s="157"/>
      <c r="V139" s="157"/>
      <c r="W139" s="157"/>
      <c r="X139" s="157"/>
      <c r="Y139" s="157"/>
      <c r="Z139" s="157"/>
    </row>
    <row r="140" spans="1:26" ht="12" customHeight="1" x14ac:dyDescent="0.25">
      <c r="A140" s="157"/>
      <c r="B140" s="157"/>
      <c r="C140" s="157"/>
      <c r="D140" s="189"/>
      <c r="E140" s="157"/>
      <c r="F140" s="157"/>
      <c r="G140" s="157"/>
      <c r="H140" s="157"/>
      <c r="I140" s="157"/>
      <c r="J140" s="157"/>
      <c r="K140" s="157"/>
      <c r="L140" s="157"/>
      <c r="M140" s="157"/>
      <c r="N140" s="157"/>
      <c r="O140" s="157"/>
      <c r="P140" s="157"/>
      <c r="Q140" s="157"/>
      <c r="R140" s="157"/>
      <c r="S140" s="157"/>
      <c r="T140" s="157"/>
      <c r="U140" s="157"/>
      <c r="V140" s="157"/>
      <c r="W140" s="157"/>
      <c r="X140" s="157"/>
      <c r="Y140" s="157"/>
      <c r="Z140" s="157"/>
    </row>
    <row r="141" spans="1:26" ht="12" customHeight="1" x14ac:dyDescent="0.25">
      <c r="A141" s="157"/>
      <c r="B141" s="157"/>
      <c r="C141" s="157"/>
      <c r="D141" s="189"/>
      <c r="E141" s="157"/>
      <c r="F141" s="157"/>
      <c r="G141" s="157"/>
      <c r="H141" s="157"/>
      <c r="I141" s="157"/>
      <c r="J141" s="157"/>
      <c r="K141" s="157"/>
      <c r="L141" s="157"/>
      <c r="M141" s="157"/>
      <c r="N141" s="157"/>
      <c r="O141" s="157"/>
      <c r="P141" s="157"/>
      <c r="Q141" s="157"/>
      <c r="R141" s="157"/>
      <c r="S141" s="157"/>
      <c r="T141" s="157"/>
      <c r="U141" s="157"/>
      <c r="V141" s="157"/>
      <c r="W141" s="157"/>
      <c r="X141" s="157"/>
      <c r="Y141" s="157"/>
      <c r="Z141" s="157"/>
    </row>
    <row r="142" spans="1:26" ht="12" customHeight="1" x14ac:dyDescent="0.25">
      <c r="A142" s="157"/>
      <c r="B142" s="157"/>
      <c r="C142" s="157"/>
      <c r="D142" s="189"/>
      <c r="E142" s="157"/>
      <c r="F142" s="157"/>
      <c r="G142" s="157"/>
      <c r="H142" s="157"/>
      <c r="I142" s="157"/>
      <c r="J142" s="157"/>
      <c r="K142" s="157"/>
      <c r="L142" s="157"/>
      <c r="M142" s="157"/>
      <c r="N142" s="157"/>
      <c r="O142" s="157"/>
      <c r="P142" s="157"/>
      <c r="Q142" s="157"/>
      <c r="R142" s="157"/>
      <c r="S142" s="157"/>
      <c r="T142" s="157"/>
      <c r="U142" s="157"/>
      <c r="V142" s="157"/>
      <c r="W142" s="157"/>
      <c r="X142" s="157"/>
      <c r="Y142" s="157"/>
      <c r="Z142" s="157"/>
    </row>
    <row r="143" spans="1:26" ht="12" customHeight="1" x14ac:dyDescent="0.25">
      <c r="A143" s="157"/>
      <c r="B143" s="157"/>
      <c r="C143" s="157"/>
      <c r="D143" s="189"/>
      <c r="E143" s="157"/>
      <c r="F143" s="157"/>
      <c r="G143" s="157"/>
      <c r="H143" s="157"/>
      <c r="I143" s="157"/>
      <c r="J143" s="157"/>
      <c r="K143" s="157"/>
      <c r="L143" s="157"/>
      <c r="M143" s="157"/>
      <c r="N143" s="157"/>
      <c r="O143" s="157"/>
      <c r="P143" s="157"/>
      <c r="Q143" s="157"/>
      <c r="R143" s="157"/>
      <c r="S143" s="157"/>
      <c r="T143" s="157"/>
      <c r="U143" s="157"/>
      <c r="V143" s="157"/>
      <c r="W143" s="157"/>
      <c r="X143" s="157"/>
      <c r="Y143" s="157"/>
      <c r="Z143" s="157"/>
    </row>
    <row r="144" spans="1:26" ht="12" customHeight="1" x14ac:dyDescent="0.25">
      <c r="A144" s="157"/>
      <c r="B144" s="157"/>
      <c r="C144" s="157"/>
      <c r="D144" s="189"/>
      <c r="E144" s="157"/>
      <c r="F144" s="157"/>
      <c r="G144" s="157"/>
      <c r="H144" s="157"/>
      <c r="I144" s="157"/>
      <c r="J144" s="157"/>
      <c r="K144" s="157"/>
      <c r="L144" s="157"/>
      <c r="M144" s="157"/>
      <c r="N144" s="157"/>
      <c r="O144" s="157"/>
      <c r="P144" s="157"/>
      <c r="Q144" s="157"/>
      <c r="R144" s="157"/>
      <c r="S144" s="157"/>
      <c r="T144" s="157"/>
      <c r="U144" s="157"/>
      <c r="V144" s="157"/>
      <c r="W144" s="157"/>
      <c r="X144" s="157"/>
      <c r="Y144" s="157"/>
      <c r="Z144" s="157"/>
    </row>
    <row r="145" spans="1:26" ht="12" customHeight="1" x14ac:dyDescent="0.25">
      <c r="A145" s="157"/>
      <c r="B145" s="157"/>
      <c r="C145" s="157"/>
      <c r="D145" s="189"/>
      <c r="E145" s="157"/>
      <c r="F145" s="157"/>
      <c r="G145" s="157"/>
      <c r="H145" s="157"/>
      <c r="I145" s="157"/>
      <c r="J145" s="157"/>
      <c r="K145" s="157"/>
      <c r="L145" s="157"/>
      <c r="M145" s="157"/>
      <c r="N145" s="157"/>
      <c r="O145" s="157"/>
      <c r="P145" s="157"/>
      <c r="Q145" s="157"/>
      <c r="R145" s="157"/>
      <c r="S145" s="157"/>
      <c r="T145" s="157"/>
      <c r="U145" s="157"/>
      <c r="V145" s="157"/>
      <c r="W145" s="157"/>
      <c r="X145" s="157"/>
      <c r="Y145" s="157"/>
      <c r="Z145" s="157"/>
    </row>
    <row r="146" spans="1:26" ht="12" customHeight="1" x14ac:dyDescent="0.25">
      <c r="A146" s="157"/>
      <c r="B146" s="157"/>
      <c r="C146" s="157"/>
      <c r="D146" s="189"/>
      <c r="E146" s="157"/>
      <c r="F146" s="157"/>
      <c r="G146" s="157"/>
      <c r="H146" s="157"/>
      <c r="I146" s="157"/>
      <c r="J146" s="157"/>
      <c r="K146" s="157"/>
      <c r="L146" s="157"/>
      <c r="M146" s="157"/>
      <c r="N146" s="157"/>
      <c r="O146" s="157"/>
      <c r="P146" s="157"/>
      <c r="Q146" s="157"/>
      <c r="R146" s="157"/>
      <c r="S146" s="157"/>
      <c r="T146" s="157"/>
      <c r="U146" s="157"/>
      <c r="V146" s="157"/>
      <c r="W146" s="157"/>
      <c r="X146" s="157"/>
      <c r="Y146" s="157"/>
      <c r="Z146" s="157"/>
    </row>
    <row r="147" spans="1:26" ht="12" customHeight="1" x14ac:dyDescent="0.25">
      <c r="A147" s="157"/>
      <c r="B147" s="157"/>
      <c r="C147" s="157"/>
      <c r="D147" s="189"/>
      <c r="E147" s="157"/>
      <c r="F147" s="157"/>
      <c r="G147" s="157"/>
      <c r="H147" s="157"/>
      <c r="I147" s="157"/>
      <c r="J147" s="157"/>
      <c r="K147" s="157"/>
      <c r="L147" s="157"/>
      <c r="M147" s="157"/>
      <c r="N147" s="157"/>
      <c r="O147" s="157"/>
      <c r="P147" s="157"/>
      <c r="Q147" s="157"/>
      <c r="R147" s="157"/>
      <c r="S147" s="157"/>
      <c r="T147" s="157"/>
      <c r="U147" s="157"/>
      <c r="V147" s="157"/>
      <c r="W147" s="157"/>
      <c r="X147" s="157"/>
      <c r="Y147" s="157"/>
      <c r="Z147" s="157"/>
    </row>
    <row r="148" spans="1:26" ht="12" customHeight="1" x14ac:dyDescent="0.25">
      <c r="A148" s="157"/>
      <c r="B148" s="157"/>
      <c r="C148" s="157"/>
      <c r="D148" s="189"/>
      <c r="E148" s="157"/>
      <c r="F148" s="157"/>
      <c r="G148" s="157"/>
      <c r="H148" s="157"/>
      <c r="I148" s="157"/>
      <c r="J148" s="157"/>
      <c r="K148" s="157"/>
      <c r="L148" s="157"/>
      <c r="M148" s="157"/>
      <c r="N148" s="157"/>
      <c r="O148" s="157"/>
      <c r="P148" s="157"/>
      <c r="Q148" s="157"/>
      <c r="R148" s="157"/>
      <c r="S148" s="157"/>
      <c r="T148" s="157"/>
      <c r="U148" s="157"/>
      <c r="V148" s="157"/>
      <c r="W148" s="157"/>
      <c r="X148" s="157"/>
      <c r="Y148" s="157"/>
      <c r="Z148" s="157"/>
    </row>
    <row r="149" spans="1:26" ht="12" customHeight="1" x14ac:dyDescent="0.25">
      <c r="A149" s="157"/>
      <c r="B149" s="157"/>
      <c r="C149" s="157"/>
      <c r="D149" s="189"/>
      <c r="E149" s="157"/>
      <c r="F149" s="157"/>
      <c r="G149" s="157"/>
      <c r="H149" s="157"/>
      <c r="I149" s="157"/>
      <c r="J149" s="157"/>
      <c r="K149" s="157"/>
      <c r="L149" s="157"/>
      <c r="M149" s="157"/>
      <c r="N149" s="157"/>
      <c r="O149" s="157"/>
      <c r="P149" s="157"/>
      <c r="Q149" s="157"/>
      <c r="R149" s="157"/>
      <c r="S149" s="157"/>
      <c r="T149" s="157"/>
      <c r="U149" s="157"/>
      <c r="V149" s="157"/>
      <c r="W149" s="157"/>
      <c r="X149" s="157"/>
      <c r="Y149" s="157"/>
      <c r="Z149" s="157"/>
    </row>
    <row r="150" spans="1:26" ht="12" customHeight="1" x14ac:dyDescent="0.25">
      <c r="A150" s="157"/>
      <c r="B150" s="157"/>
      <c r="C150" s="157"/>
      <c r="D150" s="189"/>
      <c r="E150" s="157"/>
      <c r="F150" s="157"/>
      <c r="G150" s="157"/>
      <c r="H150" s="157"/>
      <c r="I150" s="157"/>
      <c r="J150" s="157"/>
      <c r="K150" s="157"/>
      <c r="L150" s="157"/>
      <c r="M150" s="157"/>
      <c r="N150" s="157"/>
      <c r="O150" s="157"/>
      <c r="P150" s="157"/>
      <c r="Q150" s="157"/>
      <c r="R150" s="157"/>
      <c r="S150" s="157"/>
      <c r="T150" s="157"/>
      <c r="U150" s="157"/>
      <c r="V150" s="157"/>
      <c r="W150" s="157"/>
      <c r="X150" s="157"/>
      <c r="Y150" s="157"/>
      <c r="Z150" s="157"/>
    </row>
    <row r="151" spans="1:26" ht="12" customHeight="1" x14ac:dyDescent="0.25">
      <c r="A151" s="157"/>
      <c r="B151" s="157"/>
      <c r="C151" s="157"/>
      <c r="D151" s="189"/>
      <c r="E151" s="157"/>
      <c r="F151" s="157"/>
      <c r="G151" s="157"/>
      <c r="H151" s="157"/>
      <c r="I151" s="157"/>
      <c r="J151" s="157"/>
      <c r="K151" s="157"/>
      <c r="L151" s="157"/>
      <c r="M151" s="157"/>
      <c r="N151" s="157"/>
      <c r="O151" s="157"/>
      <c r="P151" s="157"/>
      <c r="Q151" s="157"/>
      <c r="R151" s="157"/>
      <c r="S151" s="157"/>
      <c r="T151" s="157"/>
      <c r="U151" s="157"/>
      <c r="V151" s="157"/>
      <c r="W151" s="157"/>
      <c r="X151" s="157"/>
      <c r="Y151" s="157"/>
      <c r="Z151" s="157"/>
    </row>
    <row r="152" spans="1:26" ht="12" customHeight="1" x14ac:dyDescent="0.25">
      <c r="A152" s="157"/>
      <c r="B152" s="157"/>
      <c r="C152" s="157"/>
      <c r="D152" s="189"/>
      <c r="E152" s="157"/>
      <c r="F152" s="157"/>
      <c r="G152" s="157"/>
      <c r="H152" s="157"/>
      <c r="I152" s="157"/>
      <c r="J152" s="157"/>
      <c r="K152" s="157"/>
      <c r="L152" s="157"/>
      <c r="M152" s="157"/>
      <c r="N152" s="157"/>
      <c r="O152" s="157"/>
      <c r="P152" s="157"/>
      <c r="Q152" s="157"/>
      <c r="R152" s="157"/>
      <c r="S152" s="157"/>
      <c r="T152" s="157"/>
      <c r="U152" s="157"/>
      <c r="V152" s="157"/>
      <c r="W152" s="157"/>
      <c r="X152" s="157"/>
      <c r="Y152" s="157"/>
      <c r="Z152" s="157"/>
    </row>
    <row r="153" spans="1:26" ht="12" customHeight="1" x14ac:dyDescent="0.25">
      <c r="A153" s="157"/>
      <c r="B153" s="157"/>
      <c r="C153" s="157"/>
      <c r="D153" s="189"/>
      <c r="E153" s="157"/>
      <c r="F153" s="157"/>
      <c r="G153" s="157"/>
      <c r="H153" s="157"/>
      <c r="I153" s="157"/>
      <c r="J153" s="157"/>
      <c r="K153" s="157"/>
      <c r="L153" s="157"/>
      <c r="M153" s="157"/>
      <c r="N153" s="157"/>
      <c r="O153" s="157"/>
      <c r="P153" s="157"/>
      <c r="Q153" s="157"/>
      <c r="R153" s="157"/>
      <c r="S153" s="157"/>
      <c r="T153" s="157"/>
      <c r="U153" s="157"/>
      <c r="V153" s="157"/>
      <c r="W153" s="157"/>
      <c r="X153" s="157"/>
      <c r="Y153" s="157"/>
      <c r="Z153" s="157"/>
    </row>
    <row r="154" spans="1:26" ht="12" customHeight="1" x14ac:dyDescent="0.25">
      <c r="A154" s="157"/>
      <c r="B154" s="157"/>
      <c r="C154" s="157"/>
      <c r="D154" s="189"/>
      <c r="E154" s="157"/>
      <c r="F154" s="157"/>
      <c r="G154" s="157"/>
      <c r="H154" s="157"/>
      <c r="I154" s="157"/>
      <c r="J154" s="157"/>
      <c r="K154" s="157"/>
      <c r="L154" s="157"/>
      <c r="M154" s="157"/>
      <c r="N154" s="157"/>
      <c r="O154" s="157"/>
      <c r="P154" s="157"/>
      <c r="Q154" s="157"/>
      <c r="R154" s="157"/>
      <c r="S154" s="157"/>
      <c r="T154" s="157"/>
      <c r="U154" s="157"/>
      <c r="V154" s="157"/>
      <c r="W154" s="157"/>
      <c r="X154" s="157"/>
      <c r="Y154" s="157"/>
      <c r="Z154" s="157"/>
    </row>
    <row r="155" spans="1:26" ht="12" customHeight="1" x14ac:dyDescent="0.25">
      <c r="A155" s="157"/>
      <c r="B155" s="157"/>
      <c r="C155" s="157"/>
      <c r="D155" s="189"/>
      <c r="E155" s="157"/>
      <c r="F155" s="157"/>
      <c r="G155" s="157"/>
      <c r="H155" s="157"/>
      <c r="I155" s="157"/>
      <c r="J155" s="157"/>
      <c r="K155" s="157"/>
      <c r="L155" s="157"/>
      <c r="M155" s="157"/>
      <c r="N155" s="157"/>
      <c r="O155" s="157"/>
      <c r="P155" s="157"/>
      <c r="Q155" s="157"/>
      <c r="R155" s="157"/>
      <c r="S155" s="157"/>
      <c r="T155" s="157"/>
      <c r="U155" s="157"/>
      <c r="V155" s="157"/>
      <c r="W155" s="157"/>
      <c r="X155" s="157"/>
      <c r="Y155" s="157"/>
      <c r="Z155" s="157"/>
    </row>
    <row r="156" spans="1:26" ht="12" customHeight="1" x14ac:dyDescent="0.25">
      <c r="A156" s="157"/>
      <c r="B156" s="157"/>
      <c r="C156" s="157"/>
      <c r="D156" s="189"/>
      <c r="E156" s="157"/>
      <c r="F156" s="157"/>
      <c r="G156" s="157"/>
      <c r="H156" s="157"/>
      <c r="I156" s="157"/>
      <c r="J156" s="157"/>
      <c r="K156" s="157"/>
      <c r="L156" s="157"/>
      <c r="M156" s="157"/>
      <c r="N156" s="157"/>
      <c r="O156" s="157"/>
      <c r="P156" s="157"/>
      <c r="Q156" s="157"/>
      <c r="R156" s="157"/>
      <c r="S156" s="157"/>
      <c r="T156" s="157"/>
      <c r="U156" s="157"/>
      <c r="V156" s="157"/>
      <c r="W156" s="157"/>
      <c r="X156" s="157"/>
      <c r="Y156" s="157"/>
      <c r="Z156" s="157"/>
    </row>
    <row r="157" spans="1:26" ht="12" customHeight="1" x14ac:dyDescent="0.25">
      <c r="A157" s="157"/>
      <c r="B157" s="157"/>
      <c r="C157" s="157"/>
      <c r="D157" s="189"/>
      <c r="E157" s="157"/>
      <c r="F157" s="157"/>
      <c r="G157" s="157"/>
      <c r="H157" s="157"/>
      <c r="I157" s="157"/>
      <c r="J157" s="157"/>
      <c r="K157" s="157"/>
      <c r="L157" s="157"/>
      <c r="M157" s="157"/>
      <c r="N157" s="157"/>
      <c r="O157" s="157"/>
      <c r="P157" s="157"/>
      <c r="Q157" s="157"/>
      <c r="R157" s="157"/>
      <c r="S157" s="157"/>
      <c r="T157" s="157"/>
      <c r="U157" s="157"/>
      <c r="V157" s="157"/>
      <c r="W157" s="157"/>
      <c r="X157" s="157"/>
      <c r="Y157" s="157"/>
      <c r="Z157" s="157"/>
    </row>
    <row r="158" spans="1:26" ht="12" customHeight="1" x14ac:dyDescent="0.25">
      <c r="A158" s="157"/>
      <c r="B158" s="157"/>
      <c r="C158" s="157"/>
      <c r="D158" s="189"/>
      <c r="E158" s="157"/>
      <c r="F158" s="157"/>
      <c r="G158" s="157"/>
      <c r="H158" s="157"/>
      <c r="I158" s="157"/>
      <c r="J158" s="157"/>
      <c r="K158" s="157"/>
      <c r="L158" s="157"/>
      <c r="M158" s="157"/>
      <c r="N158" s="157"/>
      <c r="O158" s="157"/>
      <c r="P158" s="157"/>
      <c r="Q158" s="157"/>
      <c r="R158" s="157"/>
      <c r="S158" s="157"/>
      <c r="T158" s="157"/>
      <c r="U158" s="157"/>
      <c r="V158" s="157"/>
      <c r="W158" s="157"/>
      <c r="X158" s="157"/>
      <c r="Y158" s="157"/>
      <c r="Z158" s="157"/>
    </row>
    <row r="159" spans="1:26" ht="12" customHeight="1" x14ac:dyDescent="0.25">
      <c r="A159" s="157"/>
      <c r="B159" s="157"/>
      <c r="C159" s="157"/>
      <c r="D159" s="189"/>
      <c r="E159" s="157"/>
      <c r="F159" s="157"/>
      <c r="G159" s="157"/>
      <c r="H159" s="157"/>
      <c r="I159" s="157"/>
      <c r="J159" s="157"/>
      <c r="K159" s="157"/>
      <c r="L159" s="157"/>
      <c r="M159" s="157"/>
      <c r="N159" s="157"/>
      <c r="O159" s="157"/>
      <c r="P159" s="157"/>
      <c r="Q159" s="157"/>
      <c r="R159" s="157"/>
      <c r="S159" s="157"/>
      <c r="T159" s="157"/>
      <c r="U159" s="157"/>
      <c r="V159" s="157"/>
      <c r="W159" s="157"/>
      <c r="X159" s="157"/>
      <c r="Y159" s="157"/>
      <c r="Z159" s="157"/>
    </row>
    <row r="160" spans="1:26" ht="12" customHeight="1" x14ac:dyDescent="0.25">
      <c r="A160" s="157"/>
      <c r="B160" s="157"/>
      <c r="C160" s="157"/>
      <c r="D160" s="189"/>
      <c r="E160" s="157"/>
      <c r="F160" s="157"/>
      <c r="G160" s="157"/>
      <c r="H160" s="157"/>
      <c r="I160" s="157"/>
      <c r="J160" s="157"/>
      <c r="K160" s="157"/>
      <c r="L160" s="157"/>
      <c r="M160" s="157"/>
      <c r="N160" s="157"/>
      <c r="O160" s="157"/>
      <c r="P160" s="157"/>
      <c r="Q160" s="157"/>
      <c r="R160" s="157"/>
      <c r="S160" s="157"/>
      <c r="T160" s="157"/>
      <c r="U160" s="157"/>
      <c r="V160" s="157"/>
      <c r="W160" s="157"/>
      <c r="X160" s="157"/>
      <c r="Y160" s="157"/>
      <c r="Z160" s="157"/>
    </row>
    <row r="161" spans="1:26" ht="12" customHeight="1" x14ac:dyDescent="0.25">
      <c r="A161" s="157"/>
      <c r="B161" s="157"/>
      <c r="C161" s="157"/>
      <c r="D161" s="189"/>
      <c r="E161" s="157"/>
      <c r="F161" s="157"/>
      <c r="G161" s="157"/>
      <c r="H161" s="157"/>
      <c r="I161" s="157"/>
      <c r="J161" s="157"/>
      <c r="K161" s="157"/>
      <c r="L161" s="157"/>
      <c r="M161" s="157"/>
      <c r="N161" s="157"/>
      <c r="O161" s="157"/>
      <c r="P161" s="157"/>
      <c r="Q161" s="157"/>
      <c r="R161" s="157"/>
      <c r="S161" s="157"/>
      <c r="T161" s="157"/>
      <c r="U161" s="157"/>
      <c r="V161" s="157"/>
      <c r="W161" s="157"/>
      <c r="X161" s="157"/>
      <c r="Y161" s="157"/>
      <c r="Z161" s="157"/>
    </row>
    <row r="162" spans="1:26" ht="12" customHeight="1" x14ac:dyDescent="0.25">
      <c r="A162" s="157"/>
      <c r="B162" s="157"/>
      <c r="C162" s="157"/>
      <c r="D162" s="189"/>
      <c r="E162" s="157"/>
      <c r="F162" s="157"/>
      <c r="G162" s="157"/>
      <c r="H162" s="157"/>
      <c r="I162" s="157"/>
      <c r="J162" s="157"/>
      <c r="K162" s="157"/>
      <c r="L162" s="157"/>
      <c r="M162" s="157"/>
      <c r="N162" s="157"/>
      <c r="O162" s="157"/>
      <c r="P162" s="157"/>
      <c r="Q162" s="157"/>
      <c r="R162" s="157"/>
      <c r="S162" s="157"/>
      <c r="T162" s="157"/>
      <c r="U162" s="157"/>
      <c r="V162" s="157"/>
      <c r="W162" s="157"/>
      <c r="X162" s="157"/>
      <c r="Y162" s="157"/>
      <c r="Z162" s="157"/>
    </row>
    <row r="163" spans="1:26" ht="12" customHeight="1" x14ac:dyDescent="0.25">
      <c r="A163" s="157"/>
      <c r="B163" s="157"/>
      <c r="C163" s="157"/>
      <c r="D163" s="189"/>
      <c r="E163" s="157"/>
      <c r="F163" s="157"/>
      <c r="G163" s="157"/>
      <c r="H163" s="157"/>
      <c r="I163" s="157"/>
      <c r="J163" s="157"/>
      <c r="K163" s="157"/>
      <c r="L163" s="157"/>
      <c r="M163" s="157"/>
      <c r="N163" s="157"/>
      <c r="O163" s="157"/>
      <c r="P163" s="157"/>
      <c r="Q163" s="157"/>
      <c r="R163" s="157"/>
      <c r="S163" s="157"/>
      <c r="T163" s="157"/>
      <c r="U163" s="157"/>
      <c r="V163" s="157"/>
      <c r="W163" s="157"/>
      <c r="X163" s="157"/>
      <c r="Y163" s="157"/>
      <c r="Z163" s="157"/>
    </row>
    <row r="164" spans="1:26" ht="12" customHeight="1" x14ac:dyDescent="0.25">
      <c r="A164" s="157"/>
      <c r="B164" s="157"/>
      <c r="C164" s="157"/>
      <c r="D164" s="189"/>
      <c r="E164" s="157"/>
      <c r="F164" s="157"/>
      <c r="G164" s="157"/>
      <c r="H164" s="157"/>
      <c r="I164" s="157"/>
      <c r="J164" s="157"/>
      <c r="K164" s="157"/>
      <c r="L164" s="157"/>
      <c r="M164" s="157"/>
      <c r="N164" s="157"/>
      <c r="O164" s="157"/>
      <c r="P164" s="157"/>
      <c r="Q164" s="157"/>
      <c r="R164" s="157"/>
      <c r="S164" s="157"/>
      <c r="T164" s="157"/>
      <c r="U164" s="157"/>
      <c r="V164" s="157"/>
      <c r="W164" s="157"/>
      <c r="X164" s="157"/>
      <c r="Y164" s="157"/>
      <c r="Z164" s="157"/>
    </row>
    <row r="165" spans="1:26" ht="12" customHeight="1" x14ac:dyDescent="0.25">
      <c r="A165" s="157"/>
      <c r="B165" s="157"/>
      <c r="C165" s="157"/>
      <c r="D165" s="189"/>
      <c r="E165" s="157"/>
      <c r="F165" s="157"/>
      <c r="G165" s="157"/>
      <c r="H165" s="157"/>
      <c r="I165" s="157"/>
      <c r="J165" s="157"/>
      <c r="K165" s="157"/>
      <c r="L165" s="157"/>
      <c r="M165" s="157"/>
      <c r="N165" s="157"/>
      <c r="O165" s="157"/>
      <c r="P165" s="157"/>
      <c r="Q165" s="157"/>
      <c r="R165" s="157"/>
      <c r="S165" s="157"/>
      <c r="T165" s="157"/>
      <c r="U165" s="157"/>
      <c r="V165" s="157"/>
      <c r="W165" s="157"/>
      <c r="X165" s="157"/>
      <c r="Y165" s="157"/>
      <c r="Z165" s="157"/>
    </row>
    <row r="166" spans="1:26" ht="12" customHeight="1" x14ac:dyDescent="0.25">
      <c r="A166" s="157"/>
      <c r="B166" s="157"/>
      <c r="C166" s="157"/>
      <c r="D166" s="189"/>
      <c r="E166" s="157"/>
      <c r="F166" s="157"/>
      <c r="G166" s="157"/>
      <c r="H166" s="157"/>
      <c r="I166" s="157"/>
      <c r="J166" s="157"/>
      <c r="K166" s="157"/>
      <c r="L166" s="157"/>
      <c r="M166" s="157"/>
      <c r="N166" s="157"/>
      <c r="O166" s="157"/>
      <c r="P166" s="157"/>
      <c r="Q166" s="157"/>
      <c r="R166" s="157"/>
      <c r="S166" s="157"/>
      <c r="T166" s="157"/>
      <c r="U166" s="157"/>
      <c r="V166" s="157"/>
      <c r="W166" s="157"/>
      <c r="X166" s="157"/>
      <c r="Y166" s="157"/>
      <c r="Z166" s="157"/>
    </row>
    <row r="167" spans="1:26" ht="12" customHeight="1" x14ac:dyDescent="0.25">
      <c r="A167" s="157"/>
      <c r="B167" s="157"/>
      <c r="C167" s="157"/>
      <c r="D167" s="189"/>
      <c r="E167" s="157"/>
      <c r="F167" s="157"/>
      <c r="G167" s="157"/>
      <c r="H167" s="157"/>
      <c r="I167" s="157"/>
      <c r="J167" s="157"/>
      <c r="K167" s="157"/>
      <c r="L167" s="157"/>
      <c r="M167" s="157"/>
      <c r="N167" s="157"/>
      <c r="O167" s="157"/>
      <c r="P167" s="157"/>
      <c r="Q167" s="157"/>
      <c r="R167" s="157"/>
      <c r="S167" s="157"/>
      <c r="T167" s="157"/>
      <c r="U167" s="157"/>
      <c r="V167" s="157"/>
      <c r="W167" s="157"/>
      <c r="X167" s="157"/>
      <c r="Y167" s="157"/>
      <c r="Z167" s="157"/>
    </row>
    <row r="168" spans="1:26" ht="12" customHeight="1" x14ac:dyDescent="0.25">
      <c r="A168" s="157"/>
      <c r="B168" s="157"/>
      <c r="C168" s="157"/>
      <c r="D168" s="189"/>
      <c r="E168" s="157"/>
      <c r="F168" s="157"/>
      <c r="G168" s="157"/>
      <c r="H168" s="157"/>
      <c r="I168" s="157"/>
      <c r="J168" s="157"/>
      <c r="K168" s="157"/>
      <c r="L168" s="157"/>
      <c r="M168" s="157"/>
      <c r="N168" s="157"/>
      <c r="O168" s="157"/>
      <c r="P168" s="157"/>
      <c r="Q168" s="157"/>
      <c r="R168" s="157"/>
      <c r="S168" s="157"/>
      <c r="T168" s="157"/>
      <c r="U168" s="157"/>
      <c r="V168" s="157"/>
      <c r="W168" s="157"/>
      <c r="X168" s="157"/>
      <c r="Y168" s="157"/>
      <c r="Z168" s="157"/>
    </row>
    <row r="169" spans="1:26" ht="12" customHeight="1" x14ac:dyDescent="0.25">
      <c r="A169" s="157"/>
      <c r="B169" s="157"/>
      <c r="C169" s="157"/>
      <c r="D169" s="189"/>
      <c r="E169" s="157"/>
      <c r="F169" s="157"/>
      <c r="G169" s="157"/>
      <c r="H169" s="157"/>
      <c r="I169" s="157"/>
      <c r="J169" s="157"/>
      <c r="K169" s="157"/>
      <c r="L169" s="157"/>
      <c r="M169" s="157"/>
      <c r="N169" s="157"/>
      <c r="O169" s="157"/>
      <c r="P169" s="157"/>
      <c r="Q169" s="157"/>
      <c r="R169" s="157"/>
      <c r="S169" s="157"/>
      <c r="T169" s="157"/>
      <c r="U169" s="157"/>
      <c r="V169" s="157"/>
      <c r="W169" s="157"/>
      <c r="X169" s="157"/>
      <c r="Y169" s="157"/>
      <c r="Z169" s="157"/>
    </row>
    <row r="170" spans="1:26" ht="12" customHeight="1" x14ac:dyDescent="0.25">
      <c r="A170" s="157"/>
      <c r="B170" s="157"/>
      <c r="C170" s="157"/>
      <c r="D170" s="189"/>
      <c r="E170" s="157"/>
      <c r="F170" s="157"/>
      <c r="G170" s="157"/>
      <c r="H170" s="157"/>
      <c r="I170" s="157"/>
      <c r="J170" s="157"/>
      <c r="K170" s="157"/>
      <c r="L170" s="157"/>
      <c r="M170" s="157"/>
      <c r="N170" s="157"/>
      <c r="O170" s="157"/>
      <c r="P170" s="157"/>
      <c r="Q170" s="157"/>
      <c r="R170" s="157"/>
      <c r="S170" s="157"/>
      <c r="T170" s="157"/>
      <c r="U170" s="157"/>
      <c r="V170" s="157"/>
      <c r="W170" s="157"/>
      <c r="X170" s="157"/>
      <c r="Y170" s="157"/>
      <c r="Z170" s="157"/>
    </row>
    <row r="171" spans="1:26" ht="12" customHeight="1" x14ac:dyDescent="0.25">
      <c r="A171" s="157"/>
      <c r="B171" s="157"/>
      <c r="C171" s="157"/>
      <c r="D171" s="189"/>
      <c r="E171" s="157"/>
      <c r="F171" s="157"/>
      <c r="G171" s="157"/>
      <c r="H171" s="157"/>
      <c r="I171" s="157"/>
      <c r="J171" s="157"/>
      <c r="K171" s="157"/>
      <c r="L171" s="157"/>
      <c r="M171" s="157"/>
      <c r="N171" s="157"/>
      <c r="O171" s="157"/>
      <c r="P171" s="157"/>
      <c r="Q171" s="157"/>
      <c r="R171" s="157"/>
      <c r="S171" s="157"/>
      <c r="T171" s="157"/>
      <c r="U171" s="157"/>
      <c r="V171" s="157"/>
      <c r="W171" s="157"/>
      <c r="X171" s="157"/>
      <c r="Y171" s="157"/>
      <c r="Z171" s="157"/>
    </row>
    <row r="172" spans="1:26" ht="12" customHeight="1" x14ac:dyDescent="0.25">
      <c r="A172" s="157"/>
      <c r="B172" s="157"/>
      <c r="C172" s="157"/>
      <c r="D172" s="189"/>
      <c r="E172" s="157"/>
      <c r="F172" s="157"/>
      <c r="G172" s="157"/>
      <c r="H172" s="157"/>
      <c r="I172" s="157"/>
      <c r="J172" s="157"/>
      <c r="K172" s="157"/>
      <c r="L172" s="157"/>
      <c r="M172" s="157"/>
      <c r="N172" s="157"/>
      <c r="O172" s="157"/>
      <c r="P172" s="157"/>
      <c r="Q172" s="157"/>
      <c r="R172" s="157"/>
      <c r="S172" s="157"/>
      <c r="T172" s="157"/>
      <c r="U172" s="157"/>
      <c r="V172" s="157"/>
      <c r="W172" s="157"/>
      <c r="X172" s="157"/>
      <c r="Y172" s="157"/>
      <c r="Z172" s="157"/>
    </row>
    <row r="173" spans="1:26" ht="12" customHeight="1" x14ac:dyDescent="0.25">
      <c r="A173" s="157"/>
      <c r="B173" s="157"/>
      <c r="C173" s="157"/>
      <c r="D173" s="189"/>
      <c r="E173" s="157"/>
      <c r="F173" s="157"/>
      <c r="G173" s="157"/>
      <c r="H173" s="157"/>
      <c r="I173" s="157"/>
      <c r="J173" s="157"/>
      <c r="K173" s="157"/>
      <c r="L173" s="157"/>
      <c r="M173" s="157"/>
      <c r="N173" s="157"/>
      <c r="O173" s="157"/>
      <c r="P173" s="157"/>
      <c r="Q173" s="157"/>
      <c r="R173" s="157"/>
      <c r="S173" s="157"/>
      <c r="T173" s="157"/>
      <c r="U173" s="157"/>
      <c r="V173" s="157"/>
      <c r="W173" s="157"/>
      <c r="X173" s="157"/>
      <c r="Y173" s="157"/>
      <c r="Z173" s="157"/>
    </row>
    <row r="174" spans="1:26" ht="12" customHeight="1" x14ac:dyDescent="0.25">
      <c r="A174" s="157"/>
      <c r="B174" s="157"/>
      <c r="C174" s="157"/>
      <c r="D174" s="189"/>
      <c r="E174" s="157"/>
      <c r="F174" s="157"/>
      <c r="G174" s="157"/>
      <c r="H174" s="157"/>
      <c r="I174" s="157"/>
      <c r="J174" s="157"/>
      <c r="K174" s="157"/>
      <c r="L174" s="157"/>
      <c r="M174" s="157"/>
      <c r="N174" s="157"/>
      <c r="O174" s="157"/>
      <c r="P174" s="157"/>
      <c r="Q174" s="157"/>
      <c r="R174" s="157"/>
      <c r="S174" s="157"/>
      <c r="T174" s="157"/>
      <c r="U174" s="157"/>
      <c r="V174" s="157"/>
      <c r="W174" s="157"/>
      <c r="X174" s="157"/>
      <c r="Y174" s="157"/>
      <c r="Z174" s="157"/>
    </row>
    <row r="175" spans="1:26" ht="12" customHeight="1" x14ac:dyDescent="0.25">
      <c r="A175" s="157"/>
      <c r="B175" s="157"/>
      <c r="C175" s="157"/>
      <c r="D175" s="189"/>
      <c r="E175" s="157"/>
      <c r="F175" s="157"/>
      <c r="G175" s="157"/>
      <c r="H175" s="157"/>
      <c r="I175" s="157"/>
      <c r="J175" s="157"/>
      <c r="K175" s="157"/>
      <c r="L175" s="157"/>
      <c r="M175" s="157"/>
      <c r="N175" s="157"/>
      <c r="O175" s="157"/>
      <c r="P175" s="157"/>
      <c r="Q175" s="157"/>
      <c r="R175" s="157"/>
      <c r="S175" s="157"/>
      <c r="T175" s="157"/>
      <c r="U175" s="157"/>
      <c r="V175" s="157"/>
      <c r="W175" s="157"/>
      <c r="X175" s="157"/>
      <c r="Y175" s="157"/>
      <c r="Z175" s="157"/>
    </row>
    <row r="176" spans="1:26" ht="12" customHeight="1" x14ac:dyDescent="0.25">
      <c r="A176" s="157"/>
      <c r="B176" s="157"/>
      <c r="C176" s="157"/>
      <c r="D176" s="189"/>
      <c r="E176" s="157"/>
      <c r="F176" s="157"/>
      <c r="G176" s="157"/>
      <c r="H176" s="157"/>
      <c r="I176" s="157"/>
      <c r="J176" s="157"/>
      <c r="K176" s="157"/>
      <c r="L176" s="157"/>
      <c r="M176" s="157"/>
      <c r="N176" s="157"/>
      <c r="O176" s="157"/>
      <c r="P176" s="157"/>
      <c r="Q176" s="157"/>
      <c r="R176" s="157"/>
      <c r="S176" s="157"/>
      <c r="T176" s="157"/>
      <c r="U176" s="157"/>
      <c r="V176" s="157"/>
      <c r="W176" s="157"/>
      <c r="X176" s="157"/>
      <c r="Y176" s="157"/>
      <c r="Z176" s="157"/>
    </row>
    <row r="177" spans="1:26" ht="12" customHeight="1" x14ac:dyDescent="0.25">
      <c r="A177" s="157"/>
      <c r="B177" s="157"/>
      <c r="C177" s="157"/>
      <c r="D177" s="189"/>
      <c r="E177" s="157"/>
      <c r="F177" s="157"/>
      <c r="G177" s="157"/>
      <c r="H177" s="157"/>
      <c r="I177" s="157"/>
      <c r="J177" s="157"/>
      <c r="K177" s="157"/>
      <c r="L177" s="157"/>
      <c r="M177" s="157"/>
      <c r="N177" s="157"/>
      <c r="O177" s="157"/>
      <c r="P177" s="157"/>
      <c r="Q177" s="157"/>
      <c r="R177" s="157"/>
      <c r="S177" s="157"/>
      <c r="T177" s="157"/>
      <c r="U177" s="157"/>
      <c r="V177" s="157"/>
      <c r="W177" s="157"/>
      <c r="X177" s="157"/>
      <c r="Y177" s="157"/>
      <c r="Z177" s="157"/>
    </row>
    <row r="178" spans="1:26" ht="12" customHeight="1" x14ac:dyDescent="0.25">
      <c r="A178" s="157"/>
      <c r="B178" s="157"/>
      <c r="C178" s="157"/>
      <c r="D178" s="189"/>
      <c r="E178" s="157"/>
      <c r="F178" s="157"/>
      <c r="G178" s="157"/>
      <c r="H178" s="157"/>
      <c r="I178" s="157"/>
      <c r="J178" s="157"/>
      <c r="K178" s="157"/>
      <c r="L178" s="157"/>
      <c r="M178" s="157"/>
      <c r="N178" s="157"/>
      <c r="O178" s="157"/>
      <c r="P178" s="157"/>
      <c r="Q178" s="157"/>
      <c r="R178" s="157"/>
      <c r="S178" s="157"/>
      <c r="T178" s="157"/>
      <c r="U178" s="157"/>
      <c r="V178" s="157"/>
      <c r="W178" s="157"/>
      <c r="X178" s="157"/>
      <c r="Y178" s="157"/>
      <c r="Z178" s="157"/>
    </row>
    <row r="179" spans="1:26" ht="12" customHeight="1" x14ac:dyDescent="0.25">
      <c r="A179" s="157"/>
      <c r="B179" s="157"/>
      <c r="C179" s="157"/>
      <c r="D179" s="189"/>
      <c r="E179" s="157"/>
      <c r="F179" s="157"/>
      <c r="G179" s="157"/>
      <c r="H179" s="157"/>
      <c r="I179" s="157"/>
      <c r="J179" s="157"/>
      <c r="K179" s="157"/>
      <c r="L179" s="157"/>
      <c r="M179" s="157"/>
      <c r="N179" s="157"/>
      <c r="O179" s="157"/>
      <c r="P179" s="157"/>
      <c r="Q179" s="157"/>
      <c r="R179" s="157"/>
      <c r="S179" s="157"/>
      <c r="T179" s="157"/>
      <c r="U179" s="157"/>
      <c r="V179" s="157"/>
      <c r="W179" s="157"/>
      <c r="X179" s="157"/>
      <c r="Y179" s="157"/>
      <c r="Z179" s="157"/>
    </row>
    <row r="180" spans="1:26" ht="12" customHeight="1" x14ac:dyDescent="0.25">
      <c r="A180" s="157"/>
      <c r="B180" s="157"/>
      <c r="C180" s="157"/>
      <c r="D180" s="189"/>
      <c r="E180" s="157"/>
      <c r="F180" s="157"/>
      <c r="G180" s="157"/>
      <c r="H180" s="157"/>
      <c r="I180" s="157"/>
      <c r="J180" s="157"/>
      <c r="K180" s="157"/>
      <c r="L180" s="157"/>
      <c r="M180" s="157"/>
      <c r="N180" s="157"/>
      <c r="O180" s="157"/>
      <c r="P180" s="157"/>
      <c r="Q180" s="157"/>
      <c r="R180" s="157"/>
      <c r="S180" s="157"/>
      <c r="T180" s="157"/>
      <c r="U180" s="157"/>
      <c r="V180" s="157"/>
      <c r="W180" s="157"/>
      <c r="X180" s="157"/>
      <c r="Y180" s="157"/>
      <c r="Z180" s="157"/>
    </row>
    <row r="181" spans="1:26" ht="12" customHeight="1" x14ac:dyDescent="0.25">
      <c r="A181" s="157"/>
      <c r="B181" s="157"/>
      <c r="C181" s="157"/>
      <c r="D181" s="189"/>
      <c r="E181" s="157"/>
      <c r="F181" s="157"/>
      <c r="G181" s="157"/>
      <c r="H181" s="157"/>
      <c r="I181" s="157"/>
      <c r="J181" s="157"/>
      <c r="K181" s="157"/>
      <c r="L181" s="157"/>
      <c r="M181" s="157"/>
      <c r="N181" s="157"/>
      <c r="O181" s="157"/>
      <c r="P181" s="157"/>
      <c r="Q181" s="157"/>
      <c r="R181" s="157"/>
      <c r="S181" s="157"/>
      <c r="T181" s="157"/>
      <c r="U181" s="157"/>
      <c r="V181" s="157"/>
      <c r="W181" s="157"/>
      <c r="X181" s="157"/>
      <c r="Y181" s="157"/>
      <c r="Z181" s="157"/>
    </row>
    <row r="182" spans="1:26" ht="12" customHeight="1" x14ac:dyDescent="0.25">
      <c r="A182" s="157"/>
      <c r="B182" s="157"/>
      <c r="C182" s="157"/>
      <c r="D182" s="189"/>
      <c r="E182" s="157"/>
      <c r="F182" s="157"/>
      <c r="G182" s="157"/>
      <c r="H182" s="157"/>
      <c r="I182" s="157"/>
      <c r="J182" s="157"/>
      <c r="K182" s="157"/>
      <c r="L182" s="157"/>
      <c r="M182" s="157"/>
      <c r="N182" s="157"/>
      <c r="O182" s="157"/>
      <c r="P182" s="157"/>
      <c r="Q182" s="157"/>
      <c r="R182" s="157"/>
      <c r="S182" s="157"/>
      <c r="T182" s="157"/>
      <c r="U182" s="157"/>
      <c r="V182" s="157"/>
      <c r="W182" s="157"/>
      <c r="X182" s="157"/>
      <c r="Y182" s="157"/>
      <c r="Z182" s="157"/>
    </row>
    <row r="183" spans="1:26" ht="12" customHeight="1" x14ac:dyDescent="0.25">
      <c r="A183" s="157"/>
      <c r="B183" s="157"/>
      <c r="C183" s="157"/>
      <c r="D183" s="189"/>
      <c r="E183" s="157"/>
      <c r="F183" s="157"/>
      <c r="G183" s="157"/>
      <c r="H183" s="157"/>
      <c r="I183" s="157"/>
      <c r="J183" s="157"/>
      <c r="K183" s="157"/>
      <c r="L183" s="157"/>
      <c r="M183" s="157"/>
      <c r="N183" s="157"/>
      <c r="O183" s="157"/>
      <c r="P183" s="157"/>
      <c r="Q183" s="157"/>
      <c r="R183" s="157"/>
      <c r="S183" s="157"/>
      <c r="T183" s="157"/>
      <c r="U183" s="157"/>
      <c r="V183" s="157"/>
      <c r="W183" s="157"/>
      <c r="X183" s="157"/>
      <c r="Y183" s="157"/>
      <c r="Z183" s="157"/>
    </row>
    <row r="184" spans="1:26" ht="12" customHeight="1" x14ac:dyDescent="0.25">
      <c r="A184" s="157"/>
      <c r="B184" s="157"/>
      <c r="C184" s="157"/>
      <c r="D184" s="189"/>
      <c r="E184" s="157"/>
      <c r="F184" s="157"/>
      <c r="G184" s="157"/>
      <c r="H184" s="157"/>
      <c r="I184" s="157"/>
      <c r="J184" s="157"/>
      <c r="K184" s="157"/>
      <c r="L184" s="157"/>
      <c r="M184" s="157"/>
      <c r="N184" s="157"/>
      <c r="O184" s="157"/>
      <c r="P184" s="157"/>
      <c r="Q184" s="157"/>
      <c r="R184" s="157"/>
      <c r="S184" s="157"/>
      <c r="T184" s="157"/>
      <c r="U184" s="157"/>
      <c r="V184" s="157"/>
      <c r="W184" s="157"/>
      <c r="X184" s="157"/>
      <c r="Y184" s="157"/>
      <c r="Z184" s="157"/>
    </row>
    <row r="185" spans="1:26" ht="12" customHeight="1" x14ac:dyDescent="0.25">
      <c r="A185" s="157"/>
      <c r="B185" s="157"/>
      <c r="C185" s="157"/>
      <c r="D185" s="189"/>
      <c r="E185" s="157"/>
      <c r="F185" s="157"/>
      <c r="G185" s="157"/>
      <c r="H185" s="157"/>
      <c r="I185" s="157"/>
      <c r="J185" s="157"/>
      <c r="K185" s="157"/>
      <c r="L185" s="157"/>
      <c r="M185" s="157"/>
      <c r="N185" s="157"/>
      <c r="O185" s="157"/>
      <c r="P185" s="157"/>
      <c r="Q185" s="157"/>
      <c r="R185" s="157"/>
      <c r="S185" s="157"/>
      <c r="T185" s="157"/>
      <c r="U185" s="157"/>
      <c r="V185" s="157"/>
      <c r="W185" s="157"/>
      <c r="X185" s="157"/>
      <c r="Y185" s="157"/>
      <c r="Z185" s="157"/>
    </row>
    <row r="186" spans="1:26" ht="12" customHeight="1" x14ac:dyDescent="0.25">
      <c r="A186" s="157"/>
      <c r="B186" s="157"/>
      <c r="C186" s="157"/>
      <c r="D186" s="189"/>
      <c r="E186" s="157"/>
      <c r="F186" s="157"/>
      <c r="G186" s="157"/>
      <c r="H186" s="157"/>
      <c r="I186" s="157"/>
      <c r="J186" s="157"/>
      <c r="K186" s="157"/>
      <c r="L186" s="157"/>
      <c r="M186" s="157"/>
      <c r="N186" s="157"/>
      <c r="O186" s="157"/>
      <c r="P186" s="157"/>
      <c r="Q186" s="157"/>
      <c r="R186" s="157"/>
      <c r="S186" s="157"/>
      <c r="T186" s="157"/>
      <c r="U186" s="157"/>
      <c r="V186" s="157"/>
      <c r="W186" s="157"/>
      <c r="X186" s="157"/>
      <c r="Y186" s="157"/>
      <c r="Z186" s="157"/>
    </row>
    <row r="187" spans="1:26" ht="12" customHeight="1" x14ac:dyDescent="0.25">
      <c r="A187" s="157"/>
      <c r="B187" s="157"/>
      <c r="C187" s="157"/>
      <c r="D187" s="189"/>
      <c r="E187" s="157"/>
      <c r="F187" s="157"/>
      <c r="G187" s="157"/>
      <c r="H187" s="157"/>
      <c r="I187" s="157"/>
      <c r="J187" s="157"/>
      <c r="K187" s="157"/>
      <c r="L187" s="157"/>
      <c r="M187" s="157"/>
      <c r="N187" s="157"/>
      <c r="O187" s="157"/>
      <c r="P187" s="157"/>
      <c r="Q187" s="157"/>
      <c r="R187" s="157"/>
      <c r="S187" s="157"/>
      <c r="T187" s="157"/>
      <c r="U187" s="157"/>
      <c r="V187" s="157"/>
      <c r="W187" s="157"/>
      <c r="X187" s="157"/>
      <c r="Y187" s="157"/>
      <c r="Z187" s="157"/>
    </row>
    <row r="188" spans="1:26" ht="12" customHeight="1" x14ac:dyDescent="0.25">
      <c r="A188" s="157"/>
      <c r="B188" s="157"/>
      <c r="C188" s="157"/>
      <c r="D188" s="189"/>
      <c r="E188" s="157"/>
      <c r="F188" s="157"/>
      <c r="G188" s="157"/>
      <c r="H188" s="157"/>
      <c r="I188" s="157"/>
      <c r="J188" s="157"/>
      <c r="K188" s="157"/>
      <c r="L188" s="157"/>
      <c r="M188" s="157"/>
      <c r="N188" s="157"/>
      <c r="O188" s="157"/>
      <c r="P188" s="157"/>
      <c r="Q188" s="157"/>
      <c r="R188" s="157"/>
      <c r="S188" s="157"/>
      <c r="T188" s="157"/>
      <c r="U188" s="157"/>
      <c r="V188" s="157"/>
      <c r="W188" s="157"/>
      <c r="X188" s="157"/>
      <c r="Y188" s="157"/>
      <c r="Z188" s="157"/>
    </row>
    <row r="189" spans="1:26" ht="12" customHeight="1" x14ac:dyDescent="0.25">
      <c r="A189" s="157"/>
      <c r="B189" s="157"/>
      <c r="C189" s="157"/>
      <c r="D189" s="189"/>
      <c r="E189" s="157"/>
      <c r="F189" s="157"/>
      <c r="G189" s="157"/>
      <c r="H189" s="157"/>
      <c r="I189" s="157"/>
      <c r="J189" s="157"/>
      <c r="K189" s="157"/>
      <c r="L189" s="157"/>
      <c r="M189" s="157"/>
      <c r="N189" s="157"/>
      <c r="O189" s="157"/>
      <c r="P189" s="157"/>
      <c r="Q189" s="157"/>
      <c r="R189" s="157"/>
      <c r="S189" s="157"/>
      <c r="T189" s="157"/>
      <c r="U189" s="157"/>
      <c r="V189" s="157"/>
      <c r="W189" s="157"/>
      <c r="X189" s="157"/>
      <c r="Y189" s="157"/>
      <c r="Z189" s="157"/>
    </row>
    <row r="190" spans="1:26" ht="12" customHeight="1" x14ac:dyDescent="0.25">
      <c r="A190" s="157"/>
      <c r="B190" s="157"/>
      <c r="C190" s="157"/>
      <c r="D190" s="189"/>
      <c r="E190" s="157"/>
      <c r="F190" s="157"/>
      <c r="G190" s="157"/>
      <c r="H190" s="157"/>
      <c r="I190" s="157"/>
      <c r="J190" s="157"/>
      <c r="K190" s="157"/>
      <c r="L190" s="157"/>
      <c r="M190" s="157"/>
      <c r="N190" s="157"/>
      <c r="O190" s="157"/>
      <c r="P190" s="157"/>
      <c r="Q190" s="157"/>
      <c r="R190" s="157"/>
      <c r="S190" s="157"/>
      <c r="T190" s="157"/>
      <c r="U190" s="157"/>
      <c r="V190" s="157"/>
      <c r="W190" s="157"/>
      <c r="X190" s="157"/>
      <c r="Y190" s="157"/>
      <c r="Z190" s="157"/>
    </row>
    <row r="191" spans="1:26" ht="12" customHeight="1" x14ac:dyDescent="0.25">
      <c r="A191" s="157"/>
      <c r="B191" s="157"/>
      <c r="C191" s="157"/>
      <c r="D191" s="189"/>
      <c r="E191" s="157"/>
      <c r="F191" s="157"/>
      <c r="G191" s="157"/>
      <c r="H191" s="157"/>
      <c r="I191" s="157"/>
      <c r="J191" s="157"/>
      <c r="K191" s="157"/>
      <c r="L191" s="157"/>
      <c r="M191" s="157"/>
      <c r="N191" s="157"/>
      <c r="O191" s="157"/>
      <c r="P191" s="157"/>
      <c r="Q191" s="157"/>
      <c r="R191" s="157"/>
      <c r="S191" s="157"/>
      <c r="T191" s="157"/>
      <c r="U191" s="157"/>
      <c r="V191" s="157"/>
      <c r="W191" s="157"/>
      <c r="X191" s="157"/>
      <c r="Y191" s="157"/>
      <c r="Z191" s="157"/>
    </row>
    <row r="192" spans="1:26" ht="12" customHeight="1" x14ac:dyDescent="0.25">
      <c r="A192" s="157"/>
      <c r="B192" s="157"/>
      <c r="C192" s="157"/>
      <c r="D192" s="189"/>
      <c r="E192" s="157"/>
      <c r="F192" s="157"/>
      <c r="G192" s="157"/>
      <c r="H192" s="157"/>
      <c r="I192" s="157"/>
      <c r="J192" s="157"/>
      <c r="K192" s="157"/>
      <c r="L192" s="157"/>
      <c r="M192" s="157"/>
      <c r="N192" s="157"/>
      <c r="O192" s="157"/>
      <c r="P192" s="157"/>
      <c r="Q192" s="157"/>
      <c r="R192" s="157"/>
      <c r="S192" s="157"/>
      <c r="T192" s="157"/>
      <c r="U192" s="157"/>
      <c r="V192" s="157"/>
      <c r="W192" s="157"/>
      <c r="X192" s="157"/>
      <c r="Y192" s="157"/>
      <c r="Z192" s="157"/>
    </row>
    <row r="193" spans="1:26" ht="12" customHeight="1" x14ac:dyDescent="0.25">
      <c r="A193" s="157"/>
      <c r="B193" s="157"/>
      <c r="C193" s="157"/>
      <c r="D193" s="189"/>
      <c r="E193" s="157"/>
      <c r="F193" s="157"/>
      <c r="G193" s="157"/>
      <c r="H193" s="157"/>
      <c r="I193" s="157"/>
      <c r="J193" s="157"/>
      <c r="K193" s="157"/>
      <c r="L193" s="157"/>
      <c r="M193" s="157"/>
      <c r="N193" s="157"/>
      <c r="O193" s="157"/>
      <c r="P193" s="157"/>
      <c r="Q193" s="157"/>
      <c r="R193" s="157"/>
      <c r="S193" s="157"/>
      <c r="T193" s="157"/>
      <c r="U193" s="157"/>
      <c r="V193" s="157"/>
      <c r="W193" s="157"/>
      <c r="X193" s="157"/>
      <c r="Y193" s="157"/>
      <c r="Z193" s="157"/>
    </row>
    <row r="194" spans="1:26" ht="12" customHeight="1" x14ac:dyDescent="0.25">
      <c r="A194" s="157"/>
      <c r="B194" s="157"/>
      <c r="C194" s="157"/>
      <c r="D194" s="189"/>
      <c r="E194" s="157"/>
      <c r="F194" s="157"/>
      <c r="G194" s="157"/>
      <c r="H194" s="157"/>
      <c r="I194" s="157"/>
      <c r="J194" s="157"/>
      <c r="K194" s="157"/>
      <c r="L194" s="157"/>
      <c r="M194" s="157"/>
      <c r="N194" s="157"/>
      <c r="O194" s="157"/>
      <c r="P194" s="157"/>
      <c r="Q194" s="157"/>
      <c r="R194" s="157"/>
      <c r="S194" s="157"/>
      <c r="T194" s="157"/>
      <c r="U194" s="157"/>
      <c r="V194" s="157"/>
      <c r="W194" s="157"/>
      <c r="X194" s="157"/>
      <c r="Y194" s="157"/>
      <c r="Z194" s="157"/>
    </row>
    <row r="195" spans="1:26" ht="12" customHeight="1" x14ac:dyDescent="0.25">
      <c r="A195" s="157"/>
      <c r="B195" s="157"/>
      <c r="C195" s="157"/>
      <c r="D195" s="189"/>
      <c r="E195" s="157"/>
      <c r="F195" s="157"/>
      <c r="G195" s="157"/>
      <c r="H195" s="157"/>
      <c r="I195" s="157"/>
      <c r="J195" s="157"/>
      <c r="K195" s="157"/>
      <c r="L195" s="157"/>
      <c r="M195" s="157"/>
      <c r="N195" s="157"/>
      <c r="O195" s="157"/>
      <c r="P195" s="157"/>
      <c r="Q195" s="157"/>
      <c r="R195" s="157"/>
      <c r="S195" s="157"/>
      <c r="T195" s="157"/>
      <c r="U195" s="157"/>
      <c r="V195" s="157"/>
      <c r="W195" s="157"/>
      <c r="X195" s="157"/>
      <c r="Y195" s="157"/>
      <c r="Z195" s="157"/>
    </row>
    <row r="196" spans="1:26" ht="12" customHeight="1" x14ac:dyDescent="0.25">
      <c r="A196" s="157"/>
      <c r="B196" s="157"/>
      <c r="C196" s="157"/>
      <c r="D196" s="189"/>
      <c r="E196" s="157"/>
      <c r="F196" s="157"/>
      <c r="G196" s="157"/>
      <c r="H196" s="157"/>
      <c r="I196" s="157"/>
      <c r="J196" s="157"/>
      <c r="K196" s="157"/>
      <c r="L196" s="157"/>
      <c r="M196" s="157"/>
      <c r="N196" s="157"/>
      <c r="O196" s="157"/>
      <c r="P196" s="157"/>
      <c r="Q196" s="157"/>
      <c r="R196" s="157"/>
      <c r="S196" s="157"/>
      <c r="T196" s="157"/>
      <c r="U196" s="157"/>
      <c r="V196" s="157"/>
      <c r="W196" s="157"/>
      <c r="X196" s="157"/>
      <c r="Y196" s="157"/>
      <c r="Z196" s="157"/>
    </row>
    <row r="197" spans="1:26" ht="12" customHeight="1" x14ac:dyDescent="0.25">
      <c r="A197" s="157"/>
      <c r="B197" s="157"/>
      <c r="C197" s="157"/>
      <c r="D197" s="189"/>
      <c r="E197" s="157"/>
      <c r="F197" s="157"/>
      <c r="G197" s="157"/>
      <c r="H197" s="157"/>
      <c r="I197" s="157"/>
      <c r="J197" s="157"/>
      <c r="K197" s="157"/>
      <c r="L197" s="157"/>
      <c r="M197" s="157"/>
      <c r="N197" s="157"/>
      <c r="O197" s="157"/>
      <c r="P197" s="157"/>
      <c r="Q197" s="157"/>
      <c r="R197" s="157"/>
      <c r="S197" s="157"/>
      <c r="T197" s="157"/>
      <c r="U197" s="157"/>
      <c r="V197" s="157"/>
      <c r="W197" s="157"/>
      <c r="X197" s="157"/>
      <c r="Y197" s="157"/>
      <c r="Z197" s="157"/>
    </row>
    <row r="198" spans="1:26" ht="12" customHeight="1" x14ac:dyDescent="0.25">
      <c r="A198" s="157"/>
      <c r="B198" s="157"/>
      <c r="C198" s="157"/>
      <c r="D198" s="189"/>
      <c r="E198" s="157"/>
      <c r="F198" s="157"/>
      <c r="G198" s="157"/>
      <c r="H198" s="157"/>
      <c r="I198" s="157"/>
      <c r="J198" s="157"/>
      <c r="K198" s="157"/>
      <c r="L198" s="157"/>
      <c r="M198" s="157"/>
      <c r="N198" s="157"/>
      <c r="O198" s="157"/>
      <c r="P198" s="157"/>
      <c r="Q198" s="157"/>
      <c r="R198" s="157"/>
      <c r="S198" s="157"/>
      <c r="T198" s="157"/>
      <c r="U198" s="157"/>
      <c r="V198" s="157"/>
      <c r="W198" s="157"/>
      <c r="X198" s="157"/>
      <c r="Y198" s="157"/>
      <c r="Z198" s="157"/>
    </row>
    <row r="199" spans="1:26" ht="12" customHeight="1" x14ac:dyDescent="0.25">
      <c r="A199" s="157"/>
      <c r="B199" s="157"/>
      <c r="C199" s="157"/>
      <c r="D199" s="189"/>
      <c r="E199" s="157"/>
      <c r="F199" s="157"/>
      <c r="G199" s="157"/>
      <c r="H199" s="157"/>
      <c r="I199" s="157"/>
      <c r="J199" s="157"/>
      <c r="K199" s="157"/>
      <c r="L199" s="157"/>
      <c r="M199" s="157"/>
      <c r="N199" s="157"/>
      <c r="O199" s="157"/>
      <c r="P199" s="157"/>
      <c r="Q199" s="157"/>
      <c r="R199" s="157"/>
      <c r="S199" s="157"/>
      <c r="T199" s="157"/>
      <c r="U199" s="157"/>
      <c r="V199" s="157"/>
      <c r="W199" s="157"/>
      <c r="X199" s="157"/>
      <c r="Y199" s="157"/>
      <c r="Z199" s="157"/>
    </row>
    <row r="200" spans="1:26" ht="12" customHeight="1" x14ac:dyDescent="0.25">
      <c r="A200" s="157"/>
      <c r="B200" s="157"/>
      <c r="C200" s="157"/>
      <c r="D200" s="189"/>
      <c r="E200" s="157"/>
      <c r="F200" s="157"/>
      <c r="G200" s="157"/>
      <c r="H200" s="157"/>
      <c r="I200" s="157"/>
      <c r="J200" s="157"/>
      <c r="K200" s="157"/>
      <c r="L200" s="157"/>
      <c r="M200" s="157"/>
      <c r="N200" s="157"/>
      <c r="O200" s="157"/>
      <c r="P200" s="157"/>
      <c r="Q200" s="157"/>
      <c r="R200" s="157"/>
      <c r="S200" s="157"/>
      <c r="T200" s="157"/>
      <c r="U200" s="157"/>
      <c r="V200" s="157"/>
      <c r="W200" s="157"/>
      <c r="X200" s="157"/>
      <c r="Y200" s="157"/>
      <c r="Z200" s="157"/>
    </row>
    <row r="201" spans="1:26" ht="12" customHeight="1" x14ac:dyDescent="0.25">
      <c r="A201" s="157"/>
      <c r="B201" s="157"/>
      <c r="C201" s="157"/>
      <c r="D201" s="189"/>
      <c r="E201" s="157"/>
      <c r="F201" s="157"/>
      <c r="G201" s="157"/>
      <c r="H201" s="157"/>
      <c r="I201" s="157"/>
      <c r="J201" s="157"/>
      <c r="K201" s="157"/>
      <c r="L201" s="157"/>
      <c r="M201" s="157"/>
      <c r="N201" s="157"/>
      <c r="O201" s="157"/>
      <c r="P201" s="157"/>
      <c r="Q201" s="157"/>
      <c r="R201" s="157"/>
      <c r="S201" s="157"/>
      <c r="T201" s="157"/>
      <c r="U201" s="157"/>
      <c r="V201" s="157"/>
      <c r="W201" s="157"/>
      <c r="X201" s="157"/>
      <c r="Y201" s="157"/>
      <c r="Z201" s="157"/>
    </row>
    <row r="202" spans="1:26" ht="12" customHeight="1" x14ac:dyDescent="0.25">
      <c r="A202" s="157"/>
      <c r="B202" s="157"/>
      <c r="C202" s="157"/>
      <c r="D202" s="189"/>
      <c r="E202" s="157"/>
      <c r="F202" s="157"/>
      <c r="G202" s="157"/>
      <c r="H202" s="157"/>
      <c r="I202" s="157"/>
      <c r="J202" s="157"/>
      <c r="K202" s="157"/>
      <c r="L202" s="157"/>
      <c r="M202" s="157"/>
      <c r="N202" s="157"/>
      <c r="O202" s="157"/>
      <c r="P202" s="157"/>
      <c r="Q202" s="157"/>
      <c r="R202" s="157"/>
      <c r="S202" s="157"/>
      <c r="T202" s="157"/>
      <c r="U202" s="157"/>
      <c r="V202" s="157"/>
      <c r="W202" s="157"/>
      <c r="X202" s="157"/>
      <c r="Y202" s="157"/>
      <c r="Z202" s="157"/>
    </row>
    <row r="203" spans="1:26" ht="12" customHeight="1" x14ac:dyDescent="0.25">
      <c r="A203" s="157"/>
      <c r="B203" s="157"/>
      <c r="C203" s="157"/>
      <c r="D203" s="189"/>
      <c r="E203" s="157"/>
      <c r="F203" s="157"/>
      <c r="G203" s="157"/>
      <c r="H203" s="157"/>
      <c r="I203" s="157"/>
      <c r="J203" s="157"/>
      <c r="K203" s="157"/>
      <c r="L203" s="157"/>
      <c r="M203" s="157"/>
      <c r="N203" s="157"/>
      <c r="O203" s="157"/>
      <c r="P203" s="157"/>
      <c r="Q203" s="157"/>
      <c r="R203" s="157"/>
      <c r="S203" s="157"/>
      <c r="T203" s="157"/>
      <c r="U203" s="157"/>
      <c r="V203" s="157"/>
      <c r="W203" s="157"/>
      <c r="X203" s="157"/>
      <c r="Y203" s="157"/>
      <c r="Z203" s="157"/>
    </row>
    <row r="204" spans="1:26" ht="12" customHeight="1" x14ac:dyDescent="0.25">
      <c r="A204" s="157"/>
      <c r="B204" s="157"/>
      <c r="C204" s="157"/>
      <c r="D204" s="189"/>
      <c r="E204" s="157"/>
      <c r="F204" s="157"/>
      <c r="G204" s="157"/>
      <c r="H204" s="157"/>
      <c r="I204" s="157"/>
      <c r="J204" s="157"/>
      <c r="K204" s="157"/>
      <c r="L204" s="157"/>
      <c r="M204" s="157"/>
      <c r="N204" s="157"/>
      <c r="O204" s="157"/>
      <c r="P204" s="157"/>
      <c r="Q204" s="157"/>
      <c r="R204" s="157"/>
      <c r="S204" s="157"/>
      <c r="T204" s="157"/>
      <c r="U204" s="157"/>
      <c r="V204" s="157"/>
      <c r="W204" s="157"/>
      <c r="X204" s="157"/>
      <c r="Y204" s="157"/>
      <c r="Z204" s="157"/>
    </row>
    <row r="205" spans="1:26" ht="12" customHeight="1" x14ac:dyDescent="0.25">
      <c r="A205" s="157"/>
      <c r="B205" s="157"/>
      <c r="C205" s="157"/>
      <c r="D205" s="189"/>
      <c r="E205" s="157"/>
      <c r="F205" s="157"/>
      <c r="G205" s="157"/>
      <c r="H205" s="157"/>
      <c r="I205" s="157"/>
      <c r="J205" s="157"/>
      <c r="K205" s="157"/>
      <c r="L205" s="157"/>
      <c r="M205" s="157"/>
      <c r="N205" s="157"/>
      <c r="O205" s="157"/>
      <c r="P205" s="157"/>
      <c r="Q205" s="157"/>
      <c r="R205" s="157"/>
      <c r="S205" s="157"/>
      <c r="T205" s="157"/>
      <c r="U205" s="157"/>
      <c r="V205" s="157"/>
      <c r="W205" s="157"/>
      <c r="X205" s="157"/>
      <c r="Y205" s="157"/>
      <c r="Z205" s="157"/>
    </row>
    <row r="206" spans="1:26" ht="12" customHeight="1" x14ac:dyDescent="0.25">
      <c r="A206" s="157"/>
      <c r="B206" s="157"/>
      <c r="C206" s="157"/>
      <c r="D206" s="189"/>
      <c r="E206" s="157"/>
      <c r="F206" s="157"/>
      <c r="G206" s="157"/>
      <c r="H206" s="157"/>
      <c r="I206" s="157"/>
      <c r="J206" s="157"/>
      <c r="K206" s="157"/>
      <c r="L206" s="157"/>
      <c r="M206" s="157"/>
      <c r="N206" s="157"/>
      <c r="O206" s="157"/>
      <c r="P206" s="157"/>
      <c r="Q206" s="157"/>
      <c r="R206" s="157"/>
      <c r="S206" s="157"/>
      <c r="T206" s="157"/>
      <c r="U206" s="157"/>
      <c r="V206" s="157"/>
      <c r="W206" s="157"/>
      <c r="X206" s="157"/>
      <c r="Y206" s="157"/>
      <c r="Z206" s="157"/>
    </row>
    <row r="207" spans="1:26" ht="12" customHeight="1" x14ac:dyDescent="0.25">
      <c r="A207" s="157"/>
      <c r="B207" s="157"/>
      <c r="C207" s="157"/>
      <c r="D207" s="189"/>
      <c r="E207" s="157"/>
      <c r="F207" s="157"/>
      <c r="G207" s="157"/>
      <c r="H207" s="157"/>
      <c r="I207" s="157"/>
      <c r="J207" s="157"/>
      <c r="K207" s="157"/>
      <c r="L207" s="157"/>
      <c r="M207" s="157"/>
      <c r="N207" s="157"/>
      <c r="O207" s="157"/>
      <c r="P207" s="157"/>
      <c r="Q207" s="157"/>
      <c r="R207" s="157"/>
      <c r="S207" s="157"/>
      <c r="T207" s="157"/>
      <c r="U207" s="157"/>
      <c r="V207" s="157"/>
      <c r="W207" s="157"/>
      <c r="X207" s="157"/>
      <c r="Y207" s="157"/>
      <c r="Z207" s="157"/>
    </row>
    <row r="208" spans="1:26" ht="12" customHeight="1" x14ac:dyDescent="0.25">
      <c r="A208" s="157"/>
      <c r="B208" s="157"/>
      <c r="C208" s="157"/>
      <c r="D208" s="189"/>
      <c r="E208" s="157"/>
      <c r="F208" s="157"/>
      <c r="G208" s="157"/>
      <c r="H208" s="157"/>
      <c r="I208" s="157"/>
      <c r="J208" s="157"/>
      <c r="K208" s="157"/>
      <c r="L208" s="157"/>
      <c r="M208" s="157"/>
      <c r="N208" s="157"/>
      <c r="O208" s="157"/>
      <c r="P208" s="157"/>
      <c r="Q208" s="157"/>
      <c r="R208" s="157"/>
      <c r="S208" s="157"/>
      <c r="T208" s="157"/>
      <c r="U208" s="157"/>
      <c r="V208" s="157"/>
      <c r="W208" s="157"/>
      <c r="X208" s="157"/>
      <c r="Y208" s="157"/>
      <c r="Z208" s="157"/>
    </row>
    <row r="209" spans="1:26" ht="12" customHeight="1" x14ac:dyDescent="0.25">
      <c r="A209" s="157"/>
      <c r="B209" s="157"/>
      <c r="C209" s="157"/>
      <c r="D209" s="189"/>
      <c r="E209" s="157"/>
      <c r="F209" s="157"/>
      <c r="G209" s="157"/>
      <c r="H209" s="157"/>
      <c r="I209" s="157"/>
      <c r="J209" s="157"/>
      <c r="K209" s="157"/>
      <c r="L209" s="157"/>
      <c r="M209" s="157"/>
      <c r="N209" s="157"/>
      <c r="O209" s="157"/>
      <c r="P209" s="157"/>
      <c r="Q209" s="157"/>
      <c r="R209" s="157"/>
      <c r="S209" s="157"/>
      <c r="T209" s="157"/>
      <c r="U209" s="157"/>
      <c r="V209" s="157"/>
      <c r="W209" s="157"/>
      <c r="X209" s="157"/>
      <c r="Y209" s="157"/>
      <c r="Z209" s="157"/>
    </row>
    <row r="210" spans="1:26" ht="12" customHeight="1" x14ac:dyDescent="0.25">
      <c r="A210" s="157"/>
      <c r="B210" s="157"/>
      <c r="C210" s="157"/>
      <c r="D210" s="189"/>
      <c r="E210" s="157"/>
      <c r="F210" s="157"/>
      <c r="G210" s="157"/>
      <c r="H210" s="157"/>
      <c r="I210" s="157"/>
      <c r="J210" s="157"/>
      <c r="K210" s="157"/>
      <c r="L210" s="157"/>
      <c r="M210" s="157"/>
      <c r="N210" s="157"/>
      <c r="O210" s="157"/>
      <c r="P210" s="157"/>
      <c r="Q210" s="157"/>
      <c r="R210" s="157"/>
      <c r="S210" s="157"/>
      <c r="T210" s="157"/>
      <c r="U210" s="157"/>
      <c r="V210" s="157"/>
      <c r="W210" s="157"/>
      <c r="X210" s="157"/>
      <c r="Y210" s="157"/>
      <c r="Z210" s="157"/>
    </row>
    <row r="211" spans="1:26" ht="12" customHeight="1" x14ac:dyDescent="0.25">
      <c r="A211" s="157"/>
      <c r="B211" s="157"/>
      <c r="C211" s="157"/>
      <c r="D211" s="189"/>
      <c r="E211" s="157"/>
      <c r="F211" s="157"/>
      <c r="G211" s="157"/>
      <c r="H211" s="157"/>
      <c r="I211" s="157"/>
      <c r="J211" s="157"/>
      <c r="K211" s="157"/>
      <c r="L211" s="157"/>
      <c r="M211" s="157"/>
      <c r="N211" s="157"/>
      <c r="O211" s="157"/>
      <c r="P211" s="157"/>
      <c r="Q211" s="157"/>
      <c r="R211" s="157"/>
      <c r="S211" s="157"/>
      <c r="T211" s="157"/>
      <c r="U211" s="157"/>
      <c r="V211" s="157"/>
      <c r="W211" s="157"/>
      <c r="X211" s="157"/>
      <c r="Y211" s="157"/>
      <c r="Z211" s="157"/>
    </row>
    <row r="212" spans="1:26" ht="12" customHeight="1" x14ac:dyDescent="0.25">
      <c r="A212" s="157"/>
      <c r="B212" s="157"/>
      <c r="C212" s="157"/>
      <c r="D212" s="189"/>
      <c r="E212" s="157"/>
      <c r="F212" s="157"/>
      <c r="G212" s="157"/>
      <c r="H212" s="157"/>
      <c r="I212" s="157"/>
      <c r="J212" s="157"/>
      <c r="K212" s="157"/>
      <c r="L212" s="157"/>
      <c r="M212" s="157"/>
      <c r="N212" s="157"/>
      <c r="O212" s="157"/>
      <c r="P212" s="157"/>
      <c r="Q212" s="157"/>
      <c r="R212" s="157"/>
      <c r="S212" s="157"/>
      <c r="T212" s="157"/>
      <c r="U212" s="157"/>
      <c r="V212" s="157"/>
      <c r="W212" s="157"/>
      <c r="X212" s="157"/>
      <c r="Y212" s="157"/>
      <c r="Z212" s="157"/>
    </row>
    <row r="213" spans="1:26" ht="12" customHeight="1" x14ac:dyDescent="0.25">
      <c r="A213" s="157"/>
      <c r="B213" s="157"/>
      <c r="C213" s="157"/>
      <c r="D213" s="189"/>
      <c r="E213" s="157"/>
      <c r="F213" s="157"/>
      <c r="G213" s="157"/>
      <c r="H213" s="157"/>
      <c r="I213" s="157"/>
      <c r="J213" s="157"/>
      <c r="K213" s="157"/>
      <c r="L213" s="157"/>
      <c r="M213" s="157"/>
      <c r="N213" s="157"/>
      <c r="O213" s="157"/>
      <c r="P213" s="157"/>
      <c r="Q213" s="157"/>
      <c r="R213" s="157"/>
      <c r="S213" s="157"/>
      <c r="T213" s="157"/>
      <c r="U213" s="157"/>
      <c r="V213" s="157"/>
      <c r="W213" s="157"/>
      <c r="X213" s="157"/>
      <c r="Y213" s="157"/>
      <c r="Z213" s="157"/>
    </row>
    <row r="214" spans="1:26" ht="12" customHeight="1" x14ac:dyDescent="0.25">
      <c r="A214" s="157"/>
      <c r="B214" s="157"/>
      <c r="C214" s="157"/>
      <c r="D214" s="189"/>
      <c r="E214" s="157"/>
      <c r="F214" s="157"/>
      <c r="G214" s="157"/>
      <c r="H214" s="157"/>
      <c r="I214" s="157"/>
      <c r="J214" s="157"/>
      <c r="K214" s="157"/>
      <c r="L214" s="157"/>
      <c r="M214" s="157"/>
      <c r="N214" s="157"/>
      <c r="O214" s="157"/>
      <c r="P214" s="157"/>
      <c r="Q214" s="157"/>
      <c r="R214" s="157"/>
      <c r="S214" s="157"/>
      <c r="T214" s="157"/>
      <c r="U214" s="157"/>
      <c r="V214" s="157"/>
      <c r="W214" s="157"/>
      <c r="X214" s="157"/>
      <c r="Y214" s="157"/>
      <c r="Z214" s="157"/>
    </row>
    <row r="215" spans="1:26" ht="12" customHeight="1" x14ac:dyDescent="0.25">
      <c r="A215" s="157"/>
      <c r="B215" s="157"/>
      <c r="C215" s="157"/>
      <c r="D215" s="189"/>
      <c r="E215" s="157"/>
      <c r="F215" s="157"/>
      <c r="G215" s="157"/>
      <c r="H215" s="157"/>
      <c r="I215" s="157"/>
      <c r="J215" s="157"/>
      <c r="K215" s="157"/>
      <c r="L215" s="157"/>
      <c r="M215" s="157"/>
      <c r="N215" s="157"/>
      <c r="O215" s="157"/>
      <c r="P215" s="157"/>
      <c r="Q215" s="157"/>
      <c r="R215" s="157"/>
      <c r="S215" s="157"/>
      <c r="T215" s="157"/>
      <c r="U215" s="157"/>
      <c r="V215" s="157"/>
      <c r="W215" s="157"/>
      <c r="X215" s="157"/>
      <c r="Y215" s="157"/>
      <c r="Z215" s="157"/>
    </row>
    <row r="216" spans="1:26" ht="12" customHeight="1" x14ac:dyDescent="0.25">
      <c r="A216" s="157"/>
      <c r="B216" s="157"/>
      <c r="C216" s="157"/>
      <c r="D216" s="189"/>
      <c r="E216" s="157"/>
      <c r="F216" s="157"/>
      <c r="G216" s="157"/>
      <c r="H216" s="157"/>
      <c r="I216" s="157"/>
      <c r="J216" s="157"/>
      <c r="K216" s="157"/>
      <c r="L216" s="157"/>
      <c r="M216" s="157"/>
      <c r="N216" s="157"/>
      <c r="O216" s="157"/>
      <c r="P216" s="157"/>
      <c r="Q216" s="157"/>
      <c r="R216" s="157"/>
      <c r="S216" s="157"/>
      <c r="T216" s="157"/>
      <c r="U216" s="157"/>
      <c r="V216" s="157"/>
      <c r="W216" s="157"/>
      <c r="X216" s="157"/>
      <c r="Y216" s="157"/>
      <c r="Z216" s="157"/>
    </row>
    <row r="217" spans="1:26" ht="12" customHeight="1" x14ac:dyDescent="0.25">
      <c r="A217" s="157"/>
      <c r="B217" s="157"/>
      <c r="C217" s="157"/>
      <c r="D217" s="189"/>
      <c r="E217" s="157"/>
      <c r="F217" s="157"/>
      <c r="G217" s="157"/>
      <c r="H217" s="157"/>
      <c r="I217" s="157"/>
      <c r="J217" s="157"/>
      <c r="K217" s="157"/>
      <c r="L217" s="157"/>
      <c r="M217" s="157"/>
      <c r="N217" s="157"/>
      <c r="O217" s="157"/>
      <c r="P217" s="157"/>
      <c r="Q217" s="157"/>
      <c r="R217" s="157"/>
      <c r="S217" s="157"/>
      <c r="T217" s="157"/>
      <c r="U217" s="157"/>
      <c r="V217" s="157"/>
      <c r="W217" s="157"/>
      <c r="X217" s="157"/>
      <c r="Y217" s="157"/>
      <c r="Z217" s="157"/>
    </row>
    <row r="218" spans="1:26" ht="12" customHeight="1" x14ac:dyDescent="0.25">
      <c r="A218" s="157"/>
      <c r="B218" s="157"/>
      <c r="C218" s="157"/>
      <c r="D218" s="189"/>
      <c r="E218" s="157"/>
      <c r="F218" s="157"/>
      <c r="G218" s="157"/>
      <c r="H218" s="157"/>
      <c r="I218" s="157"/>
      <c r="J218" s="157"/>
      <c r="K218" s="157"/>
      <c r="L218" s="157"/>
      <c r="M218" s="157"/>
      <c r="N218" s="157"/>
      <c r="O218" s="157"/>
      <c r="P218" s="157"/>
      <c r="Q218" s="157"/>
      <c r="R218" s="157"/>
      <c r="S218" s="157"/>
      <c r="T218" s="157"/>
      <c r="U218" s="157"/>
      <c r="V218" s="157"/>
      <c r="W218" s="157"/>
      <c r="X218" s="157"/>
      <c r="Y218" s="157"/>
      <c r="Z218" s="157"/>
    </row>
    <row r="219" spans="1:26" ht="12" customHeight="1" x14ac:dyDescent="0.25">
      <c r="A219" s="157"/>
      <c r="B219" s="157"/>
      <c r="C219" s="157"/>
      <c r="D219" s="189"/>
      <c r="E219" s="157"/>
      <c r="F219" s="157"/>
      <c r="G219" s="157"/>
      <c r="H219" s="157"/>
      <c r="I219" s="157"/>
      <c r="J219" s="157"/>
      <c r="K219" s="157"/>
      <c r="L219" s="157"/>
      <c r="M219" s="157"/>
      <c r="N219" s="157"/>
      <c r="O219" s="157"/>
      <c r="P219" s="157"/>
      <c r="Q219" s="157"/>
      <c r="R219" s="157"/>
      <c r="S219" s="157"/>
      <c r="T219" s="157"/>
      <c r="U219" s="157"/>
      <c r="V219" s="157"/>
      <c r="W219" s="157"/>
      <c r="X219" s="157"/>
      <c r="Y219" s="157"/>
      <c r="Z219" s="157"/>
    </row>
    <row r="220" spans="1:26" ht="12" customHeight="1" x14ac:dyDescent="0.25">
      <c r="A220" s="157"/>
      <c r="B220" s="157"/>
      <c r="C220" s="157"/>
      <c r="D220" s="189"/>
      <c r="E220" s="157"/>
      <c r="F220" s="157"/>
      <c r="G220" s="157"/>
      <c r="H220" s="157"/>
      <c r="I220" s="157"/>
      <c r="J220" s="157"/>
      <c r="K220" s="157"/>
      <c r="L220" s="157"/>
      <c r="M220" s="157"/>
      <c r="N220" s="157"/>
      <c r="O220" s="157"/>
      <c r="P220" s="157"/>
      <c r="Q220" s="157"/>
      <c r="R220" s="157"/>
      <c r="S220" s="157"/>
      <c r="T220" s="157"/>
      <c r="U220" s="157"/>
      <c r="V220" s="157"/>
      <c r="W220" s="157"/>
      <c r="X220" s="157"/>
      <c r="Y220" s="157"/>
      <c r="Z220" s="157"/>
    </row>
    <row r="221" spans="1:26" ht="12" customHeight="1" x14ac:dyDescent="0.25">
      <c r="A221" s="157"/>
      <c r="B221" s="157"/>
      <c r="C221" s="157"/>
      <c r="D221" s="189"/>
      <c r="E221" s="157"/>
      <c r="F221" s="157"/>
      <c r="G221" s="157"/>
      <c r="H221" s="157"/>
      <c r="I221" s="157"/>
      <c r="J221" s="157"/>
      <c r="K221" s="157"/>
      <c r="L221" s="157"/>
      <c r="M221" s="157"/>
      <c r="N221" s="157"/>
      <c r="O221" s="157"/>
      <c r="P221" s="157"/>
      <c r="Q221" s="157"/>
      <c r="R221" s="157"/>
      <c r="S221" s="157"/>
      <c r="T221" s="157"/>
      <c r="U221" s="157"/>
      <c r="V221" s="157"/>
      <c r="W221" s="157"/>
      <c r="X221" s="157"/>
      <c r="Y221" s="157"/>
      <c r="Z221" s="157"/>
    </row>
    <row r="222" spans="1:26" ht="12" customHeight="1" x14ac:dyDescent="0.25">
      <c r="A222" s="157"/>
      <c r="B222" s="157"/>
      <c r="C222" s="157"/>
      <c r="D222" s="189"/>
      <c r="E222" s="157"/>
      <c r="F222" s="157"/>
      <c r="G222" s="157"/>
      <c r="H222" s="157"/>
      <c r="I222" s="157"/>
      <c r="J222" s="157"/>
      <c r="K222" s="157"/>
      <c r="L222" s="157"/>
      <c r="M222" s="157"/>
      <c r="N222" s="157"/>
      <c r="O222" s="157"/>
      <c r="P222" s="157"/>
      <c r="Q222" s="157"/>
      <c r="R222" s="157"/>
      <c r="S222" s="157"/>
      <c r="T222" s="157"/>
      <c r="U222" s="157"/>
      <c r="V222" s="157"/>
      <c r="W222" s="157"/>
      <c r="X222" s="157"/>
      <c r="Y222" s="157"/>
      <c r="Z222" s="157"/>
    </row>
    <row r="223" spans="1:26" ht="12" customHeight="1" x14ac:dyDescent="0.25">
      <c r="A223" s="157"/>
      <c r="B223" s="157"/>
      <c r="C223" s="157"/>
      <c r="D223" s="189"/>
      <c r="E223" s="157"/>
      <c r="F223" s="157"/>
      <c r="G223" s="157"/>
      <c r="H223" s="157"/>
      <c r="I223" s="157"/>
      <c r="J223" s="157"/>
      <c r="K223" s="157"/>
      <c r="L223" s="157"/>
      <c r="M223" s="157"/>
      <c r="N223" s="157"/>
      <c r="O223" s="157"/>
      <c r="P223" s="157"/>
      <c r="Q223" s="157"/>
      <c r="R223" s="157"/>
      <c r="S223" s="157"/>
      <c r="T223" s="157"/>
      <c r="U223" s="157"/>
      <c r="V223" s="157"/>
      <c r="W223" s="157"/>
      <c r="X223" s="157"/>
      <c r="Y223" s="157"/>
      <c r="Z223" s="157"/>
    </row>
    <row r="224" spans="1:26" ht="12" customHeight="1" x14ac:dyDescent="0.25">
      <c r="A224" s="157"/>
      <c r="B224" s="157"/>
      <c r="C224" s="157"/>
      <c r="D224" s="189"/>
      <c r="E224" s="157"/>
      <c r="F224" s="157"/>
      <c r="G224" s="157"/>
      <c r="H224" s="157"/>
      <c r="I224" s="157"/>
      <c r="J224" s="157"/>
      <c r="K224" s="157"/>
      <c r="L224" s="157"/>
      <c r="M224" s="157"/>
      <c r="N224" s="157"/>
      <c r="O224" s="157"/>
      <c r="P224" s="157"/>
      <c r="Q224" s="157"/>
      <c r="R224" s="157"/>
      <c r="S224" s="157"/>
      <c r="T224" s="157"/>
      <c r="U224" s="157"/>
      <c r="V224" s="157"/>
      <c r="W224" s="157"/>
      <c r="X224" s="157"/>
      <c r="Y224" s="157"/>
      <c r="Z224" s="157"/>
    </row>
    <row r="225" spans="1:26" ht="12" customHeight="1" x14ac:dyDescent="0.25">
      <c r="A225" s="157"/>
      <c r="B225" s="157"/>
      <c r="C225" s="157"/>
      <c r="D225" s="189"/>
      <c r="E225" s="157"/>
      <c r="F225" s="157"/>
      <c r="G225" s="157"/>
      <c r="H225" s="157"/>
      <c r="I225" s="157"/>
      <c r="J225" s="157"/>
      <c r="K225" s="157"/>
      <c r="L225" s="157"/>
      <c r="M225" s="157"/>
      <c r="N225" s="157"/>
      <c r="O225" s="157"/>
      <c r="P225" s="157"/>
      <c r="Q225" s="157"/>
      <c r="R225" s="157"/>
      <c r="S225" s="157"/>
      <c r="T225" s="157"/>
      <c r="U225" s="157"/>
      <c r="V225" s="157"/>
      <c r="W225" s="157"/>
      <c r="X225" s="157"/>
      <c r="Y225" s="157"/>
      <c r="Z225" s="157"/>
    </row>
    <row r="226" spans="1:26" ht="12" customHeight="1" x14ac:dyDescent="0.25">
      <c r="A226" s="157"/>
      <c r="B226" s="157"/>
      <c r="C226" s="157"/>
      <c r="D226" s="189"/>
      <c r="E226" s="157"/>
      <c r="F226" s="157"/>
      <c r="G226" s="157"/>
      <c r="H226" s="157"/>
      <c r="I226" s="157"/>
      <c r="J226" s="157"/>
      <c r="K226" s="157"/>
      <c r="L226" s="157"/>
      <c r="M226" s="157"/>
      <c r="N226" s="157"/>
      <c r="O226" s="157"/>
      <c r="P226" s="157"/>
      <c r="Q226" s="157"/>
      <c r="R226" s="157"/>
      <c r="S226" s="157"/>
      <c r="T226" s="157"/>
      <c r="U226" s="157"/>
      <c r="V226" s="157"/>
      <c r="W226" s="157"/>
      <c r="X226" s="157"/>
      <c r="Y226" s="157"/>
      <c r="Z226" s="157"/>
    </row>
    <row r="227" spans="1:26" ht="12" customHeight="1" x14ac:dyDescent="0.25">
      <c r="A227" s="157"/>
      <c r="B227" s="157"/>
      <c r="C227" s="157"/>
      <c r="D227" s="189"/>
      <c r="E227" s="157"/>
      <c r="F227" s="157"/>
      <c r="G227" s="157"/>
      <c r="H227" s="157"/>
      <c r="I227" s="157"/>
      <c r="J227" s="157"/>
      <c r="K227" s="157"/>
      <c r="L227" s="157"/>
      <c r="M227" s="157"/>
      <c r="N227" s="157"/>
      <c r="O227" s="157"/>
      <c r="P227" s="157"/>
      <c r="Q227" s="157"/>
      <c r="R227" s="157"/>
      <c r="S227" s="157"/>
      <c r="T227" s="157"/>
      <c r="U227" s="157"/>
      <c r="V227" s="157"/>
      <c r="W227" s="157"/>
      <c r="X227" s="157"/>
      <c r="Y227" s="157"/>
      <c r="Z227" s="157"/>
    </row>
    <row r="228" spans="1:26" ht="12" customHeight="1" x14ac:dyDescent="0.25">
      <c r="A228" s="157"/>
      <c r="B228" s="157"/>
      <c r="C228" s="157"/>
      <c r="D228" s="189"/>
      <c r="E228" s="157"/>
      <c r="F228" s="157"/>
      <c r="G228" s="157"/>
      <c r="H228" s="157"/>
      <c r="I228" s="157"/>
      <c r="J228" s="157"/>
      <c r="K228" s="157"/>
      <c r="L228" s="157"/>
      <c r="M228" s="157"/>
      <c r="N228" s="157"/>
      <c r="O228" s="157"/>
      <c r="P228" s="157"/>
      <c r="Q228" s="157"/>
      <c r="R228" s="157"/>
      <c r="S228" s="157"/>
      <c r="T228" s="157"/>
      <c r="U228" s="157"/>
      <c r="V228" s="157"/>
      <c r="W228" s="157"/>
      <c r="X228" s="157"/>
      <c r="Y228" s="157"/>
      <c r="Z228" s="157"/>
    </row>
    <row r="229" spans="1:26" ht="12" customHeight="1" x14ac:dyDescent="0.25">
      <c r="A229" s="157"/>
      <c r="B229" s="157"/>
      <c r="C229" s="157"/>
      <c r="D229" s="189"/>
      <c r="E229" s="157"/>
      <c r="F229" s="157"/>
      <c r="G229" s="157"/>
      <c r="H229" s="157"/>
      <c r="I229" s="157"/>
      <c r="J229" s="157"/>
      <c r="K229" s="157"/>
      <c r="L229" s="157"/>
      <c r="M229" s="157"/>
      <c r="N229" s="157"/>
      <c r="O229" s="157"/>
      <c r="P229" s="157"/>
      <c r="Q229" s="157"/>
      <c r="R229" s="157"/>
      <c r="S229" s="157"/>
      <c r="T229" s="157"/>
      <c r="U229" s="157"/>
      <c r="V229" s="157"/>
      <c r="W229" s="157"/>
      <c r="X229" s="157"/>
      <c r="Y229" s="157"/>
      <c r="Z229" s="157"/>
    </row>
    <row r="230" spans="1:26" ht="12" customHeight="1" x14ac:dyDescent="0.25">
      <c r="A230" s="157"/>
      <c r="B230" s="157"/>
      <c r="C230" s="157"/>
      <c r="D230" s="189"/>
      <c r="E230" s="157"/>
      <c r="F230" s="157"/>
      <c r="G230" s="157"/>
      <c r="H230" s="157"/>
      <c r="I230" s="157"/>
      <c r="J230" s="157"/>
      <c r="K230" s="157"/>
      <c r="L230" s="157"/>
      <c r="M230" s="157"/>
      <c r="N230" s="157"/>
      <c r="O230" s="157"/>
      <c r="P230" s="157"/>
      <c r="Q230" s="157"/>
      <c r="R230" s="157"/>
      <c r="S230" s="157"/>
      <c r="T230" s="157"/>
      <c r="U230" s="157"/>
      <c r="V230" s="157"/>
      <c r="W230" s="157"/>
      <c r="X230" s="157"/>
      <c r="Y230" s="157"/>
      <c r="Z230" s="157"/>
    </row>
    <row r="231" spans="1:26" ht="12" customHeight="1" x14ac:dyDescent="0.25">
      <c r="A231" s="157"/>
      <c r="B231" s="157"/>
      <c r="C231" s="157"/>
      <c r="D231" s="189"/>
      <c r="E231" s="157"/>
      <c r="F231" s="157"/>
      <c r="G231" s="157"/>
      <c r="H231" s="157"/>
      <c r="I231" s="157"/>
      <c r="J231" s="157"/>
      <c r="K231" s="157"/>
      <c r="L231" s="157"/>
      <c r="M231" s="157"/>
      <c r="N231" s="157"/>
      <c r="O231" s="157"/>
      <c r="P231" s="157"/>
      <c r="Q231" s="157"/>
      <c r="R231" s="157"/>
      <c r="S231" s="157"/>
      <c r="T231" s="157"/>
      <c r="U231" s="157"/>
      <c r="V231" s="157"/>
      <c r="W231" s="157"/>
      <c r="X231" s="157"/>
      <c r="Y231" s="157"/>
      <c r="Z231" s="157"/>
    </row>
    <row r="232" spans="1:26" ht="12" customHeight="1" x14ac:dyDescent="0.25">
      <c r="A232" s="157"/>
      <c r="B232" s="157"/>
      <c r="C232" s="157"/>
      <c r="D232" s="189"/>
      <c r="E232" s="157"/>
      <c r="F232" s="157"/>
      <c r="G232" s="157"/>
      <c r="H232" s="157"/>
      <c r="I232" s="157"/>
      <c r="J232" s="157"/>
      <c r="K232" s="157"/>
      <c r="L232" s="157"/>
      <c r="M232" s="157"/>
      <c r="N232" s="157"/>
      <c r="O232" s="157"/>
      <c r="P232" s="157"/>
      <c r="Q232" s="157"/>
      <c r="R232" s="157"/>
      <c r="S232" s="157"/>
      <c r="T232" s="157"/>
      <c r="U232" s="157"/>
      <c r="V232" s="157"/>
      <c r="W232" s="157"/>
      <c r="X232" s="157"/>
      <c r="Y232" s="157"/>
      <c r="Z232" s="157"/>
    </row>
    <row r="233" spans="1:26" ht="12" customHeight="1" x14ac:dyDescent="0.25">
      <c r="A233" s="157"/>
      <c r="B233" s="157"/>
      <c r="C233" s="157"/>
      <c r="D233" s="189"/>
      <c r="E233" s="157"/>
      <c r="F233" s="157"/>
      <c r="G233" s="157"/>
      <c r="H233" s="157"/>
      <c r="I233" s="157"/>
      <c r="J233" s="157"/>
      <c r="K233" s="157"/>
      <c r="L233" s="157"/>
      <c r="M233" s="157"/>
      <c r="N233" s="157"/>
      <c r="O233" s="157"/>
      <c r="P233" s="157"/>
      <c r="Q233" s="157"/>
      <c r="R233" s="157"/>
      <c r="S233" s="157"/>
      <c r="T233" s="157"/>
      <c r="U233" s="157"/>
      <c r="V233" s="157"/>
      <c r="W233" s="157"/>
      <c r="X233" s="157"/>
      <c r="Y233" s="157"/>
      <c r="Z233" s="157"/>
    </row>
    <row r="234" spans="1:26" ht="12" customHeight="1" x14ac:dyDescent="0.25">
      <c r="A234" s="157"/>
      <c r="B234" s="157"/>
      <c r="C234" s="157"/>
      <c r="D234" s="189"/>
      <c r="E234" s="157"/>
      <c r="F234" s="157"/>
      <c r="G234" s="157"/>
      <c r="H234" s="157"/>
      <c r="I234" s="157"/>
      <c r="J234" s="157"/>
      <c r="K234" s="157"/>
      <c r="L234" s="157"/>
      <c r="M234" s="157"/>
      <c r="N234" s="157"/>
      <c r="O234" s="157"/>
      <c r="P234" s="157"/>
      <c r="Q234" s="157"/>
      <c r="R234" s="157"/>
      <c r="S234" s="157"/>
      <c r="T234" s="157"/>
      <c r="U234" s="157"/>
      <c r="V234" s="157"/>
      <c r="W234" s="157"/>
      <c r="X234" s="157"/>
      <c r="Y234" s="157"/>
      <c r="Z234" s="157"/>
    </row>
    <row r="235" spans="1:26" ht="12" customHeight="1" x14ac:dyDescent="0.25">
      <c r="A235" s="157"/>
      <c r="B235" s="157"/>
      <c r="C235" s="157"/>
      <c r="D235" s="189"/>
      <c r="E235" s="157"/>
      <c r="F235" s="157"/>
      <c r="G235" s="157"/>
      <c r="H235" s="157"/>
      <c r="I235" s="157"/>
      <c r="J235" s="157"/>
      <c r="K235" s="157"/>
      <c r="L235" s="157"/>
      <c r="M235" s="157"/>
      <c r="N235" s="157"/>
      <c r="O235" s="157"/>
      <c r="P235" s="157"/>
      <c r="Q235" s="157"/>
      <c r="R235" s="157"/>
      <c r="S235" s="157"/>
      <c r="T235" s="157"/>
      <c r="U235" s="157"/>
      <c r="V235" s="157"/>
      <c r="W235" s="157"/>
      <c r="X235" s="157"/>
      <c r="Y235" s="157"/>
      <c r="Z235" s="157"/>
    </row>
    <row r="236" spans="1:26" ht="12" customHeight="1" x14ac:dyDescent="0.25">
      <c r="A236" s="157"/>
      <c r="B236" s="157"/>
      <c r="C236" s="157"/>
      <c r="D236" s="189"/>
      <c r="E236" s="157"/>
      <c r="F236" s="157"/>
      <c r="G236" s="157"/>
      <c r="H236" s="157"/>
      <c r="I236" s="157"/>
      <c r="J236" s="157"/>
      <c r="K236" s="157"/>
      <c r="L236" s="157"/>
      <c r="M236" s="157"/>
      <c r="N236" s="157"/>
      <c r="O236" s="157"/>
      <c r="P236" s="157"/>
      <c r="Q236" s="157"/>
      <c r="R236" s="157"/>
      <c r="S236" s="157"/>
      <c r="T236" s="157"/>
      <c r="U236" s="157"/>
      <c r="V236" s="157"/>
      <c r="W236" s="157"/>
      <c r="X236" s="157"/>
      <c r="Y236" s="157"/>
      <c r="Z236" s="157"/>
    </row>
    <row r="237" spans="1:26" ht="12" customHeight="1" x14ac:dyDescent="0.25">
      <c r="A237" s="157"/>
      <c r="B237" s="157"/>
      <c r="C237" s="157"/>
      <c r="D237" s="189"/>
      <c r="E237" s="157"/>
      <c r="F237" s="157"/>
      <c r="G237" s="157"/>
      <c r="H237" s="157"/>
      <c r="I237" s="157"/>
      <c r="J237" s="157"/>
      <c r="K237" s="157"/>
      <c r="L237" s="157"/>
      <c r="M237" s="157"/>
      <c r="N237" s="157"/>
      <c r="O237" s="157"/>
      <c r="P237" s="157"/>
      <c r="Q237" s="157"/>
      <c r="R237" s="157"/>
      <c r="S237" s="157"/>
      <c r="T237" s="157"/>
      <c r="U237" s="157"/>
      <c r="V237" s="157"/>
      <c r="W237" s="157"/>
      <c r="X237" s="157"/>
      <c r="Y237" s="157"/>
      <c r="Z237" s="157"/>
    </row>
    <row r="238" spans="1:26" ht="12" customHeight="1" x14ac:dyDescent="0.25">
      <c r="A238" s="157"/>
      <c r="B238" s="157"/>
      <c r="C238" s="157"/>
      <c r="D238" s="189"/>
      <c r="E238" s="157"/>
      <c r="F238" s="157"/>
      <c r="G238" s="157"/>
      <c r="H238" s="157"/>
      <c r="I238" s="157"/>
      <c r="J238" s="157"/>
      <c r="K238" s="157"/>
      <c r="L238" s="157"/>
      <c r="M238" s="157"/>
      <c r="N238" s="157"/>
      <c r="O238" s="157"/>
      <c r="P238" s="157"/>
      <c r="Q238" s="157"/>
      <c r="R238" s="157"/>
      <c r="S238" s="157"/>
      <c r="T238" s="157"/>
      <c r="U238" s="157"/>
      <c r="V238" s="157"/>
      <c r="W238" s="157"/>
      <c r="X238" s="157"/>
      <c r="Y238" s="157"/>
      <c r="Z238" s="157"/>
    </row>
    <row r="239" spans="1:26" ht="12" customHeight="1" x14ac:dyDescent="0.25">
      <c r="A239" s="157"/>
      <c r="B239" s="157"/>
      <c r="C239" s="157"/>
      <c r="D239" s="189"/>
      <c r="E239" s="157"/>
      <c r="F239" s="157"/>
      <c r="G239" s="157"/>
      <c r="H239" s="157"/>
      <c r="I239" s="157"/>
      <c r="J239" s="157"/>
      <c r="K239" s="157"/>
      <c r="L239" s="157"/>
      <c r="M239" s="157"/>
      <c r="N239" s="157"/>
      <c r="O239" s="157"/>
      <c r="P239" s="157"/>
      <c r="Q239" s="157"/>
      <c r="R239" s="157"/>
      <c r="S239" s="157"/>
      <c r="T239" s="157"/>
      <c r="U239" s="157"/>
      <c r="V239" s="157"/>
      <c r="W239" s="157"/>
      <c r="X239" s="157"/>
      <c r="Y239" s="157"/>
      <c r="Z239" s="157"/>
    </row>
    <row r="240" spans="1:26" ht="12" customHeight="1" x14ac:dyDescent="0.25">
      <c r="A240" s="157"/>
      <c r="B240" s="157"/>
      <c r="C240" s="157"/>
      <c r="D240" s="189"/>
      <c r="E240" s="157"/>
      <c r="F240" s="157"/>
      <c r="G240" s="157"/>
      <c r="H240" s="157"/>
      <c r="I240" s="157"/>
      <c r="J240" s="157"/>
      <c r="K240" s="157"/>
      <c r="L240" s="157"/>
      <c r="M240" s="157"/>
      <c r="N240" s="157"/>
      <c r="O240" s="157"/>
      <c r="P240" s="157"/>
      <c r="Q240" s="157"/>
      <c r="R240" s="157"/>
      <c r="S240" s="157"/>
      <c r="T240" s="157"/>
      <c r="U240" s="157"/>
      <c r="V240" s="157"/>
      <c r="W240" s="157"/>
      <c r="X240" s="157"/>
      <c r="Y240" s="157"/>
      <c r="Z240" s="157"/>
    </row>
    <row r="241" spans="1:26" ht="12" customHeight="1" x14ac:dyDescent="0.25">
      <c r="A241" s="157"/>
      <c r="B241" s="157"/>
      <c r="C241" s="157"/>
      <c r="D241" s="189"/>
      <c r="E241" s="157"/>
      <c r="F241" s="157"/>
      <c r="G241" s="157"/>
      <c r="H241" s="157"/>
      <c r="I241" s="157"/>
      <c r="J241" s="157"/>
      <c r="K241" s="157"/>
      <c r="L241" s="157"/>
      <c r="M241" s="157"/>
      <c r="N241" s="157"/>
      <c r="O241" s="157"/>
      <c r="P241" s="157"/>
      <c r="Q241" s="157"/>
      <c r="R241" s="157"/>
      <c r="S241" s="157"/>
      <c r="T241" s="157"/>
      <c r="U241" s="157"/>
      <c r="V241" s="157"/>
      <c r="W241" s="157"/>
      <c r="X241" s="157"/>
      <c r="Y241" s="157"/>
      <c r="Z241" s="157"/>
    </row>
    <row r="242" spans="1:26" ht="12" customHeight="1" x14ac:dyDescent="0.25">
      <c r="A242" s="157"/>
      <c r="B242" s="157"/>
      <c r="C242" s="157"/>
      <c r="D242" s="189"/>
      <c r="E242" s="157"/>
      <c r="F242" s="157"/>
      <c r="G242" s="157"/>
      <c r="H242" s="157"/>
      <c r="I242" s="157"/>
      <c r="J242" s="157"/>
      <c r="K242" s="157"/>
      <c r="L242" s="157"/>
      <c r="M242" s="157"/>
      <c r="N242" s="157"/>
      <c r="O242" s="157"/>
      <c r="P242" s="157"/>
      <c r="Q242" s="157"/>
      <c r="R242" s="157"/>
      <c r="S242" s="157"/>
      <c r="T242" s="157"/>
      <c r="U242" s="157"/>
      <c r="V242" s="157"/>
      <c r="W242" s="157"/>
      <c r="X242" s="157"/>
      <c r="Y242" s="157"/>
      <c r="Z242" s="157"/>
    </row>
    <row r="243" spans="1:26" ht="12" customHeight="1" x14ac:dyDescent="0.25">
      <c r="A243" s="157"/>
      <c r="B243" s="157"/>
      <c r="C243" s="157"/>
      <c r="D243" s="189"/>
      <c r="E243" s="157"/>
      <c r="F243" s="157"/>
      <c r="G243" s="157"/>
      <c r="H243" s="157"/>
      <c r="I243" s="157"/>
      <c r="J243" s="157"/>
      <c r="K243" s="157"/>
      <c r="L243" s="157"/>
      <c r="M243" s="157"/>
      <c r="N243" s="157"/>
      <c r="O243" s="157"/>
      <c r="P243" s="157"/>
      <c r="Q243" s="157"/>
      <c r="R243" s="157"/>
      <c r="S243" s="157"/>
      <c r="T243" s="157"/>
      <c r="U243" s="157"/>
      <c r="V243" s="157"/>
      <c r="W243" s="157"/>
      <c r="X243" s="157"/>
      <c r="Y243" s="157"/>
      <c r="Z243" s="157"/>
    </row>
    <row r="244" spans="1:26" ht="12" customHeight="1" x14ac:dyDescent="0.25">
      <c r="A244" s="157"/>
      <c r="B244" s="157"/>
      <c r="C244" s="157"/>
      <c r="D244" s="189"/>
      <c r="E244" s="157"/>
      <c r="F244" s="157"/>
      <c r="G244" s="157"/>
      <c r="H244" s="157"/>
      <c r="I244" s="157"/>
      <c r="J244" s="157"/>
      <c r="K244" s="157"/>
      <c r="L244" s="157"/>
      <c r="M244" s="157"/>
      <c r="N244" s="157"/>
      <c r="O244" s="157"/>
      <c r="P244" s="157"/>
      <c r="Q244" s="157"/>
      <c r="R244" s="157"/>
      <c r="S244" s="157"/>
      <c r="T244" s="157"/>
      <c r="U244" s="157"/>
      <c r="V244" s="157"/>
      <c r="W244" s="157"/>
      <c r="X244" s="157"/>
      <c r="Y244" s="157"/>
      <c r="Z244" s="157"/>
    </row>
    <row r="245" spans="1:26" ht="12" customHeight="1" x14ac:dyDescent="0.25">
      <c r="A245" s="157"/>
      <c r="B245" s="157"/>
      <c r="C245" s="157"/>
      <c r="D245" s="189"/>
      <c r="E245" s="157"/>
      <c r="F245" s="157"/>
      <c r="G245" s="157"/>
      <c r="H245" s="157"/>
      <c r="I245" s="157"/>
      <c r="J245" s="157"/>
      <c r="K245" s="157"/>
      <c r="L245" s="157"/>
      <c r="M245" s="157"/>
      <c r="N245" s="157"/>
      <c r="O245" s="157"/>
      <c r="P245" s="157"/>
      <c r="Q245" s="157"/>
      <c r="R245" s="157"/>
      <c r="S245" s="157"/>
      <c r="T245" s="157"/>
      <c r="U245" s="157"/>
      <c r="V245" s="157"/>
      <c r="W245" s="157"/>
      <c r="X245" s="157"/>
      <c r="Y245" s="157"/>
      <c r="Z245" s="157"/>
    </row>
    <row r="246" spans="1:26" ht="12" customHeight="1" x14ac:dyDescent="0.25">
      <c r="A246" s="157"/>
      <c r="B246" s="157"/>
      <c r="C246" s="157"/>
      <c r="D246" s="189"/>
      <c r="E246" s="157"/>
      <c r="F246" s="157"/>
      <c r="G246" s="157"/>
      <c r="H246" s="157"/>
      <c r="I246" s="157"/>
      <c r="J246" s="157"/>
      <c r="K246" s="157"/>
      <c r="L246" s="157"/>
      <c r="M246" s="157"/>
      <c r="N246" s="157"/>
      <c r="O246" s="157"/>
      <c r="P246" s="157"/>
      <c r="Q246" s="157"/>
      <c r="R246" s="157"/>
      <c r="S246" s="157"/>
      <c r="T246" s="157"/>
      <c r="U246" s="157"/>
      <c r="V246" s="157"/>
      <c r="W246" s="157"/>
      <c r="X246" s="157"/>
      <c r="Y246" s="157"/>
      <c r="Z246" s="157"/>
    </row>
    <row r="247" spans="1:26" ht="12" customHeight="1" x14ac:dyDescent="0.25">
      <c r="A247" s="157"/>
      <c r="B247" s="157"/>
      <c r="C247" s="157"/>
      <c r="D247" s="189"/>
      <c r="E247" s="157"/>
      <c r="F247" s="157"/>
      <c r="G247" s="157"/>
      <c r="H247" s="157"/>
      <c r="I247" s="157"/>
      <c r="J247" s="157"/>
      <c r="K247" s="157"/>
      <c r="L247" s="157"/>
      <c r="M247" s="157"/>
      <c r="N247" s="157"/>
      <c r="O247" s="157"/>
      <c r="P247" s="157"/>
      <c r="Q247" s="157"/>
      <c r="R247" s="157"/>
      <c r="S247" s="157"/>
      <c r="T247" s="157"/>
      <c r="U247" s="157"/>
      <c r="V247" s="157"/>
      <c r="W247" s="157"/>
      <c r="X247" s="157"/>
      <c r="Y247" s="157"/>
      <c r="Z247" s="157"/>
    </row>
    <row r="248" spans="1:26" ht="12" customHeight="1" x14ac:dyDescent="0.25">
      <c r="A248" s="157"/>
      <c r="B248" s="157"/>
      <c r="C248" s="157"/>
      <c r="D248" s="189"/>
      <c r="E248" s="157"/>
      <c r="F248" s="157"/>
      <c r="G248" s="157"/>
      <c r="H248" s="157"/>
      <c r="I248" s="157"/>
      <c r="J248" s="157"/>
      <c r="K248" s="157"/>
      <c r="L248" s="157"/>
      <c r="M248" s="157"/>
      <c r="N248" s="157"/>
      <c r="O248" s="157"/>
      <c r="P248" s="157"/>
      <c r="Q248" s="157"/>
      <c r="R248" s="157"/>
      <c r="S248" s="157"/>
      <c r="T248" s="157"/>
      <c r="U248" s="157"/>
      <c r="V248" s="157"/>
      <c r="W248" s="157"/>
      <c r="X248" s="157"/>
      <c r="Y248" s="157"/>
      <c r="Z248" s="157"/>
    </row>
    <row r="249" spans="1:26" ht="12" customHeight="1" x14ac:dyDescent="0.25">
      <c r="A249" s="157"/>
      <c r="B249" s="157"/>
      <c r="C249" s="157"/>
      <c r="D249" s="189"/>
      <c r="E249" s="157"/>
      <c r="F249" s="157"/>
      <c r="G249" s="157"/>
      <c r="H249" s="157"/>
      <c r="I249" s="157"/>
      <c r="J249" s="157"/>
      <c r="K249" s="157"/>
      <c r="L249" s="157"/>
      <c r="M249" s="157"/>
      <c r="N249" s="157"/>
      <c r="O249" s="157"/>
      <c r="P249" s="157"/>
      <c r="Q249" s="157"/>
      <c r="R249" s="157"/>
      <c r="S249" s="157"/>
      <c r="T249" s="157"/>
      <c r="U249" s="157"/>
      <c r="V249" s="157"/>
      <c r="W249" s="157"/>
      <c r="X249" s="157"/>
      <c r="Y249" s="157"/>
      <c r="Z249" s="157"/>
    </row>
    <row r="250" spans="1:26" ht="12" customHeight="1" x14ac:dyDescent="0.25">
      <c r="A250" s="157"/>
      <c r="B250" s="157"/>
      <c r="C250" s="157"/>
      <c r="D250" s="189"/>
      <c r="E250" s="157"/>
      <c r="F250" s="157"/>
      <c r="G250" s="157"/>
      <c r="H250" s="157"/>
      <c r="I250" s="157"/>
      <c r="J250" s="157"/>
      <c r="K250" s="157"/>
      <c r="L250" s="157"/>
      <c r="M250" s="157"/>
      <c r="N250" s="157"/>
      <c r="O250" s="157"/>
      <c r="P250" s="157"/>
      <c r="Q250" s="157"/>
      <c r="R250" s="157"/>
      <c r="S250" s="157"/>
      <c r="T250" s="157"/>
      <c r="U250" s="157"/>
      <c r="V250" s="157"/>
      <c r="W250" s="157"/>
      <c r="X250" s="157"/>
      <c r="Y250" s="157"/>
      <c r="Z250" s="157"/>
    </row>
    <row r="251" spans="1:26" ht="12" customHeight="1" x14ac:dyDescent="0.25">
      <c r="A251" s="157"/>
      <c r="B251" s="157"/>
      <c r="C251" s="157"/>
      <c r="D251" s="189"/>
      <c r="E251" s="157"/>
      <c r="F251" s="157"/>
      <c r="G251" s="157"/>
      <c r="H251" s="157"/>
      <c r="I251" s="157"/>
      <c r="J251" s="157"/>
      <c r="K251" s="157"/>
      <c r="L251" s="157"/>
      <c r="M251" s="157"/>
      <c r="N251" s="157"/>
      <c r="O251" s="157"/>
      <c r="P251" s="157"/>
      <c r="Q251" s="157"/>
      <c r="R251" s="157"/>
      <c r="S251" s="157"/>
      <c r="T251" s="157"/>
      <c r="U251" s="157"/>
      <c r="V251" s="157"/>
      <c r="W251" s="157"/>
      <c r="X251" s="157"/>
      <c r="Y251" s="157"/>
      <c r="Z251" s="157"/>
    </row>
    <row r="252" spans="1:26" ht="12" customHeight="1" x14ac:dyDescent="0.25">
      <c r="A252" s="157"/>
      <c r="B252" s="157"/>
      <c r="C252" s="157"/>
      <c r="D252" s="189"/>
      <c r="E252" s="157"/>
      <c r="F252" s="157"/>
      <c r="G252" s="157"/>
      <c r="H252" s="157"/>
      <c r="I252" s="157"/>
      <c r="J252" s="157"/>
      <c r="K252" s="157"/>
      <c r="L252" s="157"/>
      <c r="M252" s="157"/>
      <c r="N252" s="157"/>
      <c r="O252" s="157"/>
      <c r="P252" s="157"/>
      <c r="Q252" s="157"/>
      <c r="R252" s="157"/>
      <c r="S252" s="157"/>
      <c r="T252" s="157"/>
      <c r="U252" s="157"/>
      <c r="V252" s="157"/>
      <c r="W252" s="157"/>
      <c r="X252" s="157"/>
      <c r="Y252" s="157"/>
      <c r="Z252" s="157"/>
    </row>
    <row r="253" spans="1:26" ht="12" customHeight="1" x14ac:dyDescent="0.25">
      <c r="A253" s="157"/>
      <c r="B253" s="157"/>
      <c r="C253" s="157"/>
      <c r="D253" s="189"/>
      <c r="E253" s="157"/>
      <c r="F253" s="157"/>
      <c r="G253" s="157"/>
      <c r="H253" s="157"/>
      <c r="I253" s="157"/>
      <c r="J253" s="157"/>
      <c r="K253" s="157"/>
      <c r="L253" s="157"/>
      <c r="M253" s="157"/>
      <c r="N253" s="157"/>
      <c r="O253" s="157"/>
      <c r="P253" s="157"/>
      <c r="Q253" s="157"/>
      <c r="R253" s="157"/>
      <c r="S253" s="157"/>
      <c r="T253" s="157"/>
      <c r="U253" s="157"/>
      <c r="V253" s="157"/>
      <c r="W253" s="157"/>
      <c r="X253" s="157"/>
      <c r="Y253" s="157"/>
      <c r="Z253" s="157"/>
    </row>
    <row r="254" spans="1:26" ht="12" customHeight="1" x14ac:dyDescent="0.25">
      <c r="A254" s="157"/>
      <c r="B254" s="157"/>
      <c r="C254" s="157"/>
      <c r="D254" s="189"/>
      <c r="E254" s="157"/>
      <c r="F254" s="157"/>
      <c r="G254" s="157"/>
      <c r="H254" s="157"/>
      <c r="I254" s="157"/>
      <c r="J254" s="157"/>
      <c r="K254" s="157"/>
      <c r="L254" s="157"/>
      <c r="M254" s="157"/>
      <c r="N254" s="157"/>
      <c r="O254" s="157"/>
      <c r="P254" s="157"/>
      <c r="Q254" s="157"/>
      <c r="R254" s="157"/>
      <c r="S254" s="157"/>
      <c r="T254" s="157"/>
      <c r="U254" s="157"/>
      <c r="V254" s="157"/>
      <c r="W254" s="157"/>
      <c r="X254" s="157"/>
      <c r="Y254" s="157"/>
      <c r="Z254" s="157"/>
    </row>
    <row r="255" spans="1:26" ht="12" customHeight="1" x14ac:dyDescent="0.25">
      <c r="A255" s="157"/>
      <c r="B255" s="157"/>
      <c r="C255" s="157"/>
      <c r="D255" s="189"/>
      <c r="E255" s="157"/>
      <c r="F255" s="157"/>
      <c r="G255" s="157"/>
      <c r="H255" s="157"/>
      <c r="I255" s="157"/>
      <c r="J255" s="157"/>
      <c r="K255" s="157"/>
      <c r="L255" s="157"/>
      <c r="M255" s="157"/>
      <c r="N255" s="157"/>
      <c r="O255" s="157"/>
      <c r="P255" s="157"/>
      <c r="Q255" s="157"/>
      <c r="R255" s="157"/>
      <c r="S255" s="157"/>
      <c r="T255" s="157"/>
      <c r="U255" s="157"/>
      <c r="V255" s="157"/>
      <c r="W255" s="157"/>
      <c r="X255" s="157"/>
      <c r="Y255" s="157"/>
      <c r="Z255" s="157"/>
    </row>
    <row r="256" spans="1:26" ht="12" customHeight="1" x14ac:dyDescent="0.25">
      <c r="A256" s="157"/>
      <c r="B256" s="157"/>
      <c r="C256" s="157"/>
      <c r="D256" s="189"/>
      <c r="E256" s="157"/>
      <c r="F256" s="157"/>
      <c r="G256" s="157"/>
      <c r="H256" s="157"/>
      <c r="I256" s="157"/>
      <c r="J256" s="157"/>
      <c r="K256" s="157"/>
      <c r="L256" s="157"/>
      <c r="M256" s="157"/>
      <c r="N256" s="157"/>
      <c r="O256" s="157"/>
      <c r="P256" s="157"/>
      <c r="Q256" s="157"/>
      <c r="R256" s="157"/>
      <c r="S256" s="157"/>
      <c r="T256" s="157"/>
      <c r="U256" s="157"/>
      <c r="V256" s="157"/>
      <c r="W256" s="157"/>
      <c r="X256" s="157"/>
      <c r="Y256" s="157"/>
      <c r="Z256" s="157"/>
    </row>
    <row r="257" spans="1:26" ht="12" customHeight="1" x14ac:dyDescent="0.25">
      <c r="A257" s="157"/>
      <c r="B257" s="157"/>
      <c r="C257" s="157"/>
      <c r="D257" s="189"/>
      <c r="E257" s="157"/>
      <c r="F257" s="157"/>
      <c r="G257" s="157"/>
      <c r="H257" s="157"/>
      <c r="I257" s="157"/>
      <c r="J257" s="157"/>
      <c r="K257" s="157"/>
      <c r="L257" s="157"/>
      <c r="M257" s="157"/>
      <c r="N257" s="157"/>
      <c r="O257" s="157"/>
      <c r="P257" s="157"/>
      <c r="Q257" s="157"/>
      <c r="R257" s="157"/>
      <c r="S257" s="157"/>
      <c r="T257" s="157"/>
      <c r="U257" s="157"/>
      <c r="V257" s="157"/>
      <c r="W257" s="157"/>
      <c r="X257" s="157"/>
      <c r="Y257" s="157"/>
      <c r="Z257" s="157"/>
    </row>
    <row r="258" spans="1:26" ht="12" customHeight="1" x14ac:dyDescent="0.25">
      <c r="A258" s="157"/>
      <c r="B258" s="157"/>
      <c r="C258" s="157"/>
      <c r="D258" s="189"/>
      <c r="E258" s="157"/>
      <c r="F258" s="157"/>
      <c r="G258" s="157"/>
      <c r="H258" s="157"/>
      <c r="I258" s="157"/>
      <c r="J258" s="157"/>
      <c r="K258" s="157"/>
      <c r="L258" s="157"/>
      <c r="M258" s="157"/>
      <c r="N258" s="157"/>
      <c r="O258" s="157"/>
      <c r="P258" s="157"/>
      <c r="Q258" s="157"/>
      <c r="R258" s="157"/>
      <c r="S258" s="157"/>
      <c r="T258" s="157"/>
      <c r="U258" s="157"/>
      <c r="V258" s="157"/>
      <c r="W258" s="157"/>
      <c r="X258" s="157"/>
      <c r="Y258" s="157"/>
      <c r="Z258" s="157"/>
    </row>
    <row r="259" spans="1:26" ht="12" customHeight="1" x14ac:dyDescent="0.25">
      <c r="A259" s="157"/>
      <c r="B259" s="157"/>
      <c r="C259" s="157"/>
      <c r="D259" s="189"/>
      <c r="E259" s="157"/>
      <c r="F259" s="157"/>
      <c r="G259" s="157"/>
      <c r="H259" s="157"/>
      <c r="I259" s="157"/>
      <c r="J259" s="157"/>
      <c r="K259" s="157"/>
      <c r="L259" s="157"/>
      <c r="M259" s="157"/>
      <c r="N259" s="157"/>
      <c r="O259" s="157"/>
      <c r="P259" s="157"/>
      <c r="Q259" s="157"/>
      <c r="R259" s="157"/>
      <c r="S259" s="157"/>
      <c r="T259" s="157"/>
      <c r="U259" s="157"/>
      <c r="V259" s="157"/>
      <c r="W259" s="157"/>
      <c r="X259" s="157"/>
      <c r="Y259" s="157"/>
      <c r="Z259" s="157"/>
    </row>
    <row r="260" spans="1:26" ht="12" customHeight="1" x14ac:dyDescent="0.25">
      <c r="A260" s="157"/>
      <c r="B260" s="157"/>
      <c r="C260" s="157"/>
      <c r="D260" s="189"/>
      <c r="E260" s="157"/>
      <c r="F260" s="157"/>
      <c r="G260" s="157"/>
      <c r="H260" s="157"/>
      <c r="I260" s="157"/>
      <c r="J260" s="157"/>
      <c r="K260" s="157"/>
      <c r="L260" s="157"/>
      <c r="M260" s="157"/>
      <c r="N260" s="157"/>
      <c r="O260" s="157"/>
      <c r="P260" s="157"/>
      <c r="Q260" s="157"/>
      <c r="R260" s="157"/>
      <c r="S260" s="157"/>
      <c r="T260" s="157"/>
      <c r="U260" s="157"/>
      <c r="V260" s="157"/>
      <c r="W260" s="157"/>
      <c r="X260" s="157"/>
      <c r="Y260" s="157"/>
      <c r="Z260" s="157"/>
    </row>
    <row r="261" spans="1:26" ht="12" customHeight="1" x14ac:dyDescent="0.25">
      <c r="A261" s="157"/>
      <c r="B261" s="157"/>
      <c r="C261" s="157"/>
      <c r="D261" s="189"/>
      <c r="E261" s="157"/>
      <c r="F261" s="157"/>
      <c r="G261" s="157"/>
      <c r="H261" s="157"/>
      <c r="I261" s="157"/>
      <c r="J261" s="157"/>
      <c r="K261" s="157"/>
      <c r="L261" s="157"/>
      <c r="M261" s="157"/>
      <c r="N261" s="157"/>
      <c r="O261" s="157"/>
      <c r="P261" s="157"/>
      <c r="Q261" s="157"/>
      <c r="R261" s="157"/>
      <c r="S261" s="157"/>
      <c r="T261" s="157"/>
      <c r="U261" s="157"/>
      <c r="V261" s="157"/>
      <c r="W261" s="157"/>
      <c r="X261" s="157"/>
      <c r="Y261" s="157"/>
      <c r="Z261" s="157"/>
    </row>
    <row r="262" spans="1:26" ht="12" customHeight="1" x14ac:dyDescent="0.25">
      <c r="A262" s="157"/>
      <c r="B262" s="157"/>
      <c r="C262" s="157"/>
      <c r="D262" s="189"/>
      <c r="E262" s="157"/>
      <c r="F262" s="157"/>
      <c r="G262" s="157"/>
      <c r="H262" s="157"/>
      <c r="I262" s="157"/>
      <c r="J262" s="157"/>
      <c r="K262" s="157"/>
      <c r="L262" s="157"/>
      <c r="M262" s="157"/>
      <c r="N262" s="157"/>
      <c r="O262" s="157"/>
      <c r="P262" s="157"/>
      <c r="Q262" s="157"/>
      <c r="R262" s="157"/>
      <c r="S262" s="157"/>
      <c r="T262" s="157"/>
      <c r="U262" s="157"/>
      <c r="V262" s="157"/>
      <c r="W262" s="157"/>
      <c r="X262" s="157"/>
      <c r="Y262" s="157"/>
      <c r="Z262" s="157"/>
    </row>
    <row r="263" spans="1:26" ht="12" customHeight="1" x14ac:dyDescent="0.25">
      <c r="A263" s="157"/>
      <c r="B263" s="157"/>
      <c r="C263" s="157"/>
      <c r="D263" s="189"/>
      <c r="E263" s="157"/>
      <c r="F263" s="157"/>
      <c r="G263" s="157"/>
      <c r="H263" s="157"/>
      <c r="I263" s="157"/>
      <c r="J263" s="157"/>
      <c r="K263" s="157"/>
      <c r="L263" s="157"/>
      <c r="M263" s="157"/>
      <c r="N263" s="157"/>
      <c r="O263" s="157"/>
      <c r="P263" s="157"/>
      <c r="Q263" s="157"/>
      <c r="R263" s="157"/>
      <c r="S263" s="157"/>
      <c r="T263" s="157"/>
      <c r="U263" s="157"/>
      <c r="V263" s="157"/>
      <c r="W263" s="157"/>
      <c r="X263" s="157"/>
      <c r="Y263" s="157"/>
      <c r="Z263" s="157"/>
    </row>
    <row r="264" spans="1:26" ht="12" customHeight="1" x14ac:dyDescent="0.25">
      <c r="A264" s="157"/>
      <c r="B264" s="157"/>
      <c r="C264" s="157"/>
      <c r="D264" s="189"/>
      <c r="E264" s="157"/>
      <c r="F264" s="157"/>
      <c r="G264" s="157"/>
      <c r="H264" s="157"/>
      <c r="I264" s="157"/>
      <c r="J264" s="157"/>
      <c r="K264" s="157"/>
      <c r="L264" s="157"/>
      <c r="M264" s="157"/>
      <c r="N264" s="157"/>
      <c r="O264" s="157"/>
      <c r="P264" s="157"/>
      <c r="Q264" s="157"/>
      <c r="R264" s="157"/>
      <c r="S264" s="157"/>
      <c r="T264" s="157"/>
      <c r="U264" s="157"/>
      <c r="V264" s="157"/>
      <c r="W264" s="157"/>
      <c r="X264" s="157"/>
      <c r="Y264" s="157"/>
      <c r="Z264" s="157"/>
    </row>
    <row r="265" spans="1:26" ht="12" customHeight="1" x14ac:dyDescent="0.25">
      <c r="A265" s="157"/>
      <c r="B265" s="157"/>
      <c r="C265" s="157"/>
      <c r="D265" s="189"/>
      <c r="E265" s="157"/>
      <c r="F265" s="157"/>
      <c r="G265" s="157"/>
      <c r="H265" s="157"/>
      <c r="I265" s="157"/>
      <c r="J265" s="157"/>
      <c r="K265" s="157"/>
      <c r="L265" s="157"/>
      <c r="M265" s="157"/>
      <c r="N265" s="157"/>
      <c r="O265" s="157"/>
      <c r="P265" s="157"/>
      <c r="Q265" s="157"/>
      <c r="R265" s="157"/>
      <c r="S265" s="157"/>
      <c r="T265" s="157"/>
      <c r="U265" s="157"/>
      <c r="V265" s="157"/>
      <c r="W265" s="157"/>
      <c r="X265" s="157"/>
      <c r="Y265" s="157"/>
      <c r="Z265" s="157"/>
    </row>
    <row r="266" spans="1:26" ht="12" customHeight="1" x14ac:dyDescent="0.25">
      <c r="A266" s="157"/>
      <c r="B266" s="157"/>
      <c r="C266" s="157"/>
      <c r="D266" s="189"/>
      <c r="E266" s="157"/>
      <c r="F266" s="157"/>
      <c r="G266" s="157"/>
      <c r="H266" s="157"/>
      <c r="I266" s="157"/>
      <c r="J266" s="157"/>
      <c r="K266" s="157"/>
      <c r="L266" s="157"/>
      <c r="M266" s="157"/>
      <c r="N266" s="157"/>
      <c r="O266" s="157"/>
      <c r="P266" s="157"/>
      <c r="Q266" s="157"/>
      <c r="R266" s="157"/>
      <c r="S266" s="157"/>
      <c r="T266" s="157"/>
      <c r="U266" s="157"/>
      <c r="V266" s="157"/>
      <c r="W266" s="157"/>
      <c r="X266" s="157"/>
      <c r="Y266" s="157"/>
      <c r="Z266" s="157"/>
    </row>
    <row r="267" spans="1:26" ht="12" customHeight="1" x14ac:dyDescent="0.25">
      <c r="A267" s="157"/>
      <c r="B267" s="157"/>
      <c r="C267" s="157"/>
      <c r="D267" s="189"/>
      <c r="E267" s="157"/>
      <c r="F267" s="157"/>
      <c r="G267" s="157"/>
      <c r="H267" s="157"/>
      <c r="I267" s="157"/>
      <c r="J267" s="157"/>
      <c r="K267" s="157"/>
      <c r="L267" s="157"/>
      <c r="M267" s="157"/>
      <c r="N267" s="157"/>
      <c r="O267" s="157"/>
      <c r="P267" s="157"/>
      <c r="Q267" s="157"/>
      <c r="R267" s="157"/>
      <c r="S267" s="157"/>
      <c r="T267" s="157"/>
      <c r="U267" s="157"/>
      <c r="V267" s="157"/>
      <c r="W267" s="157"/>
      <c r="X267" s="157"/>
      <c r="Y267" s="157"/>
      <c r="Z267" s="157"/>
    </row>
    <row r="268" spans="1:26" ht="12" customHeight="1" x14ac:dyDescent="0.25">
      <c r="A268" s="157"/>
      <c r="B268" s="157"/>
      <c r="C268" s="157"/>
      <c r="D268" s="189"/>
      <c r="E268" s="157"/>
      <c r="F268" s="157"/>
      <c r="G268" s="157"/>
      <c r="H268" s="157"/>
      <c r="I268" s="157"/>
      <c r="J268" s="157"/>
      <c r="K268" s="157"/>
      <c r="L268" s="157"/>
      <c r="M268" s="157"/>
      <c r="N268" s="157"/>
      <c r="O268" s="157"/>
      <c r="P268" s="157"/>
      <c r="Q268" s="157"/>
      <c r="R268" s="157"/>
      <c r="S268" s="157"/>
      <c r="T268" s="157"/>
      <c r="U268" s="157"/>
      <c r="V268" s="157"/>
      <c r="W268" s="157"/>
      <c r="X268" s="157"/>
      <c r="Y268" s="157"/>
      <c r="Z268" s="157"/>
    </row>
    <row r="269" spans="1:26" ht="12" customHeight="1" x14ac:dyDescent="0.25">
      <c r="A269" s="157"/>
      <c r="B269" s="157"/>
      <c r="C269" s="157"/>
      <c r="D269" s="189"/>
      <c r="E269" s="157"/>
      <c r="F269" s="157"/>
      <c r="G269" s="157"/>
      <c r="H269" s="157"/>
      <c r="I269" s="157"/>
      <c r="J269" s="157"/>
      <c r="K269" s="157"/>
      <c r="L269" s="157"/>
      <c r="M269" s="157"/>
      <c r="N269" s="157"/>
      <c r="O269" s="157"/>
      <c r="P269" s="157"/>
      <c r="Q269" s="157"/>
      <c r="R269" s="157"/>
      <c r="S269" s="157"/>
      <c r="T269" s="157"/>
      <c r="U269" s="157"/>
      <c r="V269" s="157"/>
      <c r="W269" s="157"/>
      <c r="X269" s="157"/>
      <c r="Y269" s="157"/>
      <c r="Z269" s="157"/>
    </row>
    <row r="270" spans="1:26" ht="12" customHeight="1" x14ac:dyDescent="0.25">
      <c r="A270" s="157"/>
      <c r="B270" s="157"/>
      <c r="C270" s="157"/>
      <c r="D270" s="189"/>
      <c r="E270" s="157"/>
      <c r="F270" s="157"/>
      <c r="G270" s="157"/>
      <c r="H270" s="157"/>
      <c r="I270" s="157"/>
      <c r="J270" s="157"/>
      <c r="K270" s="157"/>
      <c r="L270" s="157"/>
      <c r="M270" s="157"/>
      <c r="N270" s="157"/>
      <c r="O270" s="157"/>
      <c r="P270" s="157"/>
      <c r="Q270" s="157"/>
      <c r="R270" s="157"/>
      <c r="S270" s="157"/>
      <c r="T270" s="157"/>
      <c r="U270" s="157"/>
      <c r="V270" s="157"/>
      <c r="W270" s="157"/>
      <c r="X270" s="157"/>
      <c r="Y270" s="157"/>
      <c r="Z270" s="157"/>
    </row>
    <row r="271" spans="1:26" ht="12" customHeight="1" x14ac:dyDescent="0.25">
      <c r="A271" s="157"/>
      <c r="B271" s="157"/>
      <c r="C271" s="157"/>
      <c r="D271" s="189"/>
      <c r="E271" s="157"/>
      <c r="F271" s="157"/>
      <c r="G271" s="157"/>
      <c r="H271" s="157"/>
      <c r="I271" s="157"/>
      <c r="J271" s="157"/>
      <c r="K271" s="157"/>
      <c r="L271" s="157"/>
      <c r="M271" s="157"/>
      <c r="N271" s="157"/>
      <c r="O271" s="157"/>
      <c r="P271" s="157"/>
      <c r="Q271" s="157"/>
      <c r="R271" s="157"/>
      <c r="S271" s="157"/>
      <c r="T271" s="157"/>
      <c r="U271" s="157"/>
      <c r="V271" s="157"/>
      <c r="W271" s="157"/>
      <c r="X271" s="157"/>
      <c r="Y271" s="157"/>
      <c r="Z271" s="157"/>
    </row>
    <row r="272" spans="1:26" ht="12" customHeight="1" x14ac:dyDescent="0.25">
      <c r="A272" s="157"/>
      <c r="B272" s="157"/>
      <c r="C272" s="157"/>
      <c r="D272" s="189"/>
      <c r="E272" s="157"/>
      <c r="F272" s="157"/>
      <c r="G272" s="157"/>
      <c r="H272" s="157"/>
      <c r="I272" s="157"/>
      <c r="J272" s="157"/>
      <c r="K272" s="157"/>
      <c r="L272" s="157"/>
      <c r="M272" s="157"/>
      <c r="N272" s="157"/>
      <c r="O272" s="157"/>
      <c r="P272" s="157"/>
      <c r="Q272" s="157"/>
      <c r="R272" s="157"/>
      <c r="S272" s="157"/>
      <c r="T272" s="157"/>
      <c r="U272" s="157"/>
      <c r="V272" s="157"/>
      <c r="W272" s="157"/>
      <c r="X272" s="157"/>
      <c r="Y272" s="157"/>
      <c r="Z272" s="157"/>
    </row>
    <row r="273" spans="1:26" ht="12" customHeight="1" x14ac:dyDescent="0.25">
      <c r="A273" s="157"/>
      <c r="B273" s="157"/>
      <c r="C273" s="157"/>
      <c r="D273" s="189"/>
      <c r="E273" s="157"/>
      <c r="F273" s="157"/>
      <c r="G273" s="157"/>
      <c r="H273" s="157"/>
      <c r="I273" s="157"/>
      <c r="J273" s="157"/>
      <c r="K273" s="157"/>
      <c r="L273" s="157"/>
      <c r="M273" s="157"/>
      <c r="N273" s="157"/>
      <c r="O273" s="157"/>
      <c r="P273" s="157"/>
      <c r="Q273" s="157"/>
      <c r="R273" s="157"/>
      <c r="S273" s="157"/>
      <c r="T273" s="157"/>
      <c r="U273" s="157"/>
      <c r="V273" s="157"/>
      <c r="W273" s="157"/>
      <c r="X273" s="157"/>
      <c r="Y273" s="157"/>
      <c r="Z273" s="157"/>
    </row>
    <row r="274" spans="1:26" ht="12" customHeight="1" x14ac:dyDescent="0.25">
      <c r="A274" s="157"/>
      <c r="B274" s="157"/>
      <c r="C274" s="157"/>
      <c r="D274" s="189"/>
      <c r="E274" s="157"/>
      <c r="F274" s="157"/>
      <c r="G274" s="157"/>
      <c r="H274" s="157"/>
      <c r="I274" s="157"/>
      <c r="J274" s="157"/>
      <c r="K274" s="157"/>
      <c r="L274" s="157"/>
      <c r="M274" s="157"/>
      <c r="N274" s="157"/>
      <c r="O274" s="157"/>
      <c r="P274" s="157"/>
      <c r="Q274" s="157"/>
      <c r="R274" s="157"/>
      <c r="S274" s="157"/>
      <c r="T274" s="157"/>
      <c r="U274" s="157"/>
      <c r="V274" s="157"/>
      <c r="W274" s="157"/>
      <c r="X274" s="157"/>
      <c r="Y274" s="157"/>
      <c r="Z274" s="157"/>
    </row>
    <row r="275" spans="1:26" ht="12" customHeight="1" x14ac:dyDescent="0.25">
      <c r="A275" s="157"/>
      <c r="B275" s="157"/>
      <c r="C275" s="157"/>
      <c r="D275" s="189"/>
      <c r="E275" s="157"/>
      <c r="F275" s="157"/>
      <c r="G275" s="157"/>
      <c r="H275" s="157"/>
      <c r="I275" s="157"/>
      <c r="J275" s="157"/>
      <c r="K275" s="157"/>
      <c r="L275" s="157"/>
      <c r="M275" s="157"/>
      <c r="N275" s="157"/>
      <c r="O275" s="157"/>
      <c r="P275" s="157"/>
      <c r="Q275" s="157"/>
      <c r="R275" s="157"/>
      <c r="S275" s="157"/>
      <c r="T275" s="157"/>
      <c r="U275" s="157"/>
      <c r="V275" s="157"/>
      <c r="W275" s="157"/>
      <c r="X275" s="157"/>
      <c r="Y275" s="157"/>
      <c r="Z275" s="157"/>
    </row>
    <row r="276" spans="1:26" ht="12" customHeight="1" x14ac:dyDescent="0.25">
      <c r="A276" s="157"/>
      <c r="B276" s="157"/>
      <c r="C276" s="157"/>
      <c r="D276" s="189"/>
      <c r="E276" s="157"/>
      <c r="F276" s="157"/>
      <c r="G276" s="157"/>
      <c r="H276" s="157"/>
      <c r="I276" s="157"/>
      <c r="J276" s="157"/>
      <c r="K276" s="157"/>
      <c r="L276" s="157"/>
      <c r="M276" s="157"/>
      <c r="N276" s="157"/>
      <c r="O276" s="157"/>
      <c r="P276" s="157"/>
      <c r="Q276" s="157"/>
      <c r="R276" s="157"/>
      <c r="S276" s="157"/>
      <c r="T276" s="157"/>
      <c r="U276" s="157"/>
      <c r="V276" s="157"/>
      <c r="W276" s="157"/>
      <c r="X276" s="157"/>
      <c r="Y276" s="157"/>
      <c r="Z276" s="157"/>
    </row>
    <row r="277" spans="1:26" ht="12" customHeight="1" x14ac:dyDescent="0.25">
      <c r="A277" s="157"/>
      <c r="B277" s="157"/>
      <c r="C277" s="157"/>
      <c r="D277" s="189"/>
      <c r="E277" s="157"/>
      <c r="F277" s="157"/>
      <c r="G277" s="157"/>
      <c r="H277" s="157"/>
      <c r="I277" s="157"/>
      <c r="J277" s="157"/>
      <c r="K277" s="157"/>
      <c r="L277" s="157"/>
      <c r="M277" s="157"/>
      <c r="N277" s="157"/>
      <c r="O277" s="157"/>
      <c r="P277" s="157"/>
      <c r="Q277" s="157"/>
      <c r="R277" s="157"/>
      <c r="S277" s="157"/>
      <c r="T277" s="157"/>
      <c r="U277" s="157"/>
      <c r="V277" s="157"/>
      <c r="W277" s="157"/>
      <c r="X277" s="157"/>
      <c r="Y277" s="157"/>
      <c r="Z277" s="157"/>
    </row>
    <row r="278" spans="1:26" ht="12" customHeight="1" x14ac:dyDescent="0.25">
      <c r="A278" s="157"/>
      <c r="B278" s="157"/>
      <c r="C278" s="157"/>
      <c r="D278" s="189"/>
      <c r="E278" s="157"/>
      <c r="F278" s="157"/>
      <c r="G278" s="157"/>
      <c r="H278" s="157"/>
      <c r="I278" s="157"/>
      <c r="J278" s="157"/>
      <c r="K278" s="157"/>
      <c r="L278" s="157"/>
      <c r="M278" s="157"/>
      <c r="N278" s="157"/>
      <c r="O278" s="157"/>
      <c r="P278" s="157"/>
      <c r="Q278" s="157"/>
      <c r="R278" s="157"/>
      <c r="S278" s="157"/>
      <c r="T278" s="157"/>
      <c r="U278" s="157"/>
      <c r="V278" s="157"/>
      <c r="W278" s="157"/>
      <c r="X278" s="157"/>
      <c r="Y278" s="157"/>
      <c r="Z278" s="157"/>
    </row>
    <row r="279" spans="1:26" ht="12" customHeight="1" x14ac:dyDescent="0.25">
      <c r="A279" s="157"/>
      <c r="B279" s="157"/>
      <c r="C279" s="157"/>
      <c r="D279" s="189"/>
      <c r="E279" s="157"/>
      <c r="F279" s="157"/>
      <c r="G279" s="157"/>
      <c r="H279" s="157"/>
      <c r="I279" s="157"/>
      <c r="J279" s="157"/>
      <c r="K279" s="157"/>
      <c r="L279" s="157"/>
      <c r="M279" s="157"/>
      <c r="N279" s="157"/>
      <c r="O279" s="157"/>
      <c r="P279" s="157"/>
      <c r="Q279" s="157"/>
      <c r="R279" s="157"/>
      <c r="S279" s="157"/>
      <c r="T279" s="157"/>
      <c r="U279" s="157"/>
      <c r="V279" s="157"/>
      <c r="W279" s="157"/>
      <c r="X279" s="157"/>
      <c r="Y279" s="157"/>
      <c r="Z279" s="157"/>
    </row>
    <row r="280" spans="1:26" ht="12" customHeight="1" x14ac:dyDescent="0.25">
      <c r="A280" s="157"/>
      <c r="B280" s="157"/>
      <c r="C280" s="157"/>
      <c r="D280" s="189"/>
      <c r="E280" s="157"/>
      <c r="F280" s="157"/>
      <c r="G280" s="157"/>
      <c r="H280" s="157"/>
      <c r="I280" s="157"/>
      <c r="J280" s="157"/>
      <c r="K280" s="157"/>
      <c r="L280" s="157"/>
      <c r="M280" s="157"/>
      <c r="N280" s="157"/>
      <c r="O280" s="157"/>
      <c r="P280" s="157"/>
      <c r="Q280" s="157"/>
      <c r="R280" s="157"/>
      <c r="S280" s="157"/>
      <c r="T280" s="157"/>
      <c r="U280" s="157"/>
      <c r="V280" s="157"/>
      <c r="W280" s="157"/>
      <c r="X280" s="157"/>
      <c r="Y280" s="157"/>
      <c r="Z280" s="157"/>
    </row>
    <row r="281" spans="1:26" ht="12" customHeight="1" x14ac:dyDescent="0.25">
      <c r="A281" s="157"/>
      <c r="B281" s="157"/>
      <c r="C281" s="157"/>
      <c r="D281" s="189"/>
      <c r="E281" s="157"/>
      <c r="F281" s="157"/>
      <c r="G281" s="157"/>
      <c r="H281" s="157"/>
      <c r="I281" s="157"/>
      <c r="J281" s="157"/>
      <c r="K281" s="157"/>
      <c r="L281" s="157"/>
      <c r="M281" s="157"/>
      <c r="N281" s="157"/>
      <c r="O281" s="157"/>
      <c r="P281" s="157"/>
      <c r="Q281" s="157"/>
      <c r="R281" s="157"/>
      <c r="S281" s="157"/>
      <c r="T281" s="157"/>
      <c r="U281" s="157"/>
      <c r="V281" s="157"/>
      <c r="W281" s="157"/>
      <c r="X281" s="157"/>
      <c r="Y281" s="157"/>
      <c r="Z281" s="157"/>
    </row>
    <row r="282" spans="1:26" ht="12" customHeight="1" x14ac:dyDescent="0.25">
      <c r="A282" s="157"/>
      <c r="B282" s="157"/>
      <c r="C282" s="157"/>
      <c r="D282" s="189"/>
      <c r="E282" s="157"/>
      <c r="F282" s="157"/>
      <c r="G282" s="157"/>
      <c r="H282" s="157"/>
      <c r="I282" s="157"/>
      <c r="J282" s="157"/>
      <c r="K282" s="157"/>
      <c r="L282" s="157"/>
      <c r="M282" s="157"/>
      <c r="N282" s="157"/>
      <c r="O282" s="157"/>
      <c r="P282" s="157"/>
      <c r="Q282" s="157"/>
      <c r="R282" s="157"/>
      <c r="S282" s="157"/>
      <c r="T282" s="157"/>
      <c r="U282" s="157"/>
      <c r="V282" s="157"/>
      <c r="W282" s="157"/>
      <c r="X282" s="157"/>
      <c r="Y282" s="157"/>
      <c r="Z282" s="157"/>
    </row>
    <row r="283" spans="1:26" ht="12" customHeight="1" x14ac:dyDescent="0.25">
      <c r="A283" s="157"/>
      <c r="B283" s="157"/>
      <c r="C283" s="157"/>
      <c r="D283" s="189"/>
      <c r="E283" s="157"/>
      <c r="F283" s="157"/>
      <c r="G283" s="157"/>
      <c r="H283" s="157"/>
      <c r="I283" s="157"/>
      <c r="J283" s="157"/>
      <c r="K283" s="157"/>
      <c r="L283" s="157"/>
      <c r="M283" s="157"/>
      <c r="N283" s="157"/>
      <c r="O283" s="157"/>
      <c r="P283" s="157"/>
      <c r="Q283" s="157"/>
      <c r="R283" s="157"/>
      <c r="S283" s="157"/>
      <c r="T283" s="157"/>
      <c r="U283" s="157"/>
      <c r="V283" s="157"/>
      <c r="W283" s="157"/>
      <c r="X283" s="157"/>
      <c r="Y283" s="157"/>
      <c r="Z283" s="157"/>
    </row>
    <row r="284" spans="1:26" ht="12" customHeight="1" x14ac:dyDescent="0.25">
      <c r="A284" s="157"/>
      <c r="B284" s="157"/>
      <c r="C284" s="157"/>
      <c r="D284" s="189"/>
      <c r="E284" s="157"/>
      <c r="F284" s="157"/>
      <c r="G284" s="157"/>
      <c r="H284" s="157"/>
      <c r="I284" s="157"/>
      <c r="J284" s="157"/>
      <c r="K284" s="157"/>
      <c r="L284" s="157"/>
      <c r="M284" s="157"/>
      <c r="N284" s="157"/>
      <c r="O284" s="157"/>
      <c r="P284" s="157"/>
      <c r="Q284" s="157"/>
      <c r="R284" s="157"/>
      <c r="S284" s="157"/>
      <c r="T284" s="157"/>
      <c r="U284" s="157"/>
      <c r="V284" s="157"/>
      <c r="W284" s="157"/>
      <c r="X284" s="157"/>
      <c r="Y284" s="157"/>
      <c r="Z284" s="157"/>
    </row>
    <row r="285" spans="1:26" ht="12" customHeight="1" x14ac:dyDescent="0.25">
      <c r="A285" s="157"/>
      <c r="B285" s="157"/>
      <c r="C285" s="157"/>
      <c r="D285" s="189"/>
      <c r="E285" s="157"/>
      <c r="F285" s="157"/>
      <c r="G285" s="157"/>
      <c r="H285" s="157"/>
      <c r="I285" s="157"/>
      <c r="J285" s="157"/>
      <c r="K285" s="157"/>
      <c r="L285" s="157"/>
      <c r="M285" s="157"/>
      <c r="N285" s="157"/>
      <c r="O285" s="157"/>
      <c r="P285" s="157"/>
      <c r="Q285" s="157"/>
      <c r="R285" s="157"/>
      <c r="S285" s="157"/>
      <c r="T285" s="157"/>
      <c r="U285" s="157"/>
      <c r="V285" s="157"/>
      <c r="W285" s="157"/>
      <c r="X285" s="157"/>
      <c r="Y285" s="157"/>
      <c r="Z285" s="157"/>
    </row>
    <row r="286" spans="1:26" ht="12" customHeight="1" x14ac:dyDescent="0.25">
      <c r="A286" s="157"/>
      <c r="B286" s="157"/>
      <c r="C286" s="157"/>
      <c r="D286" s="189"/>
      <c r="E286" s="157"/>
      <c r="F286" s="157"/>
      <c r="G286" s="157"/>
      <c r="H286" s="157"/>
      <c r="I286" s="157"/>
      <c r="J286" s="157"/>
      <c r="K286" s="157"/>
      <c r="L286" s="157"/>
      <c r="M286" s="157"/>
      <c r="N286" s="157"/>
      <c r="O286" s="157"/>
      <c r="P286" s="157"/>
      <c r="Q286" s="157"/>
      <c r="R286" s="157"/>
      <c r="S286" s="157"/>
      <c r="T286" s="157"/>
      <c r="U286" s="157"/>
      <c r="V286" s="157"/>
      <c r="W286" s="157"/>
      <c r="X286" s="157"/>
      <c r="Y286" s="157"/>
      <c r="Z286" s="157"/>
    </row>
    <row r="287" spans="1:26" ht="12" customHeight="1" x14ac:dyDescent="0.25">
      <c r="A287" s="157"/>
      <c r="B287" s="157"/>
      <c r="C287" s="157"/>
      <c r="D287" s="189"/>
      <c r="E287" s="157"/>
      <c r="F287" s="157"/>
      <c r="G287" s="157"/>
      <c r="H287" s="157"/>
      <c r="I287" s="157"/>
      <c r="J287" s="157"/>
      <c r="K287" s="157"/>
      <c r="L287" s="157"/>
      <c r="M287" s="157"/>
      <c r="N287" s="157"/>
      <c r="O287" s="157"/>
      <c r="P287" s="157"/>
      <c r="Q287" s="157"/>
      <c r="R287" s="157"/>
      <c r="S287" s="157"/>
      <c r="T287" s="157"/>
      <c r="U287" s="157"/>
      <c r="V287" s="157"/>
      <c r="W287" s="157"/>
      <c r="X287" s="157"/>
      <c r="Y287" s="157"/>
      <c r="Z287" s="157"/>
    </row>
    <row r="288" spans="1:26" ht="12" customHeight="1" x14ac:dyDescent="0.25">
      <c r="A288" s="157"/>
      <c r="B288" s="157"/>
      <c r="C288" s="157"/>
      <c r="D288" s="189"/>
      <c r="E288" s="157"/>
      <c r="F288" s="157"/>
      <c r="G288" s="157"/>
      <c r="H288" s="157"/>
      <c r="I288" s="157"/>
      <c r="J288" s="157"/>
      <c r="K288" s="157"/>
      <c r="L288" s="157"/>
      <c r="M288" s="157"/>
      <c r="N288" s="157"/>
      <c r="O288" s="157"/>
      <c r="P288" s="157"/>
      <c r="Q288" s="157"/>
      <c r="R288" s="157"/>
      <c r="S288" s="157"/>
      <c r="T288" s="157"/>
      <c r="U288" s="157"/>
      <c r="V288" s="157"/>
      <c r="W288" s="157"/>
      <c r="X288" s="157"/>
      <c r="Y288" s="157"/>
      <c r="Z288" s="157"/>
    </row>
    <row r="289" spans="1:26" ht="12" customHeight="1" x14ac:dyDescent="0.25">
      <c r="A289" s="157"/>
      <c r="B289" s="157"/>
      <c r="C289" s="157"/>
      <c r="D289" s="189"/>
      <c r="E289" s="157"/>
      <c r="F289" s="157"/>
      <c r="G289" s="157"/>
      <c r="H289" s="157"/>
      <c r="I289" s="157"/>
      <c r="J289" s="157"/>
      <c r="K289" s="157"/>
      <c r="L289" s="157"/>
      <c r="M289" s="157"/>
      <c r="N289" s="157"/>
      <c r="O289" s="157"/>
      <c r="P289" s="157"/>
      <c r="Q289" s="157"/>
      <c r="R289" s="157"/>
      <c r="S289" s="157"/>
      <c r="T289" s="157"/>
      <c r="U289" s="157"/>
      <c r="V289" s="157"/>
      <c r="W289" s="157"/>
      <c r="X289" s="157"/>
      <c r="Y289" s="157"/>
      <c r="Z289" s="157"/>
    </row>
    <row r="290" spans="1:26" ht="12" customHeight="1" x14ac:dyDescent="0.25">
      <c r="A290" s="157"/>
      <c r="B290" s="157"/>
      <c r="C290" s="157"/>
      <c r="D290" s="189"/>
      <c r="E290" s="157"/>
      <c r="F290" s="157"/>
      <c r="G290" s="157"/>
      <c r="H290" s="157"/>
      <c r="I290" s="157"/>
      <c r="J290" s="157"/>
      <c r="K290" s="157"/>
      <c r="L290" s="157"/>
      <c r="M290" s="157"/>
      <c r="N290" s="157"/>
      <c r="O290" s="157"/>
      <c r="P290" s="157"/>
      <c r="Q290" s="157"/>
      <c r="R290" s="157"/>
      <c r="S290" s="157"/>
      <c r="T290" s="157"/>
      <c r="U290" s="157"/>
      <c r="V290" s="157"/>
      <c r="W290" s="157"/>
      <c r="X290" s="157"/>
      <c r="Y290" s="157"/>
      <c r="Z290" s="157"/>
    </row>
    <row r="291" spans="1:26" ht="12" customHeight="1" x14ac:dyDescent="0.25">
      <c r="A291" s="157"/>
      <c r="B291" s="157"/>
      <c r="C291" s="157"/>
      <c r="D291" s="189"/>
      <c r="E291" s="157"/>
      <c r="F291" s="157"/>
      <c r="G291" s="157"/>
      <c r="H291" s="157"/>
      <c r="I291" s="157"/>
      <c r="J291" s="157"/>
      <c r="K291" s="157"/>
      <c r="L291" s="157"/>
      <c r="M291" s="157"/>
      <c r="N291" s="157"/>
      <c r="O291" s="157"/>
      <c r="P291" s="157"/>
      <c r="Q291" s="157"/>
      <c r="R291" s="157"/>
      <c r="S291" s="157"/>
      <c r="T291" s="157"/>
      <c r="U291" s="157"/>
      <c r="V291" s="157"/>
      <c r="W291" s="157"/>
      <c r="X291" s="157"/>
      <c r="Y291" s="157"/>
      <c r="Z291" s="157"/>
    </row>
    <row r="292" spans="1:26" ht="12" customHeight="1" x14ac:dyDescent="0.25">
      <c r="A292" s="157"/>
      <c r="B292" s="157"/>
      <c r="C292" s="157"/>
      <c r="D292" s="189"/>
      <c r="E292" s="157"/>
      <c r="F292" s="157"/>
      <c r="G292" s="157"/>
      <c r="H292" s="157"/>
      <c r="I292" s="157"/>
      <c r="J292" s="157"/>
      <c r="K292" s="157"/>
      <c r="L292" s="157"/>
      <c r="M292" s="157"/>
      <c r="N292" s="157"/>
      <c r="O292" s="157"/>
      <c r="P292" s="157"/>
      <c r="Q292" s="157"/>
      <c r="R292" s="157"/>
      <c r="S292" s="157"/>
      <c r="T292" s="157"/>
      <c r="U292" s="157"/>
      <c r="V292" s="157"/>
      <c r="W292" s="157"/>
      <c r="X292" s="157"/>
      <c r="Y292" s="157"/>
      <c r="Z292" s="157"/>
    </row>
    <row r="293" spans="1:26" ht="12" customHeight="1" x14ac:dyDescent="0.25">
      <c r="A293" s="157"/>
      <c r="B293" s="157"/>
      <c r="C293" s="157"/>
      <c r="D293" s="189"/>
      <c r="E293" s="157"/>
      <c r="F293" s="157"/>
      <c r="G293" s="157"/>
      <c r="H293" s="157"/>
      <c r="I293" s="157"/>
      <c r="J293" s="157"/>
      <c r="K293" s="157"/>
      <c r="L293" s="157"/>
      <c r="M293" s="157"/>
      <c r="N293" s="157"/>
      <c r="O293" s="157"/>
      <c r="P293" s="157"/>
      <c r="Q293" s="157"/>
      <c r="R293" s="157"/>
      <c r="S293" s="157"/>
      <c r="T293" s="157"/>
      <c r="U293" s="157"/>
      <c r="V293" s="157"/>
      <c r="W293" s="157"/>
      <c r="X293" s="157"/>
      <c r="Y293" s="157"/>
      <c r="Z293" s="157"/>
    </row>
    <row r="294" spans="1:26" ht="12" customHeight="1" x14ac:dyDescent="0.25">
      <c r="A294" s="157"/>
      <c r="B294" s="157"/>
      <c r="C294" s="157"/>
      <c r="D294" s="189"/>
      <c r="E294" s="157"/>
      <c r="F294" s="157"/>
      <c r="G294" s="157"/>
      <c r="H294" s="157"/>
      <c r="I294" s="157"/>
      <c r="J294" s="157"/>
      <c r="K294" s="157"/>
      <c r="L294" s="157"/>
      <c r="M294" s="157"/>
      <c r="N294" s="157"/>
      <c r="O294" s="157"/>
      <c r="P294" s="157"/>
      <c r="Q294" s="157"/>
      <c r="R294" s="157"/>
      <c r="S294" s="157"/>
      <c r="T294" s="157"/>
      <c r="U294" s="157"/>
      <c r="V294" s="157"/>
      <c r="W294" s="157"/>
      <c r="X294" s="157"/>
      <c r="Y294" s="157"/>
      <c r="Z294" s="157"/>
    </row>
    <row r="295" spans="1:26" ht="12" customHeight="1" x14ac:dyDescent="0.25">
      <c r="A295" s="157"/>
      <c r="B295" s="157"/>
      <c r="C295" s="157"/>
      <c r="D295" s="189"/>
      <c r="E295" s="157"/>
      <c r="F295" s="157"/>
      <c r="G295" s="157"/>
      <c r="H295" s="157"/>
      <c r="I295" s="157"/>
      <c r="J295" s="157"/>
      <c r="K295" s="157"/>
      <c r="L295" s="157"/>
      <c r="M295" s="157"/>
      <c r="N295" s="157"/>
      <c r="O295" s="157"/>
      <c r="P295" s="157"/>
      <c r="Q295" s="157"/>
      <c r="R295" s="157"/>
      <c r="S295" s="157"/>
      <c r="T295" s="157"/>
      <c r="U295" s="157"/>
      <c r="V295" s="157"/>
      <c r="W295" s="157"/>
      <c r="X295" s="157"/>
      <c r="Y295" s="157"/>
      <c r="Z295" s="157"/>
    </row>
    <row r="296" spans="1:26" ht="12" customHeight="1" x14ac:dyDescent="0.25">
      <c r="A296" s="157"/>
      <c r="B296" s="157"/>
      <c r="C296" s="157"/>
      <c r="D296" s="189"/>
      <c r="E296" s="157"/>
      <c r="F296" s="157"/>
      <c r="G296" s="157"/>
      <c r="H296" s="157"/>
      <c r="I296" s="157"/>
      <c r="J296" s="157"/>
      <c r="K296" s="157"/>
      <c r="L296" s="157"/>
      <c r="M296" s="157"/>
      <c r="N296" s="157"/>
      <c r="O296" s="157"/>
      <c r="P296" s="157"/>
      <c r="Q296" s="157"/>
      <c r="R296" s="157"/>
      <c r="S296" s="157"/>
      <c r="T296" s="157"/>
      <c r="U296" s="157"/>
      <c r="V296" s="157"/>
      <c r="W296" s="157"/>
      <c r="X296" s="157"/>
      <c r="Y296" s="157"/>
      <c r="Z296" s="157"/>
    </row>
    <row r="297" spans="1:26" ht="12" customHeight="1" x14ac:dyDescent="0.25">
      <c r="A297" s="157"/>
      <c r="B297" s="157"/>
      <c r="C297" s="157"/>
      <c r="D297" s="189"/>
      <c r="E297" s="157"/>
      <c r="F297" s="157"/>
      <c r="G297" s="157"/>
      <c r="H297" s="157"/>
      <c r="I297" s="157"/>
      <c r="J297" s="157"/>
      <c r="K297" s="157"/>
      <c r="L297" s="157"/>
      <c r="M297" s="157"/>
      <c r="N297" s="157"/>
      <c r="O297" s="157"/>
      <c r="P297" s="157"/>
      <c r="Q297" s="157"/>
      <c r="R297" s="157"/>
      <c r="S297" s="157"/>
      <c r="T297" s="157"/>
      <c r="U297" s="157"/>
      <c r="V297" s="157"/>
      <c r="W297" s="157"/>
      <c r="X297" s="157"/>
      <c r="Y297" s="157"/>
      <c r="Z297" s="157"/>
    </row>
    <row r="298" spans="1:26" ht="12" customHeight="1" x14ac:dyDescent="0.25">
      <c r="A298" s="157"/>
      <c r="B298" s="157"/>
      <c r="C298" s="157"/>
      <c r="D298" s="189"/>
      <c r="E298" s="157"/>
      <c r="F298" s="157"/>
      <c r="G298" s="157"/>
      <c r="H298" s="157"/>
      <c r="I298" s="157"/>
      <c r="J298" s="157"/>
      <c r="K298" s="157"/>
      <c r="L298" s="157"/>
      <c r="M298" s="157"/>
      <c r="N298" s="157"/>
      <c r="O298" s="157"/>
      <c r="P298" s="157"/>
      <c r="Q298" s="157"/>
      <c r="R298" s="157"/>
      <c r="S298" s="157"/>
      <c r="T298" s="157"/>
      <c r="U298" s="157"/>
      <c r="V298" s="157"/>
      <c r="W298" s="157"/>
      <c r="X298" s="157"/>
      <c r="Y298" s="157"/>
      <c r="Z298" s="157"/>
    </row>
    <row r="299" spans="1:26" ht="12" customHeight="1" x14ac:dyDescent="0.25">
      <c r="A299" s="157"/>
      <c r="B299" s="157"/>
      <c r="C299" s="157"/>
      <c r="D299" s="189"/>
      <c r="E299" s="157"/>
      <c r="F299" s="157"/>
      <c r="G299" s="157"/>
      <c r="H299" s="157"/>
      <c r="I299" s="157"/>
      <c r="J299" s="157"/>
      <c r="K299" s="157"/>
      <c r="L299" s="157"/>
      <c r="M299" s="157"/>
      <c r="N299" s="157"/>
      <c r="O299" s="157"/>
      <c r="P299" s="157"/>
      <c r="Q299" s="157"/>
      <c r="R299" s="157"/>
      <c r="S299" s="157"/>
      <c r="T299" s="157"/>
      <c r="U299" s="157"/>
      <c r="V299" s="157"/>
      <c r="W299" s="157"/>
      <c r="X299" s="157"/>
      <c r="Y299" s="157"/>
      <c r="Z299" s="157"/>
    </row>
    <row r="300" spans="1:26" ht="12" customHeight="1" x14ac:dyDescent="0.25">
      <c r="A300" s="157"/>
      <c r="B300" s="157"/>
      <c r="C300" s="157"/>
      <c r="D300" s="189"/>
      <c r="E300" s="157"/>
      <c r="F300" s="157"/>
      <c r="G300" s="157"/>
      <c r="H300" s="157"/>
      <c r="I300" s="157"/>
      <c r="J300" s="157"/>
      <c r="K300" s="157"/>
      <c r="L300" s="157"/>
      <c r="M300" s="157"/>
      <c r="N300" s="157"/>
      <c r="O300" s="157"/>
      <c r="P300" s="157"/>
      <c r="Q300" s="157"/>
      <c r="R300" s="157"/>
      <c r="S300" s="157"/>
      <c r="T300" s="157"/>
      <c r="U300" s="157"/>
      <c r="V300" s="157"/>
      <c r="W300" s="157"/>
      <c r="X300" s="157"/>
      <c r="Y300" s="157"/>
      <c r="Z300" s="157"/>
    </row>
    <row r="301" spans="1:26" ht="12" customHeight="1" x14ac:dyDescent="0.25">
      <c r="A301" s="157"/>
      <c r="B301" s="157"/>
      <c r="C301" s="157"/>
      <c r="D301" s="189"/>
      <c r="E301" s="157"/>
      <c r="F301" s="157"/>
      <c r="G301" s="157"/>
      <c r="H301" s="157"/>
      <c r="I301" s="157"/>
      <c r="J301" s="157"/>
      <c r="K301" s="157"/>
      <c r="L301" s="157"/>
      <c r="M301" s="157"/>
      <c r="N301" s="157"/>
      <c r="O301" s="157"/>
      <c r="P301" s="157"/>
      <c r="Q301" s="157"/>
      <c r="R301" s="157"/>
      <c r="S301" s="157"/>
      <c r="T301" s="157"/>
      <c r="U301" s="157"/>
      <c r="V301" s="157"/>
      <c r="W301" s="157"/>
      <c r="X301" s="157"/>
      <c r="Y301" s="157"/>
      <c r="Z301" s="157"/>
    </row>
    <row r="302" spans="1:26" ht="12" customHeight="1" x14ac:dyDescent="0.25">
      <c r="A302" s="157"/>
      <c r="B302" s="157"/>
      <c r="C302" s="157"/>
      <c r="D302" s="189"/>
      <c r="E302" s="157"/>
      <c r="F302" s="157"/>
      <c r="G302" s="157"/>
      <c r="H302" s="157"/>
      <c r="I302" s="157"/>
      <c r="J302" s="157"/>
      <c r="K302" s="157"/>
      <c r="L302" s="157"/>
      <c r="M302" s="157"/>
      <c r="N302" s="157"/>
      <c r="O302" s="157"/>
      <c r="P302" s="157"/>
      <c r="Q302" s="157"/>
      <c r="R302" s="157"/>
      <c r="S302" s="157"/>
      <c r="T302" s="157"/>
      <c r="U302" s="157"/>
      <c r="V302" s="157"/>
      <c r="W302" s="157"/>
      <c r="X302" s="157"/>
      <c r="Y302" s="157"/>
      <c r="Z302" s="157"/>
    </row>
    <row r="303" spans="1:26" ht="12" customHeight="1" x14ac:dyDescent="0.25">
      <c r="A303" s="157"/>
      <c r="B303" s="157"/>
      <c r="C303" s="157"/>
      <c r="D303" s="189"/>
      <c r="E303" s="157"/>
      <c r="F303" s="157"/>
      <c r="G303" s="157"/>
      <c r="H303" s="157"/>
      <c r="I303" s="157"/>
      <c r="J303" s="157"/>
      <c r="K303" s="157"/>
      <c r="L303" s="157"/>
      <c r="M303" s="157"/>
      <c r="N303" s="157"/>
      <c r="O303" s="157"/>
      <c r="P303" s="157"/>
      <c r="Q303" s="157"/>
      <c r="R303" s="157"/>
      <c r="S303" s="157"/>
      <c r="T303" s="157"/>
      <c r="U303" s="157"/>
      <c r="V303" s="157"/>
      <c r="W303" s="157"/>
      <c r="X303" s="157"/>
      <c r="Y303" s="157"/>
      <c r="Z303" s="157"/>
    </row>
    <row r="304" spans="1:26" ht="12" customHeight="1" x14ac:dyDescent="0.25">
      <c r="A304" s="157"/>
      <c r="B304" s="157"/>
      <c r="C304" s="157"/>
      <c r="D304" s="189"/>
      <c r="E304" s="157"/>
      <c r="F304" s="157"/>
      <c r="G304" s="157"/>
      <c r="H304" s="157"/>
      <c r="I304" s="157"/>
      <c r="J304" s="157"/>
      <c r="K304" s="157"/>
      <c r="L304" s="157"/>
      <c r="M304" s="157"/>
      <c r="N304" s="157"/>
      <c r="O304" s="157"/>
      <c r="P304" s="157"/>
      <c r="Q304" s="157"/>
      <c r="R304" s="157"/>
      <c r="S304" s="157"/>
      <c r="T304" s="157"/>
      <c r="U304" s="157"/>
      <c r="V304" s="157"/>
      <c r="W304" s="157"/>
      <c r="X304" s="157"/>
      <c r="Y304" s="157"/>
      <c r="Z304" s="157"/>
    </row>
    <row r="305" spans="1:26" ht="12" customHeight="1" x14ac:dyDescent="0.25">
      <c r="A305" s="157"/>
      <c r="B305" s="157"/>
      <c r="C305" s="157"/>
      <c r="D305" s="189"/>
      <c r="E305" s="157"/>
      <c r="F305" s="157"/>
      <c r="G305" s="157"/>
      <c r="H305" s="157"/>
      <c r="I305" s="157"/>
      <c r="J305" s="157"/>
      <c r="K305" s="157"/>
      <c r="L305" s="157"/>
      <c r="M305" s="157"/>
      <c r="N305" s="157"/>
      <c r="O305" s="157"/>
      <c r="P305" s="157"/>
      <c r="Q305" s="157"/>
      <c r="R305" s="157"/>
      <c r="S305" s="157"/>
      <c r="T305" s="157"/>
      <c r="U305" s="157"/>
      <c r="V305" s="157"/>
      <c r="W305" s="157"/>
      <c r="X305" s="157"/>
      <c r="Y305" s="157"/>
      <c r="Z305" s="157"/>
    </row>
    <row r="306" spans="1:26" ht="12" customHeight="1" x14ac:dyDescent="0.25">
      <c r="A306" s="157"/>
      <c r="B306" s="157"/>
      <c r="C306" s="157"/>
      <c r="D306" s="189"/>
      <c r="E306" s="157"/>
      <c r="F306" s="157"/>
      <c r="G306" s="157"/>
      <c r="H306" s="157"/>
      <c r="I306" s="157"/>
      <c r="J306" s="157"/>
      <c r="K306" s="157"/>
      <c r="L306" s="157"/>
      <c r="M306" s="157"/>
      <c r="N306" s="157"/>
      <c r="O306" s="157"/>
      <c r="P306" s="157"/>
      <c r="Q306" s="157"/>
      <c r="R306" s="157"/>
      <c r="S306" s="157"/>
      <c r="T306" s="157"/>
      <c r="U306" s="157"/>
      <c r="V306" s="157"/>
      <c r="W306" s="157"/>
      <c r="X306" s="157"/>
      <c r="Y306" s="157"/>
      <c r="Z306" s="157"/>
    </row>
    <row r="307" spans="1:26" ht="12" customHeight="1" x14ac:dyDescent="0.25">
      <c r="A307" s="157"/>
      <c r="B307" s="157"/>
      <c r="C307" s="157"/>
      <c r="D307" s="189"/>
      <c r="E307" s="157"/>
      <c r="F307" s="157"/>
      <c r="G307" s="157"/>
      <c r="H307" s="157"/>
      <c r="I307" s="157"/>
      <c r="J307" s="157"/>
      <c r="K307" s="157"/>
      <c r="L307" s="157"/>
      <c r="M307" s="157"/>
      <c r="N307" s="157"/>
      <c r="O307" s="157"/>
      <c r="P307" s="157"/>
      <c r="Q307" s="157"/>
      <c r="R307" s="157"/>
      <c r="S307" s="157"/>
      <c r="T307" s="157"/>
      <c r="U307" s="157"/>
      <c r="V307" s="157"/>
      <c r="W307" s="157"/>
      <c r="X307" s="157"/>
      <c r="Y307" s="157"/>
      <c r="Z307" s="157"/>
    </row>
    <row r="308" spans="1:26" ht="12" customHeight="1" x14ac:dyDescent="0.25">
      <c r="A308" s="157"/>
      <c r="B308" s="157"/>
      <c r="C308" s="157"/>
      <c r="D308" s="189"/>
      <c r="E308" s="157"/>
      <c r="F308" s="157"/>
      <c r="G308" s="157"/>
      <c r="H308" s="157"/>
      <c r="I308" s="157"/>
      <c r="J308" s="157"/>
      <c r="K308" s="157"/>
      <c r="L308" s="157"/>
      <c r="M308" s="157"/>
      <c r="N308" s="157"/>
      <c r="O308" s="157"/>
      <c r="P308" s="157"/>
      <c r="Q308" s="157"/>
      <c r="R308" s="157"/>
      <c r="S308" s="157"/>
      <c r="T308" s="157"/>
      <c r="U308" s="157"/>
      <c r="V308" s="157"/>
      <c r="W308" s="157"/>
      <c r="X308" s="157"/>
      <c r="Y308" s="157"/>
      <c r="Z308" s="157"/>
    </row>
    <row r="309" spans="1:26" ht="12" customHeight="1" x14ac:dyDescent="0.25">
      <c r="A309" s="157"/>
      <c r="B309" s="157"/>
      <c r="C309" s="157"/>
      <c r="D309" s="189"/>
      <c r="E309" s="157"/>
      <c r="F309" s="157"/>
      <c r="G309" s="157"/>
      <c r="H309" s="157"/>
      <c r="I309" s="157"/>
      <c r="J309" s="157"/>
      <c r="K309" s="157"/>
      <c r="L309" s="157"/>
      <c r="M309" s="157"/>
      <c r="N309" s="157"/>
      <c r="O309" s="157"/>
      <c r="P309" s="157"/>
      <c r="Q309" s="157"/>
      <c r="R309" s="157"/>
      <c r="S309" s="157"/>
      <c r="T309" s="157"/>
      <c r="U309" s="157"/>
      <c r="V309" s="157"/>
      <c r="W309" s="157"/>
      <c r="X309" s="157"/>
      <c r="Y309" s="157"/>
      <c r="Z309" s="157"/>
    </row>
    <row r="310" spans="1:26" ht="12" customHeight="1" x14ac:dyDescent="0.25">
      <c r="A310" s="157"/>
      <c r="B310" s="157"/>
      <c r="C310" s="157"/>
      <c r="D310" s="189"/>
      <c r="E310" s="157"/>
      <c r="F310" s="157"/>
      <c r="G310" s="157"/>
      <c r="H310" s="157"/>
      <c r="I310" s="157"/>
      <c r="J310" s="157"/>
      <c r="K310" s="157"/>
      <c r="L310" s="157"/>
      <c r="M310" s="157"/>
      <c r="N310" s="157"/>
      <c r="O310" s="157"/>
      <c r="P310" s="157"/>
      <c r="Q310" s="157"/>
      <c r="R310" s="157"/>
      <c r="S310" s="157"/>
      <c r="T310" s="157"/>
      <c r="U310" s="157"/>
      <c r="V310" s="157"/>
      <c r="W310" s="157"/>
      <c r="X310" s="157"/>
      <c r="Y310" s="157"/>
      <c r="Z310" s="157"/>
    </row>
    <row r="311" spans="1:26" ht="12" customHeight="1" x14ac:dyDescent="0.25">
      <c r="A311" s="157"/>
      <c r="B311" s="157"/>
      <c r="C311" s="157"/>
      <c r="D311" s="189"/>
      <c r="E311" s="157"/>
      <c r="F311" s="157"/>
      <c r="G311" s="157"/>
      <c r="H311" s="157"/>
      <c r="I311" s="157"/>
      <c r="J311" s="157"/>
      <c r="K311" s="157"/>
      <c r="L311" s="157"/>
      <c r="M311" s="157"/>
      <c r="N311" s="157"/>
      <c r="O311" s="157"/>
      <c r="P311" s="157"/>
      <c r="Q311" s="157"/>
      <c r="R311" s="157"/>
      <c r="S311" s="157"/>
      <c r="T311" s="157"/>
      <c r="U311" s="157"/>
      <c r="V311" s="157"/>
      <c r="W311" s="157"/>
      <c r="X311" s="157"/>
      <c r="Y311" s="157"/>
      <c r="Z311" s="157"/>
    </row>
    <row r="312" spans="1:26" ht="12" customHeight="1" x14ac:dyDescent="0.25">
      <c r="A312" s="157"/>
      <c r="B312" s="157"/>
      <c r="C312" s="157"/>
      <c r="D312" s="189"/>
      <c r="E312" s="157"/>
      <c r="F312" s="157"/>
      <c r="G312" s="157"/>
      <c r="H312" s="157"/>
      <c r="I312" s="157"/>
      <c r="J312" s="157"/>
      <c r="K312" s="157"/>
      <c r="L312" s="157"/>
      <c r="M312" s="157"/>
      <c r="N312" s="157"/>
      <c r="O312" s="157"/>
      <c r="P312" s="157"/>
      <c r="Q312" s="157"/>
      <c r="R312" s="157"/>
      <c r="S312" s="157"/>
      <c r="T312" s="157"/>
      <c r="U312" s="157"/>
      <c r="V312" s="157"/>
      <c r="W312" s="157"/>
      <c r="X312" s="157"/>
      <c r="Y312" s="157"/>
      <c r="Z312" s="157"/>
    </row>
    <row r="313" spans="1:26" ht="12" customHeight="1" x14ac:dyDescent="0.25">
      <c r="A313" s="157"/>
      <c r="B313" s="157"/>
      <c r="C313" s="157"/>
      <c r="D313" s="189"/>
      <c r="E313" s="157"/>
      <c r="F313" s="157"/>
      <c r="G313" s="157"/>
      <c r="H313" s="157"/>
      <c r="I313" s="157"/>
      <c r="J313" s="157"/>
      <c r="K313" s="157"/>
      <c r="L313" s="157"/>
      <c r="M313" s="157"/>
      <c r="N313" s="157"/>
      <c r="O313" s="157"/>
      <c r="P313" s="157"/>
      <c r="Q313" s="157"/>
      <c r="R313" s="157"/>
      <c r="S313" s="157"/>
      <c r="T313" s="157"/>
      <c r="U313" s="157"/>
      <c r="V313" s="157"/>
      <c r="W313" s="157"/>
      <c r="X313" s="157"/>
      <c r="Y313" s="157"/>
      <c r="Z313" s="157"/>
    </row>
    <row r="314" spans="1:26" ht="12" customHeight="1" x14ac:dyDescent="0.25">
      <c r="A314" s="157"/>
      <c r="B314" s="157"/>
      <c r="C314" s="157"/>
      <c r="D314" s="189"/>
      <c r="E314" s="157"/>
      <c r="F314" s="157"/>
      <c r="G314" s="157"/>
      <c r="H314" s="157"/>
      <c r="I314" s="157"/>
      <c r="J314" s="157"/>
      <c r="K314" s="157"/>
      <c r="L314" s="157"/>
      <c r="M314" s="157"/>
      <c r="N314" s="157"/>
      <c r="O314" s="157"/>
      <c r="P314" s="157"/>
      <c r="Q314" s="157"/>
      <c r="R314" s="157"/>
      <c r="S314" s="157"/>
      <c r="T314" s="157"/>
      <c r="U314" s="157"/>
      <c r="V314" s="157"/>
      <c r="W314" s="157"/>
      <c r="X314" s="157"/>
      <c r="Y314" s="157"/>
      <c r="Z314" s="157"/>
    </row>
    <row r="315" spans="1:26" ht="12" customHeight="1" x14ac:dyDescent="0.25">
      <c r="A315" s="157"/>
      <c r="B315" s="157"/>
      <c r="C315" s="157"/>
      <c r="D315" s="189"/>
      <c r="E315" s="157"/>
      <c r="F315" s="157"/>
      <c r="G315" s="157"/>
      <c r="H315" s="157"/>
      <c r="I315" s="157"/>
      <c r="J315" s="157"/>
      <c r="K315" s="157"/>
      <c r="L315" s="157"/>
      <c r="M315" s="157"/>
      <c r="N315" s="157"/>
      <c r="O315" s="157"/>
      <c r="P315" s="157"/>
      <c r="Q315" s="157"/>
      <c r="R315" s="157"/>
      <c r="S315" s="157"/>
      <c r="T315" s="157"/>
      <c r="U315" s="157"/>
      <c r="V315" s="157"/>
      <c r="W315" s="157"/>
      <c r="X315" s="157"/>
      <c r="Y315" s="157"/>
      <c r="Z315" s="157"/>
    </row>
    <row r="316" spans="1:26" ht="12" customHeight="1" x14ac:dyDescent="0.25">
      <c r="A316" s="157"/>
      <c r="B316" s="157"/>
      <c r="C316" s="157"/>
      <c r="D316" s="189"/>
      <c r="E316" s="157"/>
      <c r="F316" s="157"/>
      <c r="G316" s="157"/>
      <c r="H316" s="157"/>
      <c r="I316" s="157"/>
      <c r="J316" s="157"/>
      <c r="K316" s="157"/>
      <c r="L316" s="157"/>
      <c r="M316" s="157"/>
      <c r="N316" s="157"/>
      <c r="O316" s="157"/>
      <c r="P316" s="157"/>
      <c r="Q316" s="157"/>
      <c r="R316" s="157"/>
      <c r="S316" s="157"/>
      <c r="T316" s="157"/>
      <c r="U316" s="157"/>
      <c r="V316" s="157"/>
      <c r="W316" s="157"/>
      <c r="X316" s="157"/>
      <c r="Y316" s="157"/>
      <c r="Z316" s="157"/>
    </row>
    <row r="317" spans="1:26" ht="12" customHeight="1" x14ac:dyDescent="0.25">
      <c r="A317" s="157"/>
      <c r="B317" s="157"/>
      <c r="C317" s="157"/>
      <c r="D317" s="189"/>
      <c r="E317" s="157"/>
      <c r="F317" s="157"/>
      <c r="G317" s="157"/>
      <c r="H317" s="157"/>
      <c r="I317" s="157"/>
      <c r="J317" s="157"/>
      <c r="K317" s="157"/>
      <c r="L317" s="157"/>
      <c r="M317" s="157"/>
      <c r="N317" s="157"/>
      <c r="O317" s="157"/>
      <c r="P317" s="157"/>
      <c r="Q317" s="157"/>
      <c r="R317" s="157"/>
      <c r="S317" s="157"/>
      <c r="T317" s="157"/>
      <c r="U317" s="157"/>
      <c r="V317" s="157"/>
      <c r="W317" s="157"/>
      <c r="X317" s="157"/>
      <c r="Y317" s="157"/>
      <c r="Z317" s="157"/>
    </row>
    <row r="318" spans="1:26" ht="12" customHeight="1" x14ac:dyDescent="0.25">
      <c r="A318" s="157"/>
      <c r="B318" s="157"/>
      <c r="C318" s="157"/>
      <c r="D318" s="189"/>
      <c r="E318" s="157"/>
      <c r="F318" s="157"/>
      <c r="G318" s="157"/>
      <c r="H318" s="157"/>
      <c r="I318" s="157"/>
      <c r="J318" s="157"/>
      <c r="K318" s="157"/>
      <c r="L318" s="157"/>
      <c r="M318" s="157"/>
      <c r="N318" s="157"/>
      <c r="O318" s="157"/>
      <c r="P318" s="157"/>
      <c r="Q318" s="157"/>
      <c r="R318" s="157"/>
      <c r="S318" s="157"/>
      <c r="T318" s="157"/>
      <c r="U318" s="157"/>
      <c r="V318" s="157"/>
      <c r="W318" s="157"/>
      <c r="X318" s="157"/>
      <c r="Y318" s="157"/>
      <c r="Z318" s="157"/>
    </row>
    <row r="319" spans="1:26" ht="12" customHeight="1" x14ac:dyDescent="0.25">
      <c r="A319" s="157"/>
      <c r="B319" s="157"/>
      <c r="C319" s="157"/>
      <c r="D319" s="189"/>
      <c r="E319" s="157"/>
      <c r="F319" s="157"/>
      <c r="G319" s="157"/>
      <c r="H319" s="157"/>
      <c r="I319" s="157"/>
      <c r="J319" s="157"/>
      <c r="K319" s="157"/>
      <c r="L319" s="157"/>
      <c r="M319" s="157"/>
      <c r="N319" s="157"/>
      <c r="O319" s="157"/>
      <c r="P319" s="157"/>
      <c r="Q319" s="157"/>
      <c r="R319" s="157"/>
      <c r="S319" s="157"/>
      <c r="T319" s="157"/>
      <c r="U319" s="157"/>
      <c r="V319" s="157"/>
      <c r="W319" s="157"/>
      <c r="X319" s="157"/>
      <c r="Y319" s="157"/>
      <c r="Z319" s="157"/>
    </row>
    <row r="320" spans="1:26" ht="12" customHeight="1" x14ac:dyDescent="0.25">
      <c r="A320" s="157"/>
      <c r="B320" s="157"/>
      <c r="C320" s="157"/>
      <c r="D320" s="189"/>
      <c r="E320" s="157"/>
      <c r="F320" s="157"/>
      <c r="G320" s="157"/>
      <c r="H320" s="157"/>
      <c r="I320" s="157"/>
      <c r="J320" s="157"/>
      <c r="K320" s="157"/>
      <c r="L320" s="157"/>
      <c r="M320" s="157"/>
      <c r="N320" s="157"/>
      <c r="O320" s="157"/>
      <c r="P320" s="157"/>
      <c r="Q320" s="157"/>
      <c r="R320" s="157"/>
      <c r="S320" s="157"/>
      <c r="T320" s="157"/>
      <c r="U320" s="157"/>
      <c r="V320" s="157"/>
      <c r="W320" s="157"/>
      <c r="X320" s="157"/>
      <c r="Y320" s="157"/>
      <c r="Z320" s="157"/>
    </row>
    <row r="321" spans="1:26" ht="12" customHeight="1" x14ac:dyDescent="0.25">
      <c r="A321" s="157"/>
      <c r="B321" s="157"/>
      <c r="C321" s="157"/>
      <c r="D321" s="189"/>
      <c r="E321" s="157"/>
      <c r="F321" s="157"/>
      <c r="G321" s="157"/>
      <c r="H321" s="157"/>
      <c r="I321" s="157"/>
      <c r="J321" s="157"/>
      <c r="K321" s="157"/>
      <c r="L321" s="157"/>
      <c r="M321" s="157"/>
      <c r="N321" s="157"/>
      <c r="O321" s="157"/>
      <c r="P321" s="157"/>
      <c r="Q321" s="157"/>
      <c r="R321" s="157"/>
      <c r="S321" s="157"/>
      <c r="T321" s="157"/>
      <c r="U321" s="157"/>
      <c r="V321" s="157"/>
      <c r="W321" s="157"/>
      <c r="X321" s="157"/>
      <c r="Y321" s="157"/>
      <c r="Z321" s="157"/>
    </row>
    <row r="322" spans="1:26" ht="12" customHeight="1" x14ac:dyDescent="0.25">
      <c r="A322" s="157"/>
      <c r="B322" s="157"/>
      <c r="C322" s="157"/>
      <c r="D322" s="189"/>
      <c r="E322" s="157"/>
      <c r="F322" s="157"/>
      <c r="G322" s="157"/>
      <c r="H322" s="157"/>
      <c r="I322" s="157"/>
      <c r="J322" s="157"/>
      <c r="K322" s="157"/>
      <c r="L322" s="157"/>
      <c r="M322" s="157"/>
      <c r="N322" s="157"/>
      <c r="O322" s="157"/>
      <c r="P322" s="157"/>
      <c r="Q322" s="157"/>
      <c r="R322" s="157"/>
      <c r="S322" s="157"/>
      <c r="T322" s="157"/>
      <c r="U322" s="157"/>
      <c r="V322" s="157"/>
      <c r="W322" s="157"/>
      <c r="X322" s="157"/>
      <c r="Y322" s="157"/>
      <c r="Z322" s="157"/>
    </row>
    <row r="323" spans="1:26" ht="12" customHeight="1" x14ac:dyDescent="0.25">
      <c r="A323" s="157"/>
      <c r="B323" s="157"/>
      <c r="C323" s="157"/>
      <c r="D323" s="189"/>
      <c r="E323" s="157"/>
      <c r="F323" s="157"/>
      <c r="G323" s="157"/>
      <c r="H323" s="157"/>
      <c r="I323" s="157"/>
      <c r="J323" s="157"/>
      <c r="K323" s="157"/>
      <c r="L323" s="157"/>
      <c r="M323" s="157"/>
      <c r="N323" s="157"/>
      <c r="O323" s="157"/>
      <c r="P323" s="157"/>
      <c r="Q323" s="157"/>
      <c r="R323" s="157"/>
      <c r="S323" s="157"/>
      <c r="T323" s="157"/>
      <c r="U323" s="157"/>
      <c r="V323" s="157"/>
      <c r="W323" s="157"/>
      <c r="X323" s="157"/>
      <c r="Y323" s="157"/>
      <c r="Z323" s="157"/>
    </row>
    <row r="324" spans="1:26" ht="12" customHeight="1" x14ac:dyDescent="0.25">
      <c r="A324" s="157"/>
      <c r="B324" s="157"/>
      <c r="C324" s="157"/>
      <c r="D324" s="189"/>
      <c r="E324" s="157"/>
      <c r="F324" s="157"/>
      <c r="G324" s="157"/>
      <c r="H324" s="157"/>
      <c r="I324" s="157"/>
      <c r="J324" s="157"/>
      <c r="K324" s="157"/>
      <c r="L324" s="157"/>
      <c r="M324" s="157"/>
      <c r="N324" s="157"/>
      <c r="O324" s="157"/>
      <c r="P324" s="157"/>
      <c r="Q324" s="157"/>
      <c r="R324" s="157"/>
      <c r="S324" s="157"/>
      <c r="T324" s="157"/>
      <c r="U324" s="157"/>
      <c r="V324" s="157"/>
      <c r="W324" s="157"/>
      <c r="X324" s="157"/>
      <c r="Y324" s="157"/>
      <c r="Z324" s="157"/>
    </row>
    <row r="325" spans="1:26" ht="12" customHeight="1" x14ac:dyDescent="0.25">
      <c r="A325" s="157"/>
      <c r="B325" s="157"/>
      <c r="C325" s="157"/>
      <c r="D325" s="189"/>
      <c r="E325" s="157"/>
      <c r="F325" s="157"/>
      <c r="G325" s="157"/>
      <c r="H325" s="157"/>
      <c r="I325" s="157"/>
      <c r="J325" s="157"/>
      <c r="K325" s="157"/>
      <c r="L325" s="157"/>
      <c r="M325" s="157"/>
      <c r="N325" s="157"/>
      <c r="O325" s="157"/>
      <c r="P325" s="157"/>
      <c r="Q325" s="157"/>
      <c r="R325" s="157"/>
      <c r="S325" s="157"/>
      <c r="T325" s="157"/>
      <c r="U325" s="157"/>
      <c r="V325" s="157"/>
      <c r="W325" s="157"/>
      <c r="X325" s="157"/>
      <c r="Y325" s="157"/>
      <c r="Z325" s="157"/>
    </row>
    <row r="326" spans="1:26" ht="12" customHeight="1" x14ac:dyDescent="0.25">
      <c r="A326" s="157"/>
      <c r="B326" s="157"/>
      <c r="C326" s="157"/>
      <c r="D326" s="189"/>
      <c r="E326" s="157"/>
      <c r="F326" s="157"/>
      <c r="G326" s="157"/>
      <c r="H326" s="157"/>
      <c r="I326" s="157"/>
      <c r="J326" s="157"/>
      <c r="K326" s="157"/>
      <c r="L326" s="157"/>
      <c r="M326" s="157"/>
      <c r="N326" s="157"/>
      <c r="O326" s="157"/>
      <c r="P326" s="157"/>
      <c r="Q326" s="157"/>
      <c r="R326" s="157"/>
      <c r="S326" s="157"/>
      <c r="T326" s="157"/>
      <c r="U326" s="157"/>
      <c r="V326" s="157"/>
      <c r="W326" s="157"/>
      <c r="X326" s="157"/>
      <c r="Y326" s="157"/>
      <c r="Z326" s="157"/>
    </row>
    <row r="327" spans="1:26" ht="12" customHeight="1" x14ac:dyDescent="0.25">
      <c r="A327" s="157"/>
      <c r="B327" s="157"/>
      <c r="C327" s="157"/>
      <c r="D327" s="189"/>
      <c r="E327" s="157"/>
      <c r="F327" s="157"/>
      <c r="G327" s="157"/>
      <c r="H327" s="157"/>
      <c r="I327" s="157"/>
      <c r="J327" s="157"/>
      <c r="K327" s="157"/>
      <c r="L327" s="157"/>
      <c r="M327" s="157"/>
      <c r="N327" s="157"/>
      <c r="O327" s="157"/>
      <c r="P327" s="157"/>
      <c r="Q327" s="157"/>
      <c r="R327" s="157"/>
      <c r="S327" s="157"/>
      <c r="T327" s="157"/>
      <c r="U327" s="157"/>
      <c r="V327" s="157"/>
      <c r="W327" s="157"/>
      <c r="X327" s="157"/>
      <c r="Y327" s="157"/>
      <c r="Z327" s="157"/>
    </row>
    <row r="328" spans="1:26" ht="12" customHeight="1" x14ac:dyDescent="0.25">
      <c r="A328" s="157"/>
      <c r="B328" s="157"/>
      <c r="C328" s="157"/>
      <c r="D328" s="189"/>
      <c r="E328" s="157"/>
      <c r="F328" s="157"/>
      <c r="G328" s="157"/>
      <c r="H328" s="157"/>
      <c r="I328" s="157"/>
      <c r="J328" s="157"/>
      <c r="K328" s="157"/>
      <c r="L328" s="157"/>
      <c r="M328" s="157"/>
      <c r="N328" s="157"/>
      <c r="O328" s="157"/>
      <c r="P328" s="157"/>
      <c r="Q328" s="157"/>
      <c r="R328" s="157"/>
      <c r="S328" s="157"/>
      <c r="T328" s="157"/>
      <c r="U328" s="157"/>
      <c r="V328" s="157"/>
      <c r="W328" s="157"/>
      <c r="X328" s="157"/>
      <c r="Y328" s="157"/>
      <c r="Z328" s="157"/>
    </row>
    <row r="329" spans="1:26" ht="12" customHeight="1" x14ac:dyDescent="0.25">
      <c r="A329" s="157"/>
      <c r="B329" s="157"/>
      <c r="C329" s="157"/>
      <c r="D329" s="189"/>
      <c r="E329" s="157"/>
      <c r="F329" s="157"/>
      <c r="G329" s="157"/>
      <c r="H329" s="157"/>
      <c r="I329" s="157"/>
      <c r="J329" s="157"/>
      <c r="K329" s="157"/>
      <c r="L329" s="157"/>
      <c r="M329" s="157"/>
      <c r="N329" s="157"/>
      <c r="O329" s="157"/>
      <c r="P329" s="157"/>
      <c r="Q329" s="157"/>
      <c r="R329" s="157"/>
      <c r="S329" s="157"/>
      <c r="T329" s="157"/>
      <c r="U329" s="157"/>
      <c r="V329" s="157"/>
      <c r="W329" s="157"/>
      <c r="X329" s="157"/>
      <c r="Y329" s="157"/>
      <c r="Z329" s="157"/>
    </row>
    <row r="330" spans="1:26" ht="12" customHeight="1" x14ac:dyDescent="0.25">
      <c r="A330" s="157"/>
      <c r="B330" s="157"/>
      <c r="C330" s="157"/>
      <c r="D330" s="189"/>
      <c r="E330" s="157"/>
      <c r="F330" s="157"/>
      <c r="G330" s="157"/>
      <c r="H330" s="157"/>
      <c r="I330" s="157"/>
      <c r="J330" s="157"/>
      <c r="K330" s="157"/>
      <c r="L330" s="157"/>
      <c r="M330" s="157"/>
      <c r="N330" s="157"/>
      <c r="O330" s="157"/>
      <c r="P330" s="157"/>
      <c r="Q330" s="157"/>
      <c r="R330" s="157"/>
      <c r="S330" s="157"/>
      <c r="T330" s="157"/>
      <c r="U330" s="157"/>
      <c r="V330" s="157"/>
      <c r="W330" s="157"/>
      <c r="X330" s="157"/>
      <c r="Y330" s="157"/>
      <c r="Z330" s="157"/>
    </row>
    <row r="331" spans="1:26" ht="12" customHeight="1" x14ac:dyDescent="0.25">
      <c r="A331" s="157"/>
      <c r="B331" s="157"/>
      <c r="C331" s="157"/>
      <c r="D331" s="189"/>
      <c r="E331" s="157"/>
      <c r="F331" s="157"/>
      <c r="G331" s="157"/>
      <c r="H331" s="157"/>
      <c r="I331" s="157"/>
      <c r="J331" s="157"/>
      <c r="K331" s="157"/>
      <c r="L331" s="157"/>
      <c r="M331" s="157"/>
      <c r="N331" s="157"/>
      <c r="O331" s="157"/>
      <c r="P331" s="157"/>
      <c r="Q331" s="157"/>
      <c r="R331" s="157"/>
      <c r="S331" s="157"/>
      <c r="T331" s="157"/>
      <c r="U331" s="157"/>
      <c r="V331" s="157"/>
      <c r="W331" s="157"/>
      <c r="X331" s="157"/>
      <c r="Y331" s="157"/>
      <c r="Z331" s="157"/>
    </row>
    <row r="332" spans="1:26" ht="12" customHeight="1" x14ac:dyDescent="0.25">
      <c r="A332" s="157"/>
      <c r="B332" s="157"/>
      <c r="C332" s="157"/>
      <c r="D332" s="189"/>
      <c r="E332" s="157"/>
      <c r="F332" s="157"/>
      <c r="G332" s="157"/>
      <c r="H332" s="157"/>
      <c r="I332" s="157"/>
      <c r="J332" s="157"/>
      <c r="K332" s="157"/>
      <c r="L332" s="157"/>
      <c r="M332" s="157"/>
      <c r="N332" s="157"/>
      <c r="O332" s="157"/>
      <c r="P332" s="157"/>
      <c r="Q332" s="157"/>
      <c r="R332" s="157"/>
      <c r="S332" s="157"/>
      <c r="T332" s="157"/>
      <c r="U332" s="157"/>
      <c r="V332" s="157"/>
      <c r="W332" s="157"/>
      <c r="X332" s="157"/>
      <c r="Y332" s="157"/>
      <c r="Z332" s="157"/>
    </row>
    <row r="333" spans="1:26" ht="12" customHeight="1" x14ac:dyDescent="0.25">
      <c r="A333" s="157"/>
      <c r="B333" s="157"/>
      <c r="C333" s="157"/>
      <c r="D333" s="189"/>
      <c r="E333" s="157"/>
      <c r="F333" s="157"/>
      <c r="G333" s="157"/>
      <c r="H333" s="157"/>
      <c r="I333" s="157"/>
      <c r="J333" s="157"/>
      <c r="K333" s="157"/>
      <c r="L333" s="157"/>
      <c r="M333" s="157"/>
      <c r="N333" s="157"/>
      <c r="O333" s="157"/>
      <c r="P333" s="157"/>
      <c r="Q333" s="157"/>
      <c r="R333" s="157"/>
      <c r="S333" s="157"/>
      <c r="T333" s="157"/>
      <c r="U333" s="157"/>
      <c r="V333" s="157"/>
      <c r="W333" s="157"/>
      <c r="X333" s="157"/>
      <c r="Y333" s="157"/>
      <c r="Z333" s="157"/>
    </row>
    <row r="334" spans="1:26" ht="12" customHeight="1" x14ac:dyDescent="0.25">
      <c r="A334" s="157"/>
      <c r="B334" s="157"/>
      <c r="C334" s="157"/>
      <c r="D334" s="189"/>
      <c r="E334" s="157"/>
      <c r="F334" s="157"/>
      <c r="G334" s="157"/>
      <c r="H334" s="157"/>
      <c r="I334" s="157"/>
      <c r="J334" s="157"/>
      <c r="K334" s="157"/>
      <c r="L334" s="157"/>
      <c r="M334" s="157"/>
      <c r="N334" s="157"/>
      <c r="O334" s="157"/>
      <c r="P334" s="157"/>
      <c r="Q334" s="157"/>
      <c r="R334" s="157"/>
      <c r="S334" s="157"/>
      <c r="T334" s="157"/>
      <c r="U334" s="157"/>
      <c r="V334" s="157"/>
      <c r="W334" s="157"/>
      <c r="X334" s="157"/>
      <c r="Y334" s="157"/>
      <c r="Z334" s="157"/>
    </row>
    <row r="335" spans="1:26" ht="12" customHeight="1" x14ac:dyDescent="0.25">
      <c r="A335" s="157"/>
      <c r="B335" s="157"/>
      <c r="C335" s="157"/>
      <c r="D335" s="189"/>
      <c r="E335" s="157"/>
      <c r="F335" s="157"/>
      <c r="G335" s="157"/>
      <c r="H335" s="157"/>
      <c r="I335" s="157"/>
      <c r="J335" s="157"/>
      <c r="K335" s="157"/>
      <c r="L335" s="157"/>
      <c r="M335" s="157"/>
      <c r="N335" s="157"/>
      <c r="O335" s="157"/>
      <c r="P335" s="157"/>
      <c r="Q335" s="157"/>
      <c r="R335" s="157"/>
      <c r="S335" s="157"/>
      <c r="T335" s="157"/>
      <c r="U335" s="157"/>
      <c r="V335" s="157"/>
      <c r="W335" s="157"/>
      <c r="X335" s="157"/>
      <c r="Y335" s="157"/>
      <c r="Z335" s="157"/>
    </row>
    <row r="336" spans="1:26" ht="12" customHeight="1" x14ac:dyDescent="0.25">
      <c r="A336" s="157"/>
      <c r="B336" s="157"/>
      <c r="C336" s="157"/>
      <c r="D336" s="189"/>
      <c r="E336" s="157"/>
      <c r="F336" s="157"/>
      <c r="G336" s="157"/>
      <c r="H336" s="157"/>
      <c r="I336" s="157"/>
      <c r="J336" s="157"/>
      <c r="K336" s="157"/>
      <c r="L336" s="157"/>
      <c r="M336" s="157"/>
      <c r="N336" s="157"/>
      <c r="O336" s="157"/>
      <c r="P336" s="157"/>
      <c r="Q336" s="157"/>
      <c r="R336" s="157"/>
      <c r="S336" s="157"/>
      <c r="T336" s="157"/>
      <c r="U336" s="157"/>
      <c r="V336" s="157"/>
      <c r="W336" s="157"/>
      <c r="X336" s="157"/>
      <c r="Y336" s="157"/>
      <c r="Z336" s="157"/>
    </row>
    <row r="337" spans="1:26" ht="12" customHeight="1" x14ac:dyDescent="0.25">
      <c r="A337" s="157"/>
      <c r="B337" s="157"/>
      <c r="C337" s="157"/>
      <c r="D337" s="189"/>
      <c r="E337" s="157"/>
      <c r="F337" s="157"/>
      <c r="G337" s="157"/>
      <c r="H337" s="157"/>
      <c r="I337" s="157"/>
      <c r="J337" s="157"/>
      <c r="K337" s="157"/>
      <c r="L337" s="157"/>
      <c r="M337" s="157"/>
      <c r="N337" s="157"/>
      <c r="O337" s="157"/>
      <c r="P337" s="157"/>
      <c r="Q337" s="157"/>
      <c r="R337" s="157"/>
      <c r="S337" s="157"/>
      <c r="T337" s="157"/>
      <c r="U337" s="157"/>
      <c r="V337" s="157"/>
      <c r="W337" s="157"/>
      <c r="X337" s="157"/>
      <c r="Y337" s="157"/>
      <c r="Z337" s="157"/>
    </row>
    <row r="338" spans="1:26" ht="12" customHeight="1" x14ac:dyDescent="0.25">
      <c r="A338" s="157"/>
      <c r="B338" s="157"/>
      <c r="C338" s="157"/>
      <c r="D338" s="189"/>
      <c r="E338" s="157"/>
      <c r="F338" s="157"/>
      <c r="G338" s="157"/>
      <c r="H338" s="157"/>
      <c r="I338" s="157"/>
      <c r="J338" s="157"/>
      <c r="K338" s="157"/>
      <c r="L338" s="157"/>
      <c r="M338" s="157"/>
      <c r="N338" s="157"/>
      <c r="O338" s="157"/>
      <c r="P338" s="157"/>
      <c r="Q338" s="157"/>
      <c r="R338" s="157"/>
      <c r="S338" s="157"/>
      <c r="T338" s="157"/>
      <c r="U338" s="157"/>
      <c r="V338" s="157"/>
      <c r="W338" s="157"/>
      <c r="X338" s="157"/>
      <c r="Y338" s="157"/>
      <c r="Z338" s="157"/>
    </row>
    <row r="339" spans="1:26" ht="12" customHeight="1" x14ac:dyDescent="0.25">
      <c r="A339" s="157"/>
      <c r="B339" s="157"/>
      <c r="C339" s="157"/>
      <c r="D339" s="189"/>
      <c r="E339" s="157"/>
      <c r="F339" s="157"/>
      <c r="G339" s="157"/>
      <c r="H339" s="157"/>
      <c r="I339" s="157"/>
      <c r="J339" s="157"/>
      <c r="K339" s="157"/>
      <c r="L339" s="157"/>
      <c r="M339" s="157"/>
      <c r="N339" s="157"/>
      <c r="O339" s="157"/>
      <c r="P339" s="157"/>
      <c r="Q339" s="157"/>
      <c r="R339" s="157"/>
      <c r="S339" s="157"/>
      <c r="T339" s="157"/>
      <c r="U339" s="157"/>
      <c r="V339" s="157"/>
      <c r="W339" s="157"/>
      <c r="X339" s="157"/>
      <c r="Y339" s="157"/>
      <c r="Z339" s="157"/>
    </row>
    <row r="340" spans="1:26" ht="12" customHeight="1" x14ac:dyDescent="0.25">
      <c r="A340" s="157"/>
      <c r="B340" s="157"/>
      <c r="C340" s="157"/>
      <c r="D340" s="189"/>
      <c r="E340" s="157"/>
      <c r="F340" s="157"/>
      <c r="G340" s="157"/>
      <c r="H340" s="157"/>
      <c r="I340" s="157"/>
      <c r="J340" s="157"/>
      <c r="K340" s="157"/>
      <c r="L340" s="157"/>
      <c r="M340" s="157"/>
      <c r="N340" s="157"/>
      <c r="O340" s="157"/>
      <c r="P340" s="157"/>
      <c r="Q340" s="157"/>
      <c r="R340" s="157"/>
      <c r="S340" s="157"/>
      <c r="T340" s="157"/>
      <c r="U340" s="157"/>
      <c r="V340" s="157"/>
      <c r="W340" s="157"/>
      <c r="X340" s="157"/>
      <c r="Y340" s="157"/>
      <c r="Z340" s="157"/>
    </row>
    <row r="341" spans="1:26" ht="12" customHeight="1" x14ac:dyDescent="0.25">
      <c r="A341" s="157"/>
      <c r="B341" s="157"/>
      <c r="C341" s="157"/>
      <c r="D341" s="189"/>
      <c r="E341" s="157"/>
      <c r="F341" s="157"/>
      <c r="G341" s="157"/>
      <c r="H341" s="157"/>
      <c r="I341" s="157"/>
      <c r="J341" s="157"/>
      <c r="K341" s="157"/>
      <c r="L341" s="157"/>
      <c r="M341" s="157"/>
      <c r="N341" s="157"/>
      <c r="O341" s="157"/>
      <c r="P341" s="157"/>
      <c r="Q341" s="157"/>
      <c r="R341" s="157"/>
      <c r="S341" s="157"/>
      <c r="T341" s="157"/>
      <c r="U341" s="157"/>
      <c r="V341" s="157"/>
      <c r="W341" s="157"/>
      <c r="X341" s="157"/>
      <c r="Y341" s="157"/>
      <c r="Z341" s="157"/>
    </row>
    <row r="342" spans="1:26" ht="12" customHeight="1" x14ac:dyDescent="0.25">
      <c r="A342" s="157"/>
      <c r="B342" s="157"/>
      <c r="C342" s="157"/>
      <c r="D342" s="189"/>
      <c r="E342" s="157"/>
      <c r="F342" s="157"/>
      <c r="G342" s="157"/>
      <c r="H342" s="157"/>
      <c r="I342" s="157"/>
      <c r="J342" s="157"/>
      <c r="K342" s="157"/>
      <c r="L342" s="157"/>
      <c r="M342" s="157"/>
      <c r="N342" s="157"/>
      <c r="O342" s="157"/>
      <c r="P342" s="157"/>
      <c r="Q342" s="157"/>
      <c r="R342" s="157"/>
      <c r="S342" s="157"/>
      <c r="T342" s="157"/>
      <c r="U342" s="157"/>
      <c r="V342" s="157"/>
      <c r="W342" s="157"/>
      <c r="X342" s="157"/>
      <c r="Y342" s="157"/>
      <c r="Z342" s="157"/>
    </row>
    <row r="343" spans="1:26" ht="12" customHeight="1" x14ac:dyDescent="0.25">
      <c r="A343" s="157"/>
      <c r="B343" s="157"/>
      <c r="C343" s="157"/>
      <c r="D343" s="189"/>
      <c r="E343" s="157"/>
      <c r="F343" s="157"/>
      <c r="G343" s="157"/>
      <c r="H343" s="157"/>
      <c r="I343" s="157"/>
      <c r="J343" s="157"/>
      <c r="K343" s="157"/>
      <c r="L343" s="157"/>
      <c r="M343" s="157"/>
      <c r="N343" s="157"/>
      <c r="O343" s="157"/>
      <c r="P343" s="157"/>
      <c r="Q343" s="157"/>
      <c r="R343" s="157"/>
      <c r="S343" s="157"/>
      <c r="T343" s="157"/>
      <c r="U343" s="157"/>
      <c r="V343" s="157"/>
      <c r="W343" s="157"/>
      <c r="X343" s="157"/>
      <c r="Y343" s="157"/>
      <c r="Z343" s="157"/>
    </row>
    <row r="344" spans="1:26" ht="12" customHeight="1" x14ac:dyDescent="0.25">
      <c r="A344" s="157"/>
      <c r="B344" s="157"/>
      <c r="C344" s="157"/>
      <c r="D344" s="189"/>
      <c r="E344" s="157"/>
      <c r="F344" s="157"/>
      <c r="G344" s="157"/>
      <c r="H344" s="157"/>
      <c r="I344" s="157"/>
      <c r="J344" s="157"/>
      <c r="K344" s="157"/>
      <c r="L344" s="157"/>
      <c r="M344" s="157"/>
      <c r="N344" s="157"/>
      <c r="O344" s="157"/>
      <c r="P344" s="157"/>
      <c r="Q344" s="157"/>
      <c r="R344" s="157"/>
      <c r="S344" s="157"/>
      <c r="T344" s="157"/>
      <c r="U344" s="157"/>
      <c r="V344" s="157"/>
      <c r="W344" s="157"/>
      <c r="X344" s="157"/>
      <c r="Y344" s="157"/>
      <c r="Z344" s="157"/>
    </row>
    <row r="345" spans="1:26" ht="12" customHeight="1" x14ac:dyDescent="0.25">
      <c r="A345" s="157"/>
      <c r="B345" s="157"/>
      <c r="C345" s="157"/>
      <c r="D345" s="189"/>
      <c r="E345" s="157"/>
      <c r="F345" s="157"/>
      <c r="G345" s="157"/>
      <c r="H345" s="157"/>
      <c r="I345" s="157"/>
      <c r="J345" s="157"/>
      <c r="K345" s="157"/>
      <c r="L345" s="157"/>
      <c r="M345" s="157"/>
      <c r="N345" s="157"/>
      <c r="O345" s="157"/>
      <c r="P345" s="157"/>
      <c r="Q345" s="157"/>
      <c r="R345" s="157"/>
      <c r="S345" s="157"/>
      <c r="T345" s="157"/>
      <c r="U345" s="157"/>
      <c r="V345" s="157"/>
      <c r="W345" s="157"/>
      <c r="X345" s="157"/>
      <c r="Y345" s="157"/>
      <c r="Z345" s="157"/>
    </row>
    <row r="346" spans="1:26" ht="12" customHeight="1" x14ac:dyDescent="0.25">
      <c r="A346" s="157"/>
      <c r="B346" s="157"/>
      <c r="C346" s="157"/>
      <c r="D346" s="189"/>
      <c r="E346" s="157"/>
      <c r="F346" s="157"/>
      <c r="G346" s="157"/>
      <c r="H346" s="157"/>
      <c r="I346" s="157"/>
      <c r="J346" s="157"/>
      <c r="K346" s="157"/>
      <c r="L346" s="157"/>
      <c r="M346" s="157"/>
      <c r="N346" s="157"/>
      <c r="O346" s="157"/>
      <c r="P346" s="157"/>
      <c r="Q346" s="157"/>
      <c r="R346" s="157"/>
      <c r="S346" s="157"/>
      <c r="T346" s="157"/>
      <c r="U346" s="157"/>
      <c r="V346" s="157"/>
      <c r="W346" s="157"/>
      <c r="X346" s="157"/>
      <c r="Y346" s="157"/>
      <c r="Z346" s="157"/>
    </row>
    <row r="347" spans="1:26" ht="12" customHeight="1" x14ac:dyDescent="0.25">
      <c r="A347" s="157"/>
      <c r="B347" s="157"/>
      <c r="C347" s="157"/>
      <c r="D347" s="189"/>
      <c r="E347" s="157"/>
      <c r="F347" s="157"/>
      <c r="G347" s="157"/>
      <c r="H347" s="157"/>
      <c r="I347" s="157"/>
      <c r="J347" s="157"/>
      <c r="K347" s="157"/>
      <c r="L347" s="157"/>
      <c r="M347" s="157"/>
      <c r="N347" s="157"/>
      <c r="O347" s="157"/>
      <c r="P347" s="157"/>
      <c r="Q347" s="157"/>
      <c r="R347" s="157"/>
      <c r="S347" s="157"/>
      <c r="T347" s="157"/>
      <c r="U347" s="157"/>
      <c r="V347" s="157"/>
      <c r="W347" s="157"/>
      <c r="X347" s="157"/>
      <c r="Y347" s="157"/>
      <c r="Z347" s="157"/>
    </row>
    <row r="348" spans="1:26" ht="12" customHeight="1" x14ac:dyDescent="0.25">
      <c r="A348" s="157"/>
      <c r="B348" s="157"/>
      <c r="C348" s="157"/>
      <c r="D348" s="189"/>
      <c r="E348" s="157"/>
      <c r="F348" s="157"/>
      <c r="G348" s="157"/>
      <c r="H348" s="157"/>
      <c r="I348" s="157"/>
      <c r="J348" s="157"/>
      <c r="K348" s="157"/>
      <c r="L348" s="157"/>
      <c r="M348" s="157"/>
      <c r="N348" s="157"/>
      <c r="O348" s="157"/>
      <c r="P348" s="157"/>
      <c r="Q348" s="157"/>
      <c r="R348" s="157"/>
      <c r="S348" s="157"/>
      <c r="T348" s="157"/>
      <c r="U348" s="157"/>
      <c r="V348" s="157"/>
      <c r="W348" s="157"/>
      <c r="X348" s="157"/>
      <c r="Y348" s="157"/>
      <c r="Z348" s="157"/>
    </row>
    <row r="349" spans="1:26" ht="12" customHeight="1" x14ac:dyDescent="0.25">
      <c r="A349" s="157"/>
      <c r="B349" s="157"/>
      <c r="C349" s="157"/>
      <c r="D349" s="189"/>
      <c r="E349" s="157"/>
      <c r="F349" s="157"/>
      <c r="G349" s="157"/>
      <c r="H349" s="157"/>
      <c r="I349" s="157"/>
      <c r="J349" s="157"/>
      <c r="K349" s="157"/>
      <c r="L349" s="157"/>
      <c r="M349" s="157"/>
      <c r="N349" s="157"/>
      <c r="O349" s="157"/>
      <c r="P349" s="157"/>
      <c r="Q349" s="157"/>
      <c r="R349" s="157"/>
      <c r="S349" s="157"/>
      <c r="T349" s="157"/>
      <c r="U349" s="157"/>
      <c r="V349" s="157"/>
      <c r="W349" s="157"/>
      <c r="X349" s="157"/>
      <c r="Y349" s="157"/>
      <c r="Z349" s="157"/>
    </row>
    <row r="350" spans="1:26" ht="12" customHeight="1" x14ac:dyDescent="0.25">
      <c r="A350" s="157"/>
      <c r="B350" s="157"/>
      <c r="C350" s="157"/>
      <c r="D350" s="189"/>
      <c r="E350" s="157"/>
      <c r="F350" s="157"/>
      <c r="G350" s="157"/>
      <c r="H350" s="157"/>
      <c r="I350" s="157"/>
      <c r="J350" s="157"/>
      <c r="K350" s="157"/>
      <c r="L350" s="157"/>
      <c r="M350" s="157"/>
      <c r="N350" s="157"/>
      <c r="O350" s="157"/>
      <c r="P350" s="157"/>
      <c r="Q350" s="157"/>
      <c r="R350" s="157"/>
      <c r="S350" s="157"/>
      <c r="T350" s="157"/>
      <c r="U350" s="157"/>
      <c r="V350" s="157"/>
      <c r="W350" s="157"/>
      <c r="X350" s="157"/>
      <c r="Y350" s="157"/>
      <c r="Z350" s="157"/>
    </row>
    <row r="351" spans="1:26" ht="12" customHeight="1" x14ac:dyDescent="0.25">
      <c r="A351" s="157"/>
      <c r="B351" s="157"/>
      <c r="C351" s="157"/>
      <c r="D351" s="189"/>
      <c r="E351" s="157"/>
      <c r="F351" s="157"/>
      <c r="G351" s="157"/>
      <c r="H351" s="157"/>
      <c r="I351" s="157"/>
      <c r="J351" s="157"/>
      <c r="K351" s="157"/>
      <c r="L351" s="157"/>
      <c r="M351" s="157"/>
      <c r="N351" s="157"/>
      <c r="O351" s="157"/>
      <c r="P351" s="157"/>
      <c r="Q351" s="157"/>
      <c r="R351" s="157"/>
      <c r="S351" s="157"/>
      <c r="T351" s="157"/>
      <c r="U351" s="157"/>
      <c r="V351" s="157"/>
      <c r="W351" s="157"/>
      <c r="X351" s="157"/>
      <c r="Y351" s="157"/>
      <c r="Z351" s="157"/>
    </row>
    <row r="352" spans="1:26" ht="12" customHeight="1" x14ac:dyDescent="0.25">
      <c r="A352" s="157"/>
      <c r="B352" s="157"/>
      <c r="C352" s="157"/>
      <c r="D352" s="189"/>
      <c r="E352" s="157"/>
      <c r="F352" s="157"/>
      <c r="G352" s="157"/>
      <c r="H352" s="157"/>
      <c r="I352" s="157"/>
      <c r="J352" s="157"/>
      <c r="K352" s="157"/>
      <c r="L352" s="157"/>
      <c r="M352" s="157"/>
      <c r="N352" s="157"/>
      <c r="O352" s="157"/>
      <c r="P352" s="157"/>
      <c r="Q352" s="157"/>
      <c r="R352" s="157"/>
      <c r="S352" s="157"/>
      <c r="T352" s="157"/>
      <c r="U352" s="157"/>
      <c r="V352" s="157"/>
      <c r="W352" s="157"/>
      <c r="X352" s="157"/>
      <c r="Y352" s="157"/>
      <c r="Z352" s="157"/>
    </row>
    <row r="353" spans="1:26" ht="12" customHeight="1" x14ac:dyDescent="0.25">
      <c r="A353" s="157"/>
      <c r="B353" s="157"/>
      <c r="C353" s="157"/>
      <c r="D353" s="189"/>
      <c r="E353" s="157"/>
      <c r="F353" s="157"/>
      <c r="G353" s="157"/>
      <c r="H353" s="157"/>
      <c r="I353" s="157"/>
      <c r="J353" s="157"/>
      <c r="K353" s="157"/>
      <c r="L353" s="157"/>
      <c r="M353" s="157"/>
      <c r="N353" s="157"/>
      <c r="O353" s="157"/>
      <c r="P353" s="157"/>
      <c r="Q353" s="157"/>
      <c r="R353" s="157"/>
      <c r="S353" s="157"/>
      <c r="T353" s="157"/>
      <c r="U353" s="157"/>
      <c r="V353" s="157"/>
      <c r="W353" s="157"/>
      <c r="X353" s="157"/>
      <c r="Y353" s="157"/>
      <c r="Z353" s="157"/>
    </row>
    <row r="354" spans="1:26" ht="12" customHeight="1" x14ac:dyDescent="0.25">
      <c r="A354" s="157"/>
      <c r="B354" s="157"/>
      <c r="C354" s="157"/>
      <c r="D354" s="189"/>
      <c r="E354" s="157"/>
      <c r="F354" s="157"/>
      <c r="G354" s="157"/>
      <c r="H354" s="157"/>
      <c r="I354" s="157"/>
      <c r="J354" s="157"/>
      <c r="K354" s="157"/>
      <c r="L354" s="157"/>
      <c r="M354" s="157"/>
      <c r="N354" s="157"/>
      <c r="O354" s="157"/>
      <c r="P354" s="157"/>
      <c r="Q354" s="157"/>
      <c r="R354" s="157"/>
      <c r="S354" s="157"/>
      <c r="T354" s="157"/>
      <c r="U354" s="157"/>
      <c r="V354" s="157"/>
      <c r="W354" s="157"/>
      <c r="X354" s="157"/>
      <c r="Y354" s="157"/>
      <c r="Z354" s="157"/>
    </row>
    <row r="355" spans="1:26" ht="12" customHeight="1" x14ac:dyDescent="0.25">
      <c r="A355" s="157"/>
      <c r="B355" s="157"/>
      <c r="C355" s="157"/>
      <c r="D355" s="189"/>
      <c r="E355" s="157"/>
      <c r="F355" s="157"/>
      <c r="G355" s="157"/>
      <c r="H355" s="157"/>
      <c r="I355" s="157"/>
      <c r="J355" s="157"/>
      <c r="K355" s="157"/>
      <c r="L355" s="157"/>
      <c r="M355" s="157"/>
      <c r="N355" s="157"/>
      <c r="O355" s="157"/>
      <c r="P355" s="157"/>
      <c r="Q355" s="157"/>
      <c r="R355" s="157"/>
      <c r="S355" s="157"/>
      <c r="T355" s="157"/>
      <c r="U355" s="157"/>
      <c r="V355" s="157"/>
      <c r="W355" s="157"/>
      <c r="X355" s="157"/>
      <c r="Y355" s="157"/>
      <c r="Z355" s="157"/>
    </row>
    <row r="356" spans="1:26" ht="12" customHeight="1" x14ac:dyDescent="0.25">
      <c r="A356" s="157"/>
      <c r="B356" s="157"/>
      <c r="C356" s="157"/>
      <c r="D356" s="189"/>
      <c r="E356" s="157"/>
      <c r="F356" s="157"/>
      <c r="G356" s="157"/>
      <c r="H356" s="157"/>
      <c r="I356" s="157"/>
      <c r="J356" s="157"/>
      <c r="K356" s="157"/>
      <c r="L356" s="157"/>
      <c r="M356" s="157"/>
      <c r="N356" s="157"/>
      <c r="O356" s="157"/>
      <c r="P356" s="157"/>
      <c r="Q356" s="157"/>
      <c r="R356" s="157"/>
      <c r="S356" s="157"/>
      <c r="T356" s="157"/>
      <c r="U356" s="157"/>
      <c r="V356" s="157"/>
      <c r="W356" s="157"/>
      <c r="X356" s="157"/>
      <c r="Y356" s="157"/>
      <c r="Z356" s="157"/>
    </row>
    <row r="357" spans="1:26" ht="12" customHeight="1" x14ac:dyDescent="0.25">
      <c r="A357" s="157"/>
      <c r="B357" s="157"/>
      <c r="C357" s="157"/>
      <c r="D357" s="189"/>
      <c r="E357" s="157"/>
      <c r="F357" s="157"/>
      <c r="G357" s="157"/>
      <c r="H357" s="157"/>
      <c r="I357" s="157"/>
      <c r="J357" s="157"/>
      <c r="K357" s="157"/>
      <c r="L357" s="157"/>
      <c r="M357" s="157"/>
      <c r="N357" s="157"/>
      <c r="O357" s="157"/>
      <c r="P357" s="157"/>
      <c r="Q357" s="157"/>
      <c r="R357" s="157"/>
      <c r="S357" s="157"/>
      <c r="T357" s="157"/>
      <c r="U357" s="157"/>
      <c r="V357" s="157"/>
      <c r="W357" s="157"/>
      <c r="X357" s="157"/>
      <c r="Y357" s="157"/>
      <c r="Z357" s="157"/>
    </row>
    <row r="358" spans="1:26" ht="12" customHeight="1" x14ac:dyDescent="0.25">
      <c r="A358" s="157"/>
      <c r="B358" s="157"/>
      <c r="C358" s="157"/>
      <c r="D358" s="189"/>
      <c r="E358" s="157"/>
      <c r="F358" s="157"/>
      <c r="G358" s="157"/>
      <c r="H358" s="157"/>
      <c r="I358" s="157"/>
      <c r="J358" s="157"/>
      <c r="K358" s="157"/>
      <c r="L358" s="157"/>
      <c r="M358" s="157"/>
      <c r="N358" s="157"/>
      <c r="O358" s="157"/>
      <c r="P358" s="157"/>
      <c r="Q358" s="157"/>
      <c r="R358" s="157"/>
      <c r="S358" s="157"/>
      <c r="T358" s="157"/>
      <c r="U358" s="157"/>
      <c r="V358" s="157"/>
      <c r="W358" s="157"/>
      <c r="X358" s="157"/>
      <c r="Y358" s="157"/>
      <c r="Z358" s="157"/>
    </row>
    <row r="359" spans="1:26" ht="12" customHeight="1" x14ac:dyDescent="0.25">
      <c r="A359" s="157"/>
      <c r="B359" s="157"/>
      <c r="C359" s="157"/>
      <c r="D359" s="189"/>
      <c r="E359" s="157"/>
      <c r="F359" s="157"/>
      <c r="G359" s="157"/>
      <c r="H359" s="157"/>
      <c r="I359" s="157"/>
      <c r="J359" s="157"/>
      <c r="K359" s="157"/>
      <c r="L359" s="157"/>
      <c r="M359" s="157"/>
      <c r="N359" s="157"/>
      <c r="O359" s="157"/>
      <c r="P359" s="157"/>
      <c r="Q359" s="157"/>
      <c r="R359" s="157"/>
      <c r="S359" s="157"/>
      <c r="T359" s="157"/>
      <c r="U359" s="157"/>
      <c r="V359" s="157"/>
      <c r="W359" s="157"/>
      <c r="X359" s="157"/>
      <c r="Y359" s="157"/>
      <c r="Z359" s="157"/>
    </row>
    <row r="360" spans="1:26" ht="12" customHeight="1" x14ac:dyDescent="0.25">
      <c r="A360" s="157"/>
      <c r="B360" s="157"/>
      <c r="C360" s="157"/>
      <c r="D360" s="189"/>
      <c r="E360" s="157"/>
      <c r="F360" s="157"/>
      <c r="G360" s="157"/>
      <c r="H360" s="157"/>
      <c r="I360" s="157"/>
      <c r="J360" s="157"/>
      <c r="K360" s="157"/>
      <c r="L360" s="157"/>
      <c r="M360" s="157"/>
      <c r="N360" s="157"/>
      <c r="O360" s="157"/>
      <c r="P360" s="157"/>
      <c r="Q360" s="157"/>
      <c r="R360" s="157"/>
      <c r="S360" s="157"/>
      <c r="T360" s="157"/>
      <c r="U360" s="157"/>
      <c r="V360" s="157"/>
      <c r="W360" s="157"/>
      <c r="X360" s="157"/>
      <c r="Y360" s="157"/>
      <c r="Z360" s="157"/>
    </row>
    <row r="361" spans="1:26" ht="12" customHeight="1" x14ac:dyDescent="0.25">
      <c r="A361" s="157"/>
      <c r="B361" s="157"/>
      <c r="C361" s="157"/>
      <c r="D361" s="189"/>
      <c r="E361" s="157"/>
      <c r="F361" s="157"/>
      <c r="G361" s="157"/>
      <c r="H361" s="157"/>
      <c r="I361" s="157"/>
      <c r="J361" s="157"/>
      <c r="K361" s="157"/>
      <c r="L361" s="157"/>
      <c r="M361" s="157"/>
      <c r="N361" s="157"/>
      <c r="O361" s="157"/>
      <c r="P361" s="157"/>
      <c r="Q361" s="157"/>
      <c r="R361" s="157"/>
      <c r="S361" s="157"/>
      <c r="T361" s="157"/>
      <c r="U361" s="157"/>
      <c r="V361" s="157"/>
      <c r="W361" s="157"/>
      <c r="X361" s="157"/>
      <c r="Y361" s="157"/>
      <c r="Z361" s="157"/>
    </row>
    <row r="362" spans="1:26" ht="12" customHeight="1" x14ac:dyDescent="0.25">
      <c r="A362" s="157"/>
      <c r="B362" s="157"/>
      <c r="C362" s="157"/>
      <c r="D362" s="189"/>
      <c r="E362" s="157"/>
      <c r="F362" s="157"/>
      <c r="G362" s="157"/>
      <c r="H362" s="157"/>
      <c r="I362" s="157"/>
      <c r="J362" s="157"/>
      <c r="K362" s="157"/>
      <c r="L362" s="157"/>
      <c r="M362" s="157"/>
      <c r="N362" s="157"/>
      <c r="O362" s="157"/>
      <c r="P362" s="157"/>
      <c r="Q362" s="157"/>
      <c r="R362" s="157"/>
      <c r="S362" s="157"/>
      <c r="T362" s="157"/>
      <c r="U362" s="157"/>
      <c r="V362" s="157"/>
      <c r="W362" s="157"/>
      <c r="X362" s="157"/>
      <c r="Y362" s="157"/>
      <c r="Z362" s="157"/>
    </row>
    <row r="363" spans="1:26" ht="12" customHeight="1" x14ac:dyDescent="0.25">
      <c r="A363" s="157"/>
      <c r="B363" s="157"/>
      <c r="C363" s="157"/>
      <c r="D363" s="189"/>
      <c r="E363" s="157"/>
      <c r="F363" s="157"/>
      <c r="G363" s="157"/>
      <c r="H363" s="157"/>
      <c r="I363" s="157"/>
      <c r="J363" s="157"/>
      <c r="K363" s="157"/>
      <c r="L363" s="157"/>
      <c r="M363" s="157"/>
      <c r="N363" s="157"/>
      <c r="O363" s="157"/>
      <c r="P363" s="157"/>
      <c r="Q363" s="157"/>
      <c r="R363" s="157"/>
      <c r="S363" s="157"/>
      <c r="T363" s="157"/>
      <c r="U363" s="157"/>
      <c r="V363" s="157"/>
      <c r="W363" s="157"/>
      <c r="X363" s="157"/>
      <c r="Y363" s="157"/>
      <c r="Z363" s="157"/>
    </row>
    <row r="364" spans="1:26" ht="12" customHeight="1" x14ac:dyDescent="0.25">
      <c r="A364" s="157"/>
      <c r="B364" s="157"/>
      <c r="C364" s="157"/>
      <c r="D364" s="189"/>
      <c r="E364" s="157"/>
      <c r="F364" s="157"/>
      <c r="G364" s="157"/>
      <c r="H364" s="157"/>
      <c r="I364" s="157"/>
      <c r="J364" s="157"/>
      <c r="K364" s="157"/>
      <c r="L364" s="157"/>
      <c r="M364" s="157"/>
      <c r="N364" s="157"/>
      <c r="O364" s="157"/>
      <c r="P364" s="157"/>
      <c r="Q364" s="157"/>
      <c r="R364" s="157"/>
      <c r="S364" s="157"/>
      <c r="T364" s="157"/>
      <c r="U364" s="157"/>
      <c r="V364" s="157"/>
      <c r="W364" s="157"/>
      <c r="X364" s="157"/>
      <c r="Y364" s="157"/>
      <c r="Z364" s="157"/>
    </row>
    <row r="365" spans="1:26" ht="12" customHeight="1" x14ac:dyDescent="0.25">
      <c r="A365" s="157"/>
      <c r="B365" s="157"/>
      <c r="C365" s="157"/>
      <c r="D365" s="189"/>
      <c r="E365" s="157"/>
      <c r="F365" s="157"/>
      <c r="G365" s="157"/>
      <c r="H365" s="157"/>
      <c r="I365" s="157"/>
      <c r="J365" s="157"/>
      <c r="K365" s="157"/>
      <c r="L365" s="157"/>
      <c r="M365" s="157"/>
      <c r="N365" s="157"/>
      <c r="O365" s="157"/>
      <c r="P365" s="157"/>
      <c r="Q365" s="157"/>
      <c r="R365" s="157"/>
      <c r="S365" s="157"/>
      <c r="T365" s="157"/>
      <c r="U365" s="157"/>
      <c r="V365" s="157"/>
      <c r="W365" s="157"/>
      <c r="X365" s="157"/>
      <c r="Y365" s="157"/>
      <c r="Z365" s="157"/>
    </row>
    <row r="366" spans="1:26" ht="12" customHeight="1" x14ac:dyDescent="0.25">
      <c r="A366" s="157"/>
      <c r="B366" s="157"/>
      <c r="C366" s="157"/>
      <c r="D366" s="189"/>
      <c r="E366" s="157"/>
      <c r="F366" s="157"/>
      <c r="G366" s="157"/>
      <c r="H366" s="157"/>
      <c r="I366" s="157"/>
      <c r="J366" s="157"/>
      <c r="K366" s="157"/>
      <c r="L366" s="157"/>
      <c r="M366" s="157"/>
      <c r="N366" s="157"/>
      <c r="O366" s="157"/>
      <c r="P366" s="157"/>
      <c r="Q366" s="157"/>
      <c r="R366" s="157"/>
      <c r="S366" s="157"/>
      <c r="T366" s="157"/>
      <c r="U366" s="157"/>
      <c r="V366" s="157"/>
      <c r="W366" s="157"/>
      <c r="X366" s="157"/>
      <c r="Y366" s="157"/>
      <c r="Z366" s="157"/>
    </row>
    <row r="367" spans="1:26" ht="12" customHeight="1" x14ac:dyDescent="0.25">
      <c r="A367" s="157"/>
      <c r="B367" s="157"/>
      <c r="C367" s="157"/>
      <c r="D367" s="189"/>
      <c r="E367" s="157"/>
      <c r="F367" s="157"/>
      <c r="G367" s="157"/>
      <c r="H367" s="157"/>
      <c r="I367" s="157"/>
      <c r="J367" s="157"/>
      <c r="K367" s="157"/>
      <c r="L367" s="157"/>
      <c r="M367" s="157"/>
      <c r="N367" s="157"/>
      <c r="O367" s="157"/>
      <c r="P367" s="157"/>
      <c r="Q367" s="157"/>
      <c r="R367" s="157"/>
      <c r="S367" s="157"/>
      <c r="T367" s="157"/>
      <c r="U367" s="157"/>
      <c r="V367" s="157"/>
      <c r="W367" s="157"/>
      <c r="X367" s="157"/>
      <c r="Y367" s="157"/>
      <c r="Z367" s="157"/>
    </row>
    <row r="368" spans="1:26" ht="12" customHeight="1" x14ac:dyDescent="0.25">
      <c r="A368" s="157"/>
      <c r="B368" s="157"/>
      <c r="C368" s="157"/>
      <c r="D368" s="189"/>
      <c r="E368" s="157"/>
      <c r="F368" s="157"/>
      <c r="G368" s="157"/>
      <c r="H368" s="157"/>
      <c r="I368" s="157"/>
      <c r="J368" s="157"/>
      <c r="K368" s="157"/>
      <c r="L368" s="157"/>
      <c r="M368" s="157"/>
      <c r="N368" s="157"/>
      <c r="O368" s="157"/>
      <c r="P368" s="157"/>
      <c r="Q368" s="157"/>
      <c r="R368" s="157"/>
      <c r="S368" s="157"/>
      <c r="T368" s="157"/>
      <c r="U368" s="157"/>
      <c r="V368" s="157"/>
      <c r="W368" s="157"/>
      <c r="X368" s="157"/>
      <c r="Y368" s="157"/>
      <c r="Z368" s="157"/>
    </row>
    <row r="369" spans="1:26" ht="12" customHeight="1" x14ac:dyDescent="0.25">
      <c r="A369" s="157"/>
      <c r="B369" s="157"/>
      <c r="C369" s="157"/>
      <c r="D369" s="189"/>
      <c r="E369" s="157"/>
      <c r="F369" s="157"/>
      <c r="G369" s="157"/>
      <c r="H369" s="157"/>
      <c r="I369" s="157"/>
      <c r="J369" s="157"/>
      <c r="K369" s="157"/>
      <c r="L369" s="157"/>
      <c r="M369" s="157"/>
      <c r="N369" s="157"/>
      <c r="O369" s="157"/>
      <c r="P369" s="157"/>
      <c r="Q369" s="157"/>
      <c r="R369" s="157"/>
      <c r="S369" s="157"/>
      <c r="T369" s="157"/>
      <c r="U369" s="157"/>
      <c r="V369" s="157"/>
      <c r="W369" s="157"/>
      <c r="X369" s="157"/>
      <c r="Y369" s="157"/>
      <c r="Z369" s="157"/>
    </row>
    <row r="370" spans="1:26" ht="12" customHeight="1" x14ac:dyDescent="0.25">
      <c r="A370" s="157"/>
      <c r="B370" s="157"/>
      <c r="C370" s="157"/>
      <c r="D370" s="189"/>
      <c r="E370" s="157"/>
      <c r="F370" s="157"/>
      <c r="G370" s="157"/>
      <c r="H370" s="157"/>
      <c r="I370" s="157"/>
      <c r="J370" s="157"/>
      <c r="K370" s="157"/>
      <c r="L370" s="157"/>
      <c r="M370" s="157"/>
      <c r="N370" s="157"/>
      <c r="O370" s="157"/>
      <c r="P370" s="157"/>
      <c r="Q370" s="157"/>
      <c r="R370" s="157"/>
      <c r="S370" s="157"/>
      <c r="T370" s="157"/>
      <c r="U370" s="157"/>
      <c r="V370" s="157"/>
      <c r="W370" s="157"/>
      <c r="X370" s="157"/>
      <c r="Y370" s="157"/>
      <c r="Z370" s="157"/>
    </row>
    <row r="371" spans="1:26" ht="12" customHeight="1" x14ac:dyDescent="0.25">
      <c r="A371" s="157"/>
      <c r="B371" s="157"/>
      <c r="C371" s="157"/>
      <c r="D371" s="189"/>
      <c r="E371" s="157"/>
      <c r="F371" s="157"/>
      <c r="G371" s="157"/>
      <c r="H371" s="157"/>
      <c r="I371" s="157"/>
      <c r="J371" s="157"/>
      <c r="K371" s="157"/>
      <c r="L371" s="157"/>
      <c r="M371" s="157"/>
      <c r="N371" s="157"/>
      <c r="O371" s="157"/>
      <c r="P371" s="157"/>
      <c r="Q371" s="157"/>
      <c r="R371" s="157"/>
      <c r="S371" s="157"/>
      <c r="T371" s="157"/>
      <c r="U371" s="157"/>
      <c r="V371" s="157"/>
      <c r="W371" s="157"/>
      <c r="X371" s="157"/>
      <c r="Y371" s="157"/>
      <c r="Z371" s="157"/>
    </row>
    <row r="372" spans="1:26" ht="12" customHeight="1" x14ac:dyDescent="0.25">
      <c r="A372" s="157"/>
      <c r="B372" s="157"/>
      <c r="C372" s="157"/>
      <c r="D372" s="189"/>
      <c r="E372" s="157"/>
      <c r="F372" s="157"/>
      <c r="G372" s="157"/>
      <c r="H372" s="157"/>
      <c r="I372" s="157"/>
      <c r="J372" s="157"/>
      <c r="K372" s="157"/>
      <c r="L372" s="157"/>
      <c r="M372" s="157"/>
      <c r="N372" s="157"/>
      <c r="O372" s="157"/>
      <c r="P372" s="157"/>
      <c r="Q372" s="157"/>
      <c r="R372" s="157"/>
      <c r="S372" s="157"/>
      <c r="T372" s="157"/>
      <c r="U372" s="157"/>
      <c r="V372" s="157"/>
      <c r="W372" s="157"/>
      <c r="X372" s="157"/>
      <c r="Y372" s="157"/>
      <c r="Z372" s="157"/>
    </row>
    <row r="373" spans="1:26" ht="12" customHeight="1" x14ac:dyDescent="0.25">
      <c r="A373" s="157"/>
      <c r="B373" s="157"/>
      <c r="C373" s="157"/>
      <c r="D373" s="189"/>
      <c r="E373" s="157"/>
      <c r="F373" s="157"/>
      <c r="G373" s="157"/>
      <c r="H373" s="157"/>
      <c r="I373" s="157"/>
      <c r="J373" s="157"/>
      <c r="K373" s="157"/>
      <c r="L373" s="157"/>
      <c r="M373" s="157"/>
      <c r="N373" s="157"/>
      <c r="O373" s="157"/>
      <c r="P373" s="157"/>
      <c r="Q373" s="157"/>
      <c r="R373" s="157"/>
      <c r="S373" s="157"/>
      <c r="T373" s="157"/>
      <c r="U373" s="157"/>
      <c r="V373" s="157"/>
      <c r="W373" s="157"/>
      <c r="X373" s="157"/>
      <c r="Y373" s="157"/>
      <c r="Z373" s="157"/>
    </row>
    <row r="374" spans="1:26" ht="12" customHeight="1" x14ac:dyDescent="0.25">
      <c r="A374" s="157"/>
      <c r="B374" s="157"/>
      <c r="C374" s="157"/>
      <c r="D374" s="189"/>
      <c r="E374" s="157"/>
      <c r="F374" s="157"/>
      <c r="G374" s="157"/>
      <c r="H374" s="157"/>
      <c r="I374" s="157"/>
      <c r="J374" s="157"/>
      <c r="K374" s="157"/>
      <c r="L374" s="157"/>
      <c r="M374" s="157"/>
      <c r="N374" s="157"/>
      <c r="O374" s="157"/>
      <c r="P374" s="157"/>
      <c r="Q374" s="157"/>
      <c r="R374" s="157"/>
      <c r="S374" s="157"/>
      <c r="T374" s="157"/>
      <c r="U374" s="157"/>
      <c r="V374" s="157"/>
      <c r="W374" s="157"/>
      <c r="X374" s="157"/>
      <c r="Y374" s="157"/>
      <c r="Z374" s="157"/>
    </row>
    <row r="375" spans="1:26" ht="12" customHeight="1" x14ac:dyDescent="0.25">
      <c r="A375" s="157"/>
      <c r="B375" s="157"/>
      <c r="C375" s="157"/>
      <c r="D375" s="189"/>
      <c r="E375" s="157"/>
      <c r="F375" s="157"/>
      <c r="G375" s="157"/>
      <c r="H375" s="157"/>
      <c r="I375" s="157"/>
      <c r="J375" s="157"/>
      <c r="K375" s="157"/>
      <c r="L375" s="157"/>
      <c r="M375" s="157"/>
      <c r="N375" s="157"/>
      <c r="O375" s="157"/>
      <c r="P375" s="157"/>
      <c r="Q375" s="157"/>
      <c r="R375" s="157"/>
      <c r="S375" s="157"/>
      <c r="T375" s="157"/>
      <c r="U375" s="157"/>
      <c r="V375" s="157"/>
      <c r="W375" s="157"/>
      <c r="X375" s="157"/>
      <c r="Y375" s="157"/>
      <c r="Z375" s="157"/>
    </row>
    <row r="376" spans="1:26" ht="12" customHeight="1" x14ac:dyDescent="0.25">
      <c r="A376" s="157"/>
      <c r="B376" s="157"/>
      <c r="C376" s="157"/>
      <c r="D376" s="189"/>
      <c r="E376" s="157"/>
      <c r="F376" s="157"/>
      <c r="G376" s="157"/>
      <c r="H376" s="157"/>
      <c r="I376" s="157"/>
      <c r="J376" s="157"/>
      <c r="K376" s="157"/>
      <c r="L376" s="157"/>
      <c r="M376" s="157"/>
      <c r="N376" s="157"/>
      <c r="O376" s="157"/>
      <c r="P376" s="157"/>
      <c r="Q376" s="157"/>
      <c r="R376" s="157"/>
      <c r="S376" s="157"/>
      <c r="T376" s="157"/>
      <c r="U376" s="157"/>
      <c r="V376" s="157"/>
      <c r="W376" s="157"/>
      <c r="X376" s="157"/>
      <c r="Y376" s="157"/>
      <c r="Z376" s="157"/>
    </row>
    <row r="377" spans="1:26" ht="12" customHeight="1" x14ac:dyDescent="0.25">
      <c r="A377" s="157"/>
      <c r="B377" s="157"/>
      <c r="C377" s="157"/>
      <c r="D377" s="189"/>
      <c r="E377" s="157"/>
      <c r="F377" s="157"/>
      <c r="G377" s="157"/>
      <c r="H377" s="157"/>
      <c r="I377" s="157"/>
      <c r="J377" s="157"/>
      <c r="K377" s="157"/>
      <c r="L377" s="157"/>
      <c r="M377" s="157"/>
      <c r="N377" s="157"/>
      <c r="O377" s="157"/>
      <c r="P377" s="157"/>
      <c r="Q377" s="157"/>
      <c r="R377" s="157"/>
      <c r="S377" s="157"/>
      <c r="T377" s="157"/>
      <c r="U377" s="157"/>
      <c r="V377" s="157"/>
      <c r="W377" s="157"/>
      <c r="X377" s="157"/>
      <c r="Y377" s="157"/>
      <c r="Z377" s="157"/>
    </row>
    <row r="378" spans="1:26" ht="12" customHeight="1" x14ac:dyDescent="0.25">
      <c r="A378" s="157"/>
      <c r="B378" s="157"/>
      <c r="C378" s="157"/>
      <c r="D378" s="189"/>
      <c r="E378" s="157"/>
      <c r="F378" s="157"/>
      <c r="G378" s="157"/>
      <c r="H378" s="157"/>
      <c r="I378" s="157"/>
      <c r="J378" s="157"/>
      <c r="K378" s="157"/>
      <c r="L378" s="157"/>
      <c r="M378" s="157"/>
      <c r="N378" s="157"/>
      <c r="O378" s="157"/>
      <c r="P378" s="157"/>
      <c r="Q378" s="157"/>
      <c r="R378" s="157"/>
      <c r="S378" s="157"/>
      <c r="T378" s="157"/>
      <c r="U378" s="157"/>
      <c r="V378" s="157"/>
      <c r="W378" s="157"/>
      <c r="X378" s="157"/>
      <c r="Y378" s="157"/>
      <c r="Z378" s="157"/>
    </row>
    <row r="379" spans="1:26" ht="12" customHeight="1" x14ac:dyDescent="0.25">
      <c r="A379" s="157"/>
      <c r="B379" s="157"/>
      <c r="C379" s="157"/>
      <c r="D379" s="189"/>
      <c r="E379" s="157"/>
      <c r="F379" s="157"/>
      <c r="G379" s="157"/>
      <c r="H379" s="157"/>
      <c r="I379" s="157"/>
      <c r="J379" s="157"/>
      <c r="K379" s="157"/>
      <c r="L379" s="157"/>
      <c r="M379" s="157"/>
      <c r="N379" s="157"/>
      <c r="O379" s="157"/>
      <c r="P379" s="157"/>
      <c r="Q379" s="157"/>
      <c r="R379" s="157"/>
      <c r="S379" s="157"/>
      <c r="T379" s="157"/>
      <c r="U379" s="157"/>
      <c r="V379" s="157"/>
      <c r="W379" s="157"/>
      <c r="X379" s="157"/>
      <c r="Y379" s="157"/>
      <c r="Z379" s="157"/>
    </row>
    <row r="380" spans="1:26" ht="12" customHeight="1" x14ac:dyDescent="0.25">
      <c r="A380" s="157"/>
      <c r="B380" s="157"/>
      <c r="C380" s="157"/>
      <c r="D380" s="189"/>
      <c r="E380" s="157"/>
      <c r="F380" s="157"/>
      <c r="G380" s="157"/>
      <c r="H380" s="157"/>
      <c r="I380" s="157"/>
      <c r="J380" s="157"/>
      <c r="K380" s="157"/>
      <c r="L380" s="157"/>
      <c r="M380" s="157"/>
      <c r="N380" s="157"/>
      <c r="O380" s="157"/>
      <c r="P380" s="157"/>
      <c r="Q380" s="157"/>
      <c r="R380" s="157"/>
      <c r="S380" s="157"/>
      <c r="T380" s="157"/>
      <c r="U380" s="157"/>
      <c r="V380" s="157"/>
      <c r="W380" s="157"/>
      <c r="X380" s="157"/>
      <c r="Y380" s="157"/>
      <c r="Z380" s="157"/>
    </row>
    <row r="381" spans="1:26" ht="12" customHeight="1" x14ac:dyDescent="0.25">
      <c r="A381" s="157"/>
      <c r="B381" s="157"/>
      <c r="C381" s="157"/>
      <c r="D381" s="189"/>
      <c r="E381" s="157"/>
      <c r="F381" s="157"/>
      <c r="G381" s="157"/>
      <c r="H381" s="157"/>
      <c r="I381" s="157"/>
      <c r="J381" s="157"/>
      <c r="K381" s="157"/>
      <c r="L381" s="157"/>
      <c r="M381" s="157"/>
      <c r="N381" s="157"/>
      <c r="O381" s="157"/>
      <c r="P381" s="157"/>
      <c r="Q381" s="157"/>
      <c r="R381" s="157"/>
      <c r="S381" s="157"/>
      <c r="T381" s="157"/>
      <c r="U381" s="157"/>
      <c r="V381" s="157"/>
      <c r="W381" s="157"/>
      <c r="X381" s="157"/>
      <c r="Y381" s="157"/>
      <c r="Z381" s="157"/>
    </row>
    <row r="382" spans="1:26" ht="12" customHeight="1" x14ac:dyDescent="0.25">
      <c r="A382" s="157"/>
      <c r="B382" s="157"/>
      <c r="C382" s="157"/>
      <c r="D382" s="189"/>
      <c r="E382" s="157"/>
      <c r="F382" s="157"/>
      <c r="G382" s="157"/>
      <c r="H382" s="157"/>
      <c r="I382" s="157"/>
      <c r="J382" s="157"/>
      <c r="K382" s="157"/>
      <c r="L382" s="157"/>
      <c r="M382" s="157"/>
      <c r="N382" s="157"/>
      <c r="O382" s="157"/>
      <c r="P382" s="157"/>
      <c r="Q382" s="157"/>
      <c r="R382" s="157"/>
      <c r="S382" s="157"/>
      <c r="T382" s="157"/>
      <c r="U382" s="157"/>
      <c r="V382" s="157"/>
      <c r="W382" s="157"/>
      <c r="X382" s="157"/>
      <c r="Y382" s="157"/>
      <c r="Z382" s="157"/>
    </row>
    <row r="383" spans="1:26" ht="12" customHeight="1" x14ac:dyDescent="0.25">
      <c r="A383" s="157"/>
      <c r="B383" s="157"/>
      <c r="C383" s="157"/>
      <c r="D383" s="189"/>
      <c r="E383" s="157"/>
      <c r="F383" s="157"/>
      <c r="G383" s="157"/>
      <c r="H383" s="157"/>
      <c r="I383" s="157"/>
      <c r="J383" s="157"/>
      <c r="K383" s="157"/>
      <c r="L383" s="157"/>
      <c r="M383" s="157"/>
      <c r="N383" s="157"/>
      <c r="O383" s="157"/>
      <c r="P383" s="157"/>
      <c r="Q383" s="157"/>
      <c r="R383" s="157"/>
      <c r="S383" s="157"/>
      <c r="T383" s="157"/>
      <c r="U383" s="157"/>
      <c r="V383" s="157"/>
      <c r="W383" s="157"/>
      <c r="X383" s="157"/>
      <c r="Y383" s="157"/>
      <c r="Z383" s="157"/>
    </row>
    <row r="384" spans="1:26" ht="12" customHeight="1" x14ac:dyDescent="0.25">
      <c r="A384" s="157"/>
      <c r="B384" s="157"/>
      <c r="C384" s="157"/>
      <c r="D384" s="189"/>
      <c r="E384" s="157"/>
      <c r="F384" s="157"/>
      <c r="G384" s="157"/>
      <c r="H384" s="157"/>
      <c r="I384" s="157"/>
      <c r="J384" s="157"/>
      <c r="K384" s="157"/>
      <c r="L384" s="157"/>
      <c r="M384" s="157"/>
      <c r="N384" s="157"/>
      <c r="O384" s="157"/>
      <c r="P384" s="157"/>
      <c r="Q384" s="157"/>
      <c r="R384" s="157"/>
      <c r="S384" s="157"/>
      <c r="T384" s="157"/>
      <c r="U384" s="157"/>
      <c r="V384" s="157"/>
      <c r="W384" s="157"/>
      <c r="X384" s="157"/>
      <c r="Y384" s="157"/>
      <c r="Z384" s="157"/>
    </row>
    <row r="385" spans="1:26" ht="12" customHeight="1" x14ac:dyDescent="0.25">
      <c r="A385" s="157"/>
      <c r="B385" s="157"/>
      <c r="C385" s="157"/>
      <c r="D385" s="189"/>
      <c r="E385" s="157"/>
      <c r="F385" s="157"/>
      <c r="G385" s="157"/>
      <c r="H385" s="157"/>
      <c r="I385" s="157"/>
      <c r="J385" s="157"/>
      <c r="K385" s="157"/>
      <c r="L385" s="157"/>
      <c r="M385" s="157"/>
      <c r="N385" s="157"/>
      <c r="O385" s="157"/>
      <c r="P385" s="157"/>
      <c r="Q385" s="157"/>
      <c r="R385" s="157"/>
      <c r="S385" s="157"/>
      <c r="T385" s="157"/>
      <c r="U385" s="157"/>
      <c r="V385" s="157"/>
      <c r="W385" s="157"/>
      <c r="X385" s="157"/>
      <c r="Y385" s="157"/>
      <c r="Z385" s="157"/>
    </row>
    <row r="386" spans="1:26" ht="12" customHeight="1" x14ac:dyDescent="0.25">
      <c r="A386" s="157"/>
      <c r="B386" s="157"/>
      <c r="C386" s="157"/>
      <c r="D386" s="189"/>
      <c r="E386" s="157"/>
      <c r="F386" s="157"/>
      <c r="G386" s="157"/>
      <c r="H386" s="157"/>
      <c r="I386" s="157"/>
      <c r="J386" s="157"/>
      <c r="K386" s="157"/>
      <c r="L386" s="157"/>
      <c r="M386" s="157"/>
      <c r="N386" s="157"/>
      <c r="O386" s="157"/>
      <c r="P386" s="157"/>
      <c r="Q386" s="157"/>
      <c r="R386" s="157"/>
      <c r="S386" s="157"/>
      <c r="T386" s="157"/>
      <c r="U386" s="157"/>
      <c r="V386" s="157"/>
      <c r="W386" s="157"/>
      <c r="X386" s="157"/>
      <c r="Y386" s="157"/>
      <c r="Z386" s="157"/>
    </row>
    <row r="387" spans="1:26" ht="12" customHeight="1" x14ac:dyDescent="0.25">
      <c r="A387" s="157"/>
      <c r="B387" s="157"/>
      <c r="C387" s="157"/>
      <c r="D387" s="189"/>
      <c r="E387" s="157"/>
      <c r="F387" s="157"/>
      <c r="G387" s="157"/>
      <c r="H387" s="157"/>
      <c r="I387" s="157"/>
      <c r="J387" s="157"/>
      <c r="K387" s="157"/>
      <c r="L387" s="157"/>
      <c r="M387" s="157"/>
      <c r="N387" s="157"/>
      <c r="O387" s="157"/>
      <c r="P387" s="157"/>
      <c r="Q387" s="157"/>
      <c r="R387" s="157"/>
      <c r="S387" s="157"/>
      <c r="T387" s="157"/>
      <c r="U387" s="157"/>
      <c r="V387" s="157"/>
      <c r="W387" s="157"/>
      <c r="X387" s="157"/>
      <c r="Y387" s="157"/>
      <c r="Z387" s="157"/>
    </row>
    <row r="388" spans="1:26" ht="12" customHeight="1" x14ac:dyDescent="0.25">
      <c r="A388" s="157"/>
      <c r="B388" s="157"/>
      <c r="C388" s="157"/>
      <c r="D388" s="189"/>
      <c r="E388" s="157"/>
      <c r="F388" s="157"/>
      <c r="G388" s="157"/>
      <c r="H388" s="157"/>
      <c r="I388" s="157"/>
      <c r="J388" s="157"/>
      <c r="K388" s="157"/>
      <c r="L388" s="157"/>
      <c r="M388" s="157"/>
      <c r="N388" s="157"/>
      <c r="O388" s="157"/>
      <c r="P388" s="157"/>
      <c r="Q388" s="157"/>
      <c r="R388" s="157"/>
      <c r="S388" s="157"/>
      <c r="T388" s="157"/>
      <c r="U388" s="157"/>
      <c r="V388" s="157"/>
      <c r="W388" s="157"/>
      <c r="X388" s="157"/>
      <c r="Y388" s="157"/>
      <c r="Z388" s="157"/>
    </row>
    <row r="389" spans="1:26" ht="12" customHeight="1" x14ac:dyDescent="0.25">
      <c r="A389" s="157"/>
      <c r="B389" s="157"/>
      <c r="C389" s="157"/>
      <c r="D389" s="189"/>
      <c r="E389" s="157"/>
      <c r="F389" s="157"/>
      <c r="G389" s="157"/>
      <c r="H389" s="157"/>
      <c r="I389" s="157"/>
      <c r="J389" s="157"/>
      <c r="K389" s="157"/>
      <c r="L389" s="157"/>
      <c r="M389" s="157"/>
      <c r="N389" s="157"/>
      <c r="O389" s="157"/>
      <c r="P389" s="157"/>
      <c r="Q389" s="157"/>
      <c r="R389" s="157"/>
      <c r="S389" s="157"/>
      <c r="T389" s="157"/>
      <c r="U389" s="157"/>
      <c r="V389" s="157"/>
      <c r="W389" s="157"/>
      <c r="X389" s="157"/>
      <c r="Y389" s="157"/>
      <c r="Z389" s="157"/>
    </row>
    <row r="390" spans="1:26" ht="12" customHeight="1" x14ac:dyDescent="0.25">
      <c r="A390" s="157"/>
      <c r="B390" s="157"/>
      <c r="C390" s="157"/>
      <c r="D390" s="189"/>
      <c r="E390" s="157"/>
      <c r="F390" s="157"/>
      <c r="G390" s="157"/>
      <c r="H390" s="157"/>
      <c r="I390" s="157"/>
      <c r="J390" s="157"/>
      <c r="K390" s="157"/>
      <c r="L390" s="157"/>
      <c r="M390" s="157"/>
      <c r="N390" s="157"/>
      <c r="O390" s="157"/>
      <c r="P390" s="157"/>
      <c r="Q390" s="157"/>
      <c r="R390" s="157"/>
      <c r="S390" s="157"/>
      <c r="T390" s="157"/>
      <c r="U390" s="157"/>
      <c r="V390" s="157"/>
      <c r="W390" s="157"/>
      <c r="X390" s="157"/>
      <c r="Y390" s="157"/>
      <c r="Z390" s="157"/>
    </row>
    <row r="391" spans="1:26" ht="12" customHeight="1" x14ac:dyDescent="0.25">
      <c r="A391" s="157"/>
      <c r="B391" s="157"/>
      <c r="C391" s="157"/>
      <c r="D391" s="189"/>
      <c r="E391" s="157"/>
      <c r="F391" s="157"/>
      <c r="G391" s="157"/>
      <c r="H391" s="157"/>
      <c r="I391" s="157"/>
      <c r="J391" s="157"/>
      <c r="K391" s="157"/>
      <c r="L391" s="157"/>
      <c r="M391" s="157"/>
      <c r="N391" s="157"/>
      <c r="O391" s="157"/>
      <c r="P391" s="157"/>
      <c r="Q391" s="157"/>
      <c r="R391" s="157"/>
      <c r="S391" s="157"/>
      <c r="T391" s="157"/>
      <c r="U391" s="157"/>
      <c r="V391" s="157"/>
      <c r="W391" s="157"/>
      <c r="X391" s="157"/>
      <c r="Y391" s="157"/>
      <c r="Z391" s="157"/>
    </row>
    <row r="392" spans="1:26" ht="12" customHeight="1" x14ac:dyDescent="0.25">
      <c r="A392" s="157"/>
      <c r="B392" s="157"/>
      <c r="C392" s="157"/>
      <c r="D392" s="189"/>
      <c r="E392" s="157"/>
      <c r="F392" s="157"/>
      <c r="G392" s="157"/>
      <c r="H392" s="157"/>
      <c r="I392" s="157"/>
      <c r="J392" s="157"/>
      <c r="K392" s="157"/>
      <c r="L392" s="157"/>
      <c r="M392" s="157"/>
      <c r="N392" s="157"/>
      <c r="O392" s="157"/>
      <c r="P392" s="157"/>
      <c r="Q392" s="157"/>
      <c r="R392" s="157"/>
      <c r="S392" s="157"/>
      <c r="T392" s="157"/>
      <c r="U392" s="157"/>
      <c r="V392" s="157"/>
      <c r="W392" s="157"/>
      <c r="X392" s="157"/>
      <c r="Y392" s="157"/>
      <c r="Z392" s="157"/>
    </row>
    <row r="393" spans="1:26" ht="12" customHeight="1" x14ac:dyDescent="0.25">
      <c r="A393" s="157"/>
      <c r="B393" s="157"/>
      <c r="C393" s="157"/>
      <c r="D393" s="189"/>
      <c r="E393" s="157"/>
      <c r="F393" s="157"/>
      <c r="G393" s="157"/>
      <c r="H393" s="157"/>
      <c r="I393" s="157"/>
      <c r="J393" s="157"/>
      <c r="K393" s="157"/>
      <c r="L393" s="157"/>
      <c r="M393" s="157"/>
      <c r="N393" s="157"/>
      <c r="O393" s="157"/>
      <c r="P393" s="157"/>
      <c r="Q393" s="157"/>
      <c r="R393" s="157"/>
      <c r="S393" s="157"/>
      <c r="T393" s="157"/>
      <c r="U393" s="157"/>
      <c r="V393" s="157"/>
      <c r="W393" s="157"/>
      <c r="X393" s="157"/>
      <c r="Y393" s="157"/>
      <c r="Z393" s="157"/>
    </row>
    <row r="394" spans="1:26" ht="12" customHeight="1" x14ac:dyDescent="0.25">
      <c r="A394" s="157"/>
      <c r="B394" s="157"/>
      <c r="C394" s="157"/>
      <c r="D394" s="189"/>
      <c r="E394" s="157"/>
      <c r="F394" s="157"/>
      <c r="G394" s="157"/>
      <c r="H394" s="157"/>
      <c r="I394" s="157"/>
      <c r="J394" s="157"/>
      <c r="K394" s="157"/>
      <c r="L394" s="157"/>
      <c r="M394" s="157"/>
      <c r="N394" s="157"/>
      <c r="O394" s="157"/>
      <c r="P394" s="157"/>
      <c r="Q394" s="157"/>
      <c r="R394" s="157"/>
      <c r="S394" s="157"/>
      <c r="T394" s="157"/>
      <c r="U394" s="157"/>
      <c r="V394" s="157"/>
      <c r="W394" s="157"/>
      <c r="X394" s="157"/>
      <c r="Y394" s="157"/>
      <c r="Z394" s="157"/>
    </row>
    <row r="395" spans="1:26" ht="12" customHeight="1" x14ac:dyDescent="0.25">
      <c r="A395" s="157"/>
      <c r="B395" s="157"/>
      <c r="C395" s="157"/>
      <c r="D395" s="189"/>
      <c r="E395" s="157"/>
      <c r="F395" s="157"/>
      <c r="G395" s="157"/>
      <c r="H395" s="157"/>
      <c r="I395" s="157"/>
      <c r="J395" s="157"/>
      <c r="K395" s="157"/>
      <c r="L395" s="157"/>
      <c r="M395" s="157"/>
      <c r="N395" s="157"/>
      <c r="O395" s="157"/>
      <c r="P395" s="157"/>
      <c r="Q395" s="157"/>
      <c r="R395" s="157"/>
      <c r="S395" s="157"/>
      <c r="T395" s="157"/>
      <c r="U395" s="157"/>
      <c r="V395" s="157"/>
      <c r="W395" s="157"/>
      <c r="X395" s="157"/>
      <c r="Y395" s="157"/>
      <c r="Z395" s="157"/>
    </row>
    <row r="396" spans="1:26" ht="12" customHeight="1" x14ac:dyDescent="0.25">
      <c r="A396" s="157"/>
      <c r="B396" s="157"/>
      <c r="C396" s="157"/>
      <c r="D396" s="189"/>
      <c r="E396" s="157"/>
      <c r="F396" s="157"/>
      <c r="G396" s="157"/>
      <c r="H396" s="157"/>
      <c r="I396" s="157"/>
      <c r="J396" s="157"/>
      <c r="K396" s="157"/>
      <c r="L396" s="157"/>
      <c r="M396" s="157"/>
      <c r="N396" s="157"/>
      <c r="O396" s="157"/>
      <c r="P396" s="157"/>
      <c r="Q396" s="157"/>
      <c r="R396" s="157"/>
      <c r="S396" s="157"/>
      <c r="T396" s="157"/>
      <c r="U396" s="157"/>
      <c r="V396" s="157"/>
      <c r="W396" s="157"/>
      <c r="X396" s="157"/>
      <c r="Y396" s="157"/>
      <c r="Z396" s="157"/>
    </row>
    <row r="397" spans="1:26" ht="12" customHeight="1" x14ac:dyDescent="0.25">
      <c r="A397" s="157"/>
      <c r="B397" s="157"/>
      <c r="C397" s="157"/>
      <c r="D397" s="189"/>
      <c r="E397" s="157"/>
      <c r="F397" s="157"/>
      <c r="G397" s="157"/>
      <c r="H397" s="157"/>
      <c r="I397" s="157"/>
      <c r="J397" s="157"/>
      <c r="K397" s="157"/>
      <c r="L397" s="157"/>
      <c r="M397" s="157"/>
      <c r="N397" s="157"/>
      <c r="O397" s="157"/>
      <c r="P397" s="157"/>
      <c r="Q397" s="157"/>
      <c r="R397" s="157"/>
      <c r="S397" s="157"/>
      <c r="T397" s="157"/>
      <c r="U397" s="157"/>
      <c r="V397" s="157"/>
      <c r="W397" s="157"/>
      <c r="X397" s="157"/>
      <c r="Y397" s="157"/>
      <c r="Z397" s="157"/>
    </row>
    <row r="398" spans="1:26" ht="12" customHeight="1" x14ac:dyDescent="0.25">
      <c r="A398" s="157"/>
      <c r="B398" s="157"/>
      <c r="C398" s="157"/>
      <c r="D398" s="189"/>
      <c r="E398" s="157"/>
      <c r="F398" s="157"/>
      <c r="G398" s="157"/>
      <c r="H398" s="157"/>
      <c r="I398" s="157"/>
      <c r="J398" s="157"/>
      <c r="K398" s="157"/>
      <c r="L398" s="157"/>
      <c r="M398" s="157"/>
      <c r="N398" s="157"/>
      <c r="O398" s="157"/>
      <c r="P398" s="157"/>
      <c r="Q398" s="157"/>
      <c r="R398" s="157"/>
      <c r="S398" s="157"/>
      <c r="T398" s="157"/>
      <c r="U398" s="157"/>
      <c r="V398" s="157"/>
      <c r="W398" s="157"/>
      <c r="X398" s="157"/>
      <c r="Y398" s="157"/>
      <c r="Z398" s="157"/>
    </row>
    <row r="399" spans="1:26" ht="12" customHeight="1" x14ac:dyDescent="0.25">
      <c r="A399" s="157"/>
      <c r="B399" s="157"/>
      <c r="C399" s="157"/>
      <c r="D399" s="189"/>
      <c r="E399" s="157"/>
      <c r="F399" s="157"/>
      <c r="G399" s="157"/>
      <c r="H399" s="157"/>
      <c r="I399" s="157"/>
      <c r="J399" s="157"/>
      <c r="K399" s="157"/>
      <c r="L399" s="157"/>
      <c r="M399" s="157"/>
      <c r="N399" s="157"/>
      <c r="O399" s="157"/>
      <c r="P399" s="157"/>
      <c r="Q399" s="157"/>
      <c r="R399" s="157"/>
      <c r="S399" s="157"/>
      <c r="T399" s="157"/>
      <c r="U399" s="157"/>
      <c r="V399" s="157"/>
      <c r="W399" s="157"/>
      <c r="X399" s="157"/>
      <c r="Y399" s="157"/>
      <c r="Z399" s="157"/>
    </row>
    <row r="400" spans="1:26" ht="12" customHeight="1" x14ac:dyDescent="0.25">
      <c r="A400" s="157"/>
      <c r="B400" s="157"/>
      <c r="C400" s="157"/>
      <c r="D400" s="189"/>
      <c r="E400" s="157"/>
      <c r="F400" s="157"/>
      <c r="G400" s="157"/>
      <c r="H400" s="157"/>
      <c r="I400" s="157"/>
      <c r="J400" s="157"/>
      <c r="K400" s="157"/>
      <c r="L400" s="157"/>
      <c r="M400" s="157"/>
      <c r="N400" s="157"/>
      <c r="O400" s="157"/>
      <c r="P400" s="157"/>
      <c r="Q400" s="157"/>
      <c r="R400" s="157"/>
      <c r="S400" s="157"/>
      <c r="T400" s="157"/>
      <c r="U400" s="157"/>
      <c r="V400" s="157"/>
      <c r="W400" s="157"/>
      <c r="X400" s="157"/>
      <c r="Y400" s="157"/>
      <c r="Z400" s="157"/>
    </row>
    <row r="401" spans="1:26" ht="12" customHeight="1" x14ac:dyDescent="0.25">
      <c r="A401" s="157"/>
      <c r="B401" s="157"/>
      <c r="C401" s="157"/>
      <c r="D401" s="189"/>
      <c r="E401" s="157"/>
      <c r="F401" s="157"/>
      <c r="G401" s="157"/>
      <c r="H401" s="157"/>
      <c r="I401" s="157"/>
      <c r="J401" s="157"/>
      <c r="K401" s="157"/>
      <c r="L401" s="157"/>
      <c r="M401" s="157"/>
      <c r="N401" s="157"/>
      <c r="O401" s="157"/>
      <c r="P401" s="157"/>
      <c r="Q401" s="157"/>
      <c r="R401" s="157"/>
      <c r="S401" s="157"/>
      <c r="T401" s="157"/>
      <c r="U401" s="157"/>
      <c r="V401" s="157"/>
      <c r="W401" s="157"/>
      <c r="X401" s="157"/>
      <c r="Y401" s="157"/>
      <c r="Z401" s="157"/>
    </row>
    <row r="402" spans="1:26" ht="12" customHeight="1" x14ac:dyDescent="0.25">
      <c r="A402" s="157"/>
      <c r="B402" s="157"/>
      <c r="C402" s="157"/>
      <c r="D402" s="189"/>
      <c r="E402" s="157"/>
      <c r="F402" s="157"/>
      <c r="G402" s="157"/>
      <c r="H402" s="157"/>
      <c r="I402" s="157"/>
      <c r="J402" s="157"/>
      <c r="K402" s="157"/>
      <c r="L402" s="157"/>
      <c r="M402" s="157"/>
      <c r="N402" s="157"/>
      <c r="O402" s="157"/>
      <c r="P402" s="157"/>
      <c r="Q402" s="157"/>
      <c r="R402" s="157"/>
      <c r="S402" s="157"/>
      <c r="T402" s="157"/>
      <c r="U402" s="157"/>
      <c r="V402" s="157"/>
      <c r="W402" s="157"/>
      <c r="X402" s="157"/>
      <c r="Y402" s="157"/>
      <c r="Z402" s="157"/>
    </row>
    <row r="403" spans="1:26" ht="12" customHeight="1" x14ac:dyDescent="0.25">
      <c r="A403" s="157"/>
      <c r="B403" s="157"/>
      <c r="C403" s="157"/>
      <c r="D403" s="189"/>
      <c r="E403" s="157"/>
      <c r="F403" s="157"/>
      <c r="G403" s="157"/>
      <c r="H403" s="157"/>
      <c r="I403" s="157"/>
      <c r="J403" s="157"/>
      <c r="K403" s="157"/>
      <c r="L403" s="157"/>
      <c r="M403" s="157"/>
      <c r="N403" s="157"/>
      <c r="O403" s="157"/>
      <c r="P403" s="157"/>
      <c r="Q403" s="157"/>
      <c r="R403" s="157"/>
      <c r="S403" s="157"/>
      <c r="T403" s="157"/>
      <c r="U403" s="157"/>
      <c r="V403" s="157"/>
      <c r="W403" s="157"/>
      <c r="X403" s="157"/>
      <c r="Y403" s="157"/>
      <c r="Z403" s="157"/>
    </row>
    <row r="404" spans="1:26" ht="12" customHeight="1" x14ac:dyDescent="0.25">
      <c r="A404" s="157"/>
      <c r="B404" s="157"/>
      <c r="C404" s="157"/>
      <c r="D404" s="189"/>
      <c r="E404" s="157"/>
      <c r="F404" s="157"/>
      <c r="G404" s="157"/>
      <c r="H404" s="157"/>
      <c r="I404" s="157"/>
      <c r="J404" s="157"/>
      <c r="K404" s="157"/>
      <c r="L404" s="157"/>
      <c r="M404" s="157"/>
      <c r="N404" s="157"/>
      <c r="O404" s="157"/>
      <c r="P404" s="157"/>
      <c r="Q404" s="157"/>
      <c r="R404" s="157"/>
      <c r="S404" s="157"/>
      <c r="T404" s="157"/>
      <c r="U404" s="157"/>
      <c r="V404" s="157"/>
      <c r="W404" s="157"/>
      <c r="X404" s="157"/>
      <c r="Y404" s="157"/>
      <c r="Z404" s="157"/>
    </row>
    <row r="405" spans="1:26" ht="12" customHeight="1" x14ac:dyDescent="0.25">
      <c r="A405" s="157"/>
      <c r="B405" s="157"/>
      <c r="C405" s="157"/>
      <c r="D405" s="189"/>
      <c r="E405" s="157"/>
      <c r="F405" s="157"/>
      <c r="G405" s="157"/>
      <c r="H405" s="157"/>
      <c r="I405" s="157"/>
      <c r="J405" s="157"/>
      <c r="K405" s="157"/>
      <c r="L405" s="157"/>
      <c r="M405" s="157"/>
      <c r="N405" s="157"/>
      <c r="O405" s="157"/>
      <c r="P405" s="157"/>
      <c r="Q405" s="157"/>
      <c r="R405" s="157"/>
      <c r="S405" s="157"/>
      <c r="T405" s="157"/>
      <c r="U405" s="157"/>
      <c r="V405" s="157"/>
      <c r="W405" s="157"/>
      <c r="X405" s="157"/>
      <c r="Y405" s="157"/>
      <c r="Z405" s="157"/>
    </row>
    <row r="406" spans="1:26" ht="12" customHeight="1" x14ac:dyDescent="0.25">
      <c r="A406" s="157"/>
      <c r="B406" s="157"/>
      <c r="C406" s="157"/>
      <c r="D406" s="189"/>
      <c r="E406" s="157"/>
      <c r="F406" s="157"/>
      <c r="G406" s="157"/>
      <c r="H406" s="157"/>
      <c r="I406" s="157"/>
      <c r="J406" s="157"/>
      <c r="K406" s="157"/>
      <c r="L406" s="157"/>
      <c r="M406" s="157"/>
      <c r="N406" s="157"/>
      <c r="O406" s="157"/>
      <c r="P406" s="157"/>
      <c r="Q406" s="157"/>
      <c r="R406" s="157"/>
      <c r="S406" s="157"/>
      <c r="T406" s="157"/>
      <c r="U406" s="157"/>
      <c r="V406" s="157"/>
      <c r="W406" s="157"/>
      <c r="X406" s="157"/>
      <c r="Y406" s="157"/>
      <c r="Z406" s="157"/>
    </row>
    <row r="407" spans="1:26" ht="12" customHeight="1" x14ac:dyDescent="0.25">
      <c r="A407" s="157"/>
      <c r="B407" s="157"/>
      <c r="C407" s="157"/>
      <c r="D407" s="189"/>
      <c r="E407" s="157"/>
      <c r="F407" s="157"/>
      <c r="G407" s="157"/>
      <c r="H407" s="157"/>
      <c r="I407" s="157"/>
      <c r="J407" s="157"/>
      <c r="K407" s="157"/>
      <c r="L407" s="157"/>
      <c r="M407" s="157"/>
      <c r="N407" s="157"/>
      <c r="O407" s="157"/>
      <c r="P407" s="157"/>
      <c r="Q407" s="157"/>
      <c r="R407" s="157"/>
      <c r="S407" s="157"/>
      <c r="T407" s="157"/>
      <c r="U407" s="157"/>
      <c r="V407" s="157"/>
      <c r="W407" s="157"/>
      <c r="X407" s="157"/>
      <c r="Y407" s="157"/>
      <c r="Z407" s="157"/>
    </row>
    <row r="408" spans="1:26" ht="12" customHeight="1" x14ac:dyDescent="0.25">
      <c r="A408" s="157"/>
      <c r="B408" s="157"/>
      <c r="C408" s="157"/>
      <c r="D408" s="189"/>
      <c r="E408" s="157"/>
      <c r="F408" s="157"/>
      <c r="G408" s="157"/>
      <c r="H408" s="157"/>
      <c r="I408" s="157"/>
      <c r="J408" s="157"/>
      <c r="K408" s="157"/>
      <c r="L408" s="157"/>
      <c r="M408" s="157"/>
      <c r="N408" s="157"/>
      <c r="O408" s="157"/>
      <c r="P408" s="157"/>
      <c r="Q408" s="157"/>
      <c r="R408" s="157"/>
      <c r="S408" s="157"/>
      <c r="T408" s="157"/>
      <c r="U408" s="157"/>
      <c r="V408" s="157"/>
      <c r="W408" s="157"/>
      <c r="X408" s="157"/>
      <c r="Y408" s="157"/>
      <c r="Z408" s="157"/>
    </row>
    <row r="409" spans="1:26" ht="12" customHeight="1" x14ac:dyDescent="0.25">
      <c r="A409" s="157"/>
      <c r="B409" s="157"/>
      <c r="C409" s="157"/>
      <c r="D409" s="189"/>
      <c r="E409" s="157"/>
      <c r="F409" s="157"/>
      <c r="G409" s="157"/>
      <c r="H409" s="157"/>
      <c r="I409" s="157"/>
      <c r="J409" s="157"/>
      <c r="K409" s="157"/>
      <c r="L409" s="157"/>
      <c r="M409" s="157"/>
      <c r="N409" s="157"/>
      <c r="O409" s="157"/>
      <c r="P409" s="157"/>
      <c r="Q409" s="157"/>
      <c r="R409" s="157"/>
      <c r="S409" s="157"/>
      <c r="T409" s="157"/>
      <c r="U409" s="157"/>
      <c r="V409" s="157"/>
      <c r="W409" s="157"/>
      <c r="X409" s="157"/>
      <c r="Y409" s="157"/>
      <c r="Z409" s="157"/>
    </row>
    <row r="410" spans="1:26" ht="12" customHeight="1" x14ac:dyDescent="0.25">
      <c r="A410" s="157"/>
      <c r="B410" s="157"/>
      <c r="C410" s="157"/>
      <c r="D410" s="189"/>
      <c r="E410" s="157"/>
      <c r="F410" s="157"/>
      <c r="G410" s="157"/>
      <c r="H410" s="157"/>
      <c r="I410" s="157"/>
      <c r="J410" s="157"/>
      <c r="K410" s="157"/>
      <c r="L410" s="157"/>
      <c r="M410" s="157"/>
      <c r="N410" s="157"/>
      <c r="O410" s="157"/>
      <c r="P410" s="157"/>
      <c r="Q410" s="157"/>
      <c r="R410" s="157"/>
      <c r="S410" s="157"/>
      <c r="T410" s="157"/>
      <c r="U410" s="157"/>
      <c r="V410" s="157"/>
      <c r="W410" s="157"/>
      <c r="X410" s="157"/>
      <c r="Y410" s="157"/>
      <c r="Z410" s="157"/>
    </row>
    <row r="411" spans="1:26" ht="12" customHeight="1" x14ac:dyDescent="0.25">
      <c r="A411" s="157"/>
      <c r="B411" s="157"/>
      <c r="C411" s="157"/>
      <c r="D411" s="189"/>
      <c r="E411" s="157"/>
      <c r="F411" s="157"/>
      <c r="G411" s="157"/>
      <c r="H411" s="157"/>
      <c r="I411" s="157"/>
      <c r="J411" s="157"/>
      <c r="K411" s="157"/>
      <c r="L411" s="157"/>
      <c r="M411" s="157"/>
      <c r="N411" s="157"/>
      <c r="O411" s="157"/>
      <c r="P411" s="157"/>
      <c r="Q411" s="157"/>
      <c r="R411" s="157"/>
      <c r="S411" s="157"/>
      <c r="T411" s="157"/>
      <c r="U411" s="157"/>
      <c r="V411" s="157"/>
      <c r="W411" s="157"/>
      <c r="X411" s="157"/>
      <c r="Y411" s="157"/>
      <c r="Z411" s="157"/>
    </row>
    <row r="412" spans="1:26" ht="12" customHeight="1" x14ac:dyDescent="0.25">
      <c r="A412" s="157"/>
      <c r="B412" s="157"/>
      <c r="C412" s="157"/>
      <c r="D412" s="189"/>
      <c r="E412" s="157"/>
      <c r="F412" s="157"/>
      <c r="G412" s="157"/>
      <c r="H412" s="157"/>
      <c r="I412" s="157"/>
      <c r="J412" s="157"/>
      <c r="K412" s="157"/>
      <c r="L412" s="157"/>
      <c r="M412" s="157"/>
      <c r="N412" s="157"/>
      <c r="O412" s="157"/>
      <c r="P412" s="157"/>
      <c r="Q412" s="157"/>
      <c r="R412" s="157"/>
      <c r="S412" s="157"/>
      <c r="T412" s="157"/>
      <c r="U412" s="157"/>
      <c r="V412" s="157"/>
      <c r="W412" s="157"/>
      <c r="X412" s="157"/>
      <c r="Y412" s="157"/>
      <c r="Z412" s="157"/>
    </row>
    <row r="413" spans="1:26" ht="12" customHeight="1" x14ac:dyDescent="0.25">
      <c r="A413" s="157"/>
      <c r="B413" s="157"/>
      <c r="C413" s="157"/>
      <c r="D413" s="189"/>
      <c r="E413" s="157"/>
      <c r="F413" s="157"/>
      <c r="G413" s="157"/>
      <c r="H413" s="157"/>
      <c r="I413" s="157"/>
      <c r="J413" s="157"/>
      <c r="K413" s="157"/>
      <c r="L413" s="157"/>
      <c r="M413" s="157"/>
      <c r="N413" s="157"/>
      <c r="O413" s="157"/>
      <c r="P413" s="157"/>
      <c r="Q413" s="157"/>
      <c r="R413" s="157"/>
      <c r="S413" s="157"/>
      <c r="T413" s="157"/>
      <c r="U413" s="157"/>
      <c r="V413" s="157"/>
      <c r="W413" s="157"/>
      <c r="X413" s="157"/>
      <c r="Y413" s="157"/>
      <c r="Z413" s="157"/>
    </row>
    <row r="414" spans="1:26" ht="12" customHeight="1" x14ac:dyDescent="0.25">
      <c r="A414" s="157"/>
      <c r="B414" s="157"/>
      <c r="C414" s="157"/>
      <c r="D414" s="189"/>
      <c r="E414" s="157"/>
      <c r="F414" s="157"/>
      <c r="G414" s="157"/>
      <c r="H414" s="157"/>
      <c r="I414" s="157"/>
      <c r="J414" s="157"/>
      <c r="K414" s="157"/>
      <c r="L414" s="157"/>
      <c r="M414" s="157"/>
      <c r="N414" s="157"/>
      <c r="O414" s="157"/>
      <c r="P414" s="157"/>
      <c r="Q414" s="157"/>
      <c r="R414" s="157"/>
      <c r="S414" s="157"/>
      <c r="T414" s="157"/>
      <c r="U414" s="157"/>
      <c r="V414" s="157"/>
      <c r="W414" s="157"/>
      <c r="X414" s="157"/>
      <c r="Y414" s="157"/>
      <c r="Z414" s="157"/>
    </row>
    <row r="415" spans="1:26" ht="12" customHeight="1" x14ac:dyDescent="0.25">
      <c r="A415" s="157"/>
      <c r="B415" s="157"/>
      <c r="C415" s="157"/>
      <c r="D415" s="189"/>
      <c r="E415" s="157"/>
      <c r="F415" s="157"/>
      <c r="G415" s="157"/>
      <c r="H415" s="157"/>
      <c r="I415" s="157"/>
      <c r="J415" s="157"/>
      <c r="K415" s="157"/>
      <c r="L415" s="157"/>
      <c r="M415" s="157"/>
      <c r="N415" s="157"/>
      <c r="O415" s="157"/>
      <c r="P415" s="157"/>
      <c r="Q415" s="157"/>
      <c r="R415" s="157"/>
      <c r="S415" s="157"/>
      <c r="T415" s="157"/>
      <c r="U415" s="157"/>
      <c r="V415" s="157"/>
      <c r="W415" s="157"/>
      <c r="X415" s="157"/>
      <c r="Y415" s="157"/>
      <c r="Z415" s="157"/>
    </row>
    <row r="416" spans="1:26" ht="12" customHeight="1" x14ac:dyDescent="0.25">
      <c r="A416" s="157"/>
      <c r="B416" s="157"/>
      <c r="C416" s="157"/>
      <c r="D416" s="189"/>
      <c r="E416" s="157"/>
      <c r="F416" s="157"/>
      <c r="G416" s="157"/>
      <c r="H416" s="157"/>
      <c r="I416" s="157"/>
      <c r="J416" s="157"/>
      <c r="K416" s="157"/>
      <c r="L416" s="157"/>
      <c r="M416" s="157"/>
      <c r="N416" s="157"/>
      <c r="O416" s="157"/>
      <c r="P416" s="157"/>
      <c r="Q416" s="157"/>
      <c r="R416" s="157"/>
      <c r="S416" s="157"/>
      <c r="T416" s="157"/>
      <c r="U416" s="157"/>
      <c r="V416" s="157"/>
      <c r="W416" s="157"/>
      <c r="X416" s="157"/>
      <c r="Y416" s="157"/>
      <c r="Z416" s="157"/>
    </row>
    <row r="417" spans="1:26" ht="12" customHeight="1" x14ac:dyDescent="0.25">
      <c r="A417" s="157"/>
      <c r="B417" s="157"/>
      <c r="C417" s="157"/>
      <c r="D417" s="189"/>
      <c r="E417" s="157"/>
      <c r="F417" s="157"/>
      <c r="G417" s="157"/>
      <c r="H417" s="157"/>
      <c r="I417" s="157"/>
      <c r="J417" s="157"/>
      <c r="K417" s="157"/>
      <c r="L417" s="157"/>
      <c r="M417" s="157"/>
      <c r="N417" s="157"/>
      <c r="O417" s="157"/>
      <c r="P417" s="157"/>
      <c r="Q417" s="157"/>
      <c r="R417" s="157"/>
      <c r="S417" s="157"/>
      <c r="T417" s="157"/>
      <c r="U417" s="157"/>
      <c r="V417" s="157"/>
      <c r="W417" s="157"/>
      <c r="X417" s="157"/>
      <c r="Y417" s="157"/>
      <c r="Z417" s="157"/>
    </row>
    <row r="418" spans="1:26" ht="12" customHeight="1" x14ac:dyDescent="0.25">
      <c r="A418" s="157"/>
      <c r="B418" s="157"/>
      <c r="C418" s="157"/>
      <c r="D418" s="189"/>
      <c r="E418" s="157"/>
      <c r="F418" s="157"/>
      <c r="G418" s="157"/>
      <c r="H418" s="157"/>
      <c r="I418" s="157"/>
      <c r="J418" s="157"/>
      <c r="K418" s="157"/>
      <c r="L418" s="157"/>
      <c r="M418" s="157"/>
      <c r="N418" s="157"/>
      <c r="O418" s="157"/>
      <c r="P418" s="157"/>
      <c r="Q418" s="157"/>
      <c r="R418" s="157"/>
      <c r="S418" s="157"/>
      <c r="T418" s="157"/>
      <c r="U418" s="157"/>
      <c r="V418" s="157"/>
      <c r="W418" s="157"/>
      <c r="X418" s="157"/>
      <c r="Y418" s="157"/>
      <c r="Z418" s="157"/>
    </row>
    <row r="419" spans="1:26" ht="12" customHeight="1" x14ac:dyDescent="0.25">
      <c r="A419" s="157"/>
      <c r="B419" s="157"/>
      <c r="C419" s="157"/>
      <c r="D419" s="189"/>
      <c r="E419" s="157"/>
      <c r="F419" s="157"/>
      <c r="G419" s="157"/>
      <c r="H419" s="157"/>
      <c r="I419" s="157"/>
      <c r="J419" s="157"/>
      <c r="K419" s="157"/>
      <c r="L419" s="157"/>
      <c r="M419" s="157"/>
      <c r="N419" s="157"/>
      <c r="O419" s="157"/>
      <c r="P419" s="157"/>
      <c r="Q419" s="157"/>
      <c r="R419" s="157"/>
      <c r="S419" s="157"/>
      <c r="T419" s="157"/>
      <c r="U419" s="157"/>
      <c r="V419" s="157"/>
      <c r="W419" s="157"/>
      <c r="X419" s="157"/>
      <c r="Y419" s="157"/>
      <c r="Z419" s="157"/>
    </row>
    <row r="420" spans="1:26" ht="12" customHeight="1" x14ac:dyDescent="0.25">
      <c r="A420" s="157"/>
      <c r="B420" s="157"/>
      <c r="C420" s="157"/>
      <c r="D420" s="189"/>
      <c r="E420" s="157"/>
      <c r="F420" s="157"/>
      <c r="G420" s="157"/>
      <c r="H420" s="157"/>
      <c r="I420" s="157"/>
      <c r="J420" s="157"/>
      <c r="K420" s="157"/>
      <c r="L420" s="157"/>
      <c r="M420" s="157"/>
      <c r="N420" s="157"/>
      <c r="O420" s="157"/>
      <c r="P420" s="157"/>
      <c r="Q420" s="157"/>
      <c r="R420" s="157"/>
      <c r="S420" s="157"/>
      <c r="T420" s="157"/>
      <c r="U420" s="157"/>
      <c r="V420" s="157"/>
      <c r="W420" s="157"/>
      <c r="X420" s="157"/>
      <c r="Y420" s="157"/>
      <c r="Z420" s="157"/>
    </row>
    <row r="421" spans="1:26" ht="12" customHeight="1" x14ac:dyDescent="0.25">
      <c r="A421" s="157"/>
      <c r="B421" s="157"/>
      <c r="C421" s="157"/>
      <c r="D421" s="189"/>
      <c r="E421" s="157"/>
      <c r="F421" s="157"/>
      <c r="G421" s="157"/>
      <c r="H421" s="157"/>
      <c r="I421" s="157"/>
      <c r="J421" s="157"/>
      <c r="K421" s="157"/>
      <c r="L421" s="157"/>
      <c r="M421" s="157"/>
      <c r="N421" s="157"/>
      <c r="O421" s="157"/>
      <c r="P421" s="157"/>
      <c r="Q421" s="157"/>
      <c r="R421" s="157"/>
      <c r="S421" s="157"/>
      <c r="T421" s="157"/>
      <c r="U421" s="157"/>
      <c r="V421" s="157"/>
      <c r="W421" s="157"/>
      <c r="X421" s="157"/>
      <c r="Y421" s="157"/>
      <c r="Z421" s="157"/>
    </row>
    <row r="422" spans="1:26" ht="12" customHeight="1" x14ac:dyDescent="0.25">
      <c r="A422" s="157"/>
      <c r="B422" s="157"/>
      <c r="C422" s="157"/>
      <c r="D422" s="189"/>
      <c r="E422" s="157"/>
      <c r="F422" s="157"/>
      <c r="G422" s="157"/>
      <c r="H422" s="157"/>
      <c r="I422" s="157"/>
      <c r="J422" s="157"/>
      <c r="K422" s="157"/>
      <c r="L422" s="157"/>
      <c r="M422" s="157"/>
      <c r="N422" s="157"/>
      <c r="O422" s="157"/>
      <c r="P422" s="157"/>
      <c r="Q422" s="157"/>
      <c r="R422" s="157"/>
      <c r="S422" s="157"/>
      <c r="T422" s="157"/>
      <c r="U422" s="157"/>
      <c r="V422" s="157"/>
      <c r="W422" s="157"/>
      <c r="X422" s="157"/>
      <c r="Y422" s="157"/>
      <c r="Z422" s="157"/>
    </row>
    <row r="423" spans="1:26" ht="12" customHeight="1" x14ac:dyDescent="0.25">
      <c r="A423" s="157"/>
      <c r="B423" s="157"/>
      <c r="C423" s="157"/>
      <c r="D423" s="189"/>
      <c r="E423" s="157"/>
      <c r="F423" s="157"/>
      <c r="G423" s="157"/>
      <c r="H423" s="157"/>
      <c r="I423" s="157"/>
      <c r="J423" s="157"/>
      <c r="K423" s="157"/>
      <c r="L423" s="157"/>
      <c r="M423" s="157"/>
      <c r="N423" s="157"/>
      <c r="O423" s="157"/>
      <c r="P423" s="157"/>
      <c r="Q423" s="157"/>
      <c r="R423" s="157"/>
      <c r="S423" s="157"/>
      <c r="T423" s="157"/>
      <c r="U423" s="157"/>
      <c r="V423" s="157"/>
      <c r="W423" s="157"/>
      <c r="X423" s="157"/>
      <c r="Y423" s="157"/>
      <c r="Z423" s="157"/>
    </row>
    <row r="424" spans="1:26" ht="12" customHeight="1" x14ac:dyDescent="0.25">
      <c r="A424" s="157"/>
      <c r="B424" s="157"/>
      <c r="C424" s="157"/>
      <c r="D424" s="189"/>
      <c r="E424" s="157"/>
      <c r="F424" s="157"/>
      <c r="G424" s="157"/>
      <c r="H424" s="157"/>
      <c r="I424" s="157"/>
      <c r="J424" s="157"/>
      <c r="K424" s="157"/>
      <c r="L424" s="157"/>
      <c r="M424" s="157"/>
      <c r="N424" s="157"/>
      <c r="O424" s="157"/>
      <c r="P424" s="157"/>
      <c r="Q424" s="157"/>
      <c r="R424" s="157"/>
      <c r="S424" s="157"/>
      <c r="T424" s="157"/>
      <c r="U424" s="157"/>
      <c r="V424" s="157"/>
      <c r="W424" s="157"/>
      <c r="X424" s="157"/>
      <c r="Y424" s="157"/>
      <c r="Z424" s="157"/>
    </row>
    <row r="425" spans="1:26" ht="12" customHeight="1" x14ac:dyDescent="0.25">
      <c r="A425" s="157"/>
      <c r="B425" s="157"/>
      <c r="C425" s="157"/>
      <c r="D425" s="189"/>
      <c r="E425" s="157"/>
      <c r="F425" s="157"/>
      <c r="G425" s="157"/>
      <c r="H425" s="157"/>
      <c r="I425" s="157"/>
      <c r="J425" s="157"/>
      <c r="K425" s="157"/>
      <c r="L425" s="157"/>
      <c r="M425" s="157"/>
      <c r="N425" s="157"/>
      <c r="O425" s="157"/>
      <c r="P425" s="157"/>
      <c r="Q425" s="157"/>
      <c r="R425" s="157"/>
      <c r="S425" s="157"/>
      <c r="T425" s="157"/>
      <c r="U425" s="157"/>
      <c r="V425" s="157"/>
      <c r="W425" s="157"/>
      <c r="X425" s="157"/>
      <c r="Y425" s="157"/>
      <c r="Z425" s="157"/>
    </row>
    <row r="426" spans="1:26" ht="12" customHeight="1" x14ac:dyDescent="0.25">
      <c r="A426" s="157"/>
      <c r="B426" s="157"/>
      <c r="C426" s="157"/>
      <c r="D426" s="189"/>
      <c r="E426" s="157"/>
      <c r="F426" s="157"/>
      <c r="G426" s="157"/>
      <c r="H426" s="157"/>
      <c r="I426" s="157"/>
      <c r="J426" s="157"/>
      <c r="K426" s="157"/>
      <c r="L426" s="157"/>
      <c r="M426" s="157"/>
      <c r="N426" s="157"/>
      <c r="O426" s="157"/>
      <c r="P426" s="157"/>
      <c r="Q426" s="157"/>
      <c r="R426" s="157"/>
      <c r="S426" s="157"/>
      <c r="T426" s="157"/>
      <c r="U426" s="157"/>
      <c r="V426" s="157"/>
      <c r="W426" s="157"/>
      <c r="X426" s="157"/>
      <c r="Y426" s="157"/>
      <c r="Z426" s="157"/>
    </row>
    <row r="427" spans="1:26" ht="12" customHeight="1" x14ac:dyDescent="0.25">
      <c r="A427" s="157"/>
      <c r="B427" s="157"/>
      <c r="C427" s="157"/>
      <c r="D427" s="189"/>
      <c r="E427" s="157"/>
      <c r="F427" s="157"/>
      <c r="G427" s="157"/>
      <c r="H427" s="157"/>
      <c r="I427" s="157"/>
      <c r="J427" s="157"/>
      <c r="K427" s="157"/>
      <c r="L427" s="157"/>
      <c r="M427" s="157"/>
      <c r="N427" s="157"/>
      <c r="O427" s="157"/>
      <c r="P427" s="157"/>
      <c r="Q427" s="157"/>
      <c r="R427" s="157"/>
      <c r="S427" s="157"/>
      <c r="T427" s="157"/>
      <c r="U427" s="157"/>
      <c r="V427" s="157"/>
      <c r="W427" s="157"/>
      <c r="X427" s="157"/>
      <c r="Y427" s="157"/>
      <c r="Z427" s="157"/>
    </row>
    <row r="428" spans="1:26" ht="12" customHeight="1" x14ac:dyDescent="0.25">
      <c r="A428" s="157"/>
      <c r="B428" s="157"/>
      <c r="C428" s="157"/>
      <c r="D428" s="189"/>
      <c r="E428" s="157"/>
      <c r="F428" s="157"/>
      <c r="G428" s="157"/>
      <c r="H428" s="157"/>
      <c r="I428" s="157"/>
      <c r="J428" s="157"/>
      <c r="K428" s="157"/>
      <c r="L428" s="157"/>
      <c r="M428" s="157"/>
      <c r="N428" s="157"/>
      <c r="O428" s="157"/>
      <c r="P428" s="157"/>
      <c r="Q428" s="157"/>
      <c r="R428" s="157"/>
      <c r="S428" s="157"/>
      <c r="T428" s="157"/>
      <c r="U428" s="157"/>
      <c r="V428" s="157"/>
      <c r="W428" s="157"/>
      <c r="X428" s="157"/>
      <c r="Y428" s="157"/>
      <c r="Z428" s="157"/>
    </row>
    <row r="429" spans="1:26" ht="12" customHeight="1" x14ac:dyDescent="0.25">
      <c r="A429" s="157"/>
      <c r="B429" s="157"/>
      <c r="C429" s="157"/>
      <c r="D429" s="189"/>
      <c r="E429" s="157"/>
      <c r="F429" s="157"/>
      <c r="G429" s="157"/>
      <c r="H429" s="157"/>
      <c r="I429" s="157"/>
      <c r="J429" s="157"/>
      <c r="K429" s="157"/>
      <c r="L429" s="157"/>
      <c r="M429" s="157"/>
      <c r="N429" s="157"/>
      <c r="O429" s="157"/>
      <c r="P429" s="157"/>
      <c r="Q429" s="157"/>
      <c r="R429" s="157"/>
      <c r="S429" s="157"/>
      <c r="T429" s="157"/>
      <c r="U429" s="157"/>
      <c r="V429" s="157"/>
      <c r="W429" s="157"/>
      <c r="X429" s="157"/>
      <c r="Y429" s="157"/>
      <c r="Z429" s="157"/>
    </row>
    <row r="430" spans="1:26" ht="12" customHeight="1" x14ac:dyDescent="0.25">
      <c r="A430" s="157"/>
      <c r="B430" s="157"/>
      <c r="C430" s="157"/>
      <c r="D430" s="189"/>
      <c r="E430" s="157"/>
      <c r="F430" s="157"/>
      <c r="G430" s="157"/>
      <c r="H430" s="157"/>
      <c r="I430" s="157"/>
      <c r="J430" s="157"/>
      <c r="K430" s="157"/>
      <c r="L430" s="157"/>
      <c r="M430" s="157"/>
      <c r="N430" s="157"/>
      <c r="O430" s="157"/>
      <c r="P430" s="157"/>
      <c r="Q430" s="157"/>
      <c r="R430" s="157"/>
      <c r="S430" s="157"/>
      <c r="T430" s="157"/>
      <c r="U430" s="157"/>
      <c r="V430" s="157"/>
      <c r="W430" s="157"/>
      <c r="X430" s="157"/>
      <c r="Y430" s="157"/>
      <c r="Z430" s="157"/>
    </row>
    <row r="431" spans="1:26" ht="12" customHeight="1" x14ac:dyDescent="0.25">
      <c r="A431" s="157"/>
      <c r="B431" s="157"/>
      <c r="C431" s="157"/>
      <c r="D431" s="189"/>
      <c r="E431" s="157"/>
      <c r="F431" s="157"/>
      <c r="G431" s="157"/>
      <c r="H431" s="157"/>
      <c r="I431" s="157"/>
      <c r="J431" s="157"/>
      <c r="K431" s="157"/>
      <c r="L431" s="157"/>
      <c r="M431" s="157"/>
      <c r="N431" s="157"/>
      <c r="O431" s="157"/>
      <c r="P431" s="157"/>
      <c r="Q431" s="157"/>
      <c r="R431" s="157"/>
      <c r="S431" s="157"/>
      <c r="T431" s="157"/>
      <c r="U431" s="157"/>
      <c r="V431" s="157"/>
      <c r="W431" s="157"/>
      <c r="X431" s="157"/>
      <c r="Y431" s="157"/>
      <c r="Z431" s="157"/>
    </row>
    <row r="432" spans="1:26" ht="12" customHeight="1" x14ac:dyDescent="0.25">
      <c r="A432" s="157"/>
      <c r="B432" s="157"/>
      <c r="C432" s="157"/>
      <c r="D432" s="189"/>
      <c r="E432" s="157"/>
      <c r="F432" s="157"/>
      <c r="G432" s="157"/>
      <c r="H432" s="157"/>
      <c r="I432" s="157"/>
      <c r="J432" s="157"/>
      <c r="K432" s="157"/>
      <c r="L432" s="157"/>
      <c r="M432" s="157"/>
      <c r="N432" s="157"/>
      <c r="O432" s="157"/>
      <c r="P432" s="157"/>
      <c r="Q432" s="157"/>
      <c r="R432" s="157"/>
      <c r="S432" s="157"/>
      <c r="T432" s="157"/>
      <c r="U432" s="157"/>
      <c r="V432" s="157"/>
      <c r="W432" s="157"/>
      <c r="X432" s="157"/>
      <c r="Y432" s="157"/>
      <c r="Z432" s="157"/>
    </row>
    <row r="433" spans="1:26" ht="12" customHeight="1" x14ac:dyDescent="0.25">
      <c r="A433" s="157"/>
      <c r="B433" s="157"/>
      <c r="C433" s="157"/>
      <c r="D433" s="189"/>
      <c r="E433" s="157"/>
      <c r="F433" s="157"/>
      <c r="G433" s="157"/>
      <c r="H433" s="157"/>
      <c r="I433" s="157"/>
      <c r="J433" s="157"/>
      <c r="K433" s="157"/>
      <c r="L433" s="157"/>
      <c r="M433" s="157"/>
      <c r="N433" s="157"/>
      <c r="O433" s="157"/>
      <c r="P433" s="157"/>
      <c r="Q433" s="157"/>
      <c r="R433" s="157"/>
      <c r="S433" s="157"/>
      <c r="T433" s="157"/>
      <c r="U433" s="157"/>
      <c r="V433" s="157"/>
      <c r="W433" s="157"/>
      <c r="X433" s="157"/>
      <c r="Y433" s="157"/>
      <c r="Z433" s="157"/>
    </row>
    <row r="434" spans="1:26" ht="12" customHeight="1" x14ac:dyDescent="0.25">
      <c r="A434" s="157"/>
      <c r="B434" s="157"/>
      <c r="C434" s="157"/>
      <c r="D434" s="189"/>
      <c r="E434" s="157"/>
      <c r="F434" s="157"/>
      <c r="G434" s="157"/>
      <c r="H434" s="157"/>
      <c r="I434" s="157"/>
      <c r="J434" s="157"/>
      <c r="K434" s="157"/>
      <c r="L434" s="157"/>
      <c r="M434" s="157"/>
      <c r="N434" s="157"/>
      <c r="O434" s="157"/>
      <c r="P434" s="157"/>
      <c r="Q434" s="157"/>
      <c r="R434" s="157"/>
      <c r="S434" s="157"/>
      <c r="T434" s="157"/>
      <c r="U434" s="157"/>
      <c r="V434" s="157"/>
      <c r="W434" s="157"/>
      <c r="X434" s="157"/>
      <c r="Y434" s="157"/>
      <c r="Z434" s="157"/>
    </row>
    <row r="435" spans="1:26" ht="12" customHeight="1" x14ac:dyDescent="0.25">
      <c r="A435" s="157"/>
      <c r="B435" s="157"/>
      <c r="C435" s="157"/>
      <c r="D435" s="189"/>
      <c r="E435" s="157"/>
      <c r="F435" s="157"/>
      <c r="G435" s="157"/>
      <c r="H435" s="157"/>
      <c r="I435" s="157"/>
      <c r="J435" s="157"/>
      <c r="K435" s="157"/>
      <c r="L435" s="157"/>
      <c r="M435" s="157"/>
      <c r="N435" s="157"/>
      <c r="O435" s="157"/>
      <c r="P435" s="157"/>
      <c r="Q435" s="157"/>
      <c r="R435" s="157"/>
      <c r="S435" s="157"/>
      <c r="T435" s="157"/>
      <c r="U435" s="157"/>
      <c r="V435" s="157"/>
      <c r="W435" s="157"/>
      <c r="X435" s="157"/>
      <c r="Y435" s="157"/>
      <c r="Z435" s="157"/>
    </row>
    <row r="436" spans="1:26" ht="12" customHeight="1" x14ac:dyDescent="0.25">
      <c r="A436" s="157"/>
      <c r="B436" s="157"/>
      <c r="C436" s="157"/>
      <c r="D436" s="189"/>
      <c r="E436" s="157"/>
      <c r="F436" s="157"/>
      <c r="G436" s="157"/>
      <c r="H436" s="157"/>
      <c r="I436" s="157"/>
      <c r="J436" s="157"/>
      <c r="K436" s="157"/>
      <c r="L436" s="157"/>
      <c r="M436" s="157"/>
      <c r="N436" s="157"/>
      <c r="O436" s="157"/>
      <c r="P436" s="157"/>
      <c r="Q436" s="157"/>
      <c r="R436" s="157"/>
      <c r="S436" s="157"/>
      <c r="T436" s="157"/>
      <c r="U436" s="157"/>
      <c r="V436" s="157"/>
      <c r="W436" s="157"/>
      <c r="X436" s="157"/>
      <c r="Y436" s="157"/>
      <c r="Z436" s="157"/>
    </row>
    <row r="437" spans="1:26" ht="12" customHeight="1" x14ac:dyDescent="0.25">
      <c r="A437" s="157"/>
      <c r="B437" s="157"/>
      <c r="C437" s="157"/>
      <c r="D437" s="189"/>
      <c r="E437" s="157"/>
      <c r="F437" s="157"/>
      <c r="G437" s="157"/>
      <c r="H437" s="157"/>
      <c r="I437" s="157"/>
      <c r="J437" s="157"/>
      <c r="K437" s="157"/>
      <c r="L437" s="157"/>
      <c r="M437" s="157"/>
      <c r="N437" s="157"/>
      <c r="O437" s="157"/>
      <c r="P437" s="157"/>
      <c r="Q437" s="157"/>
      <c r="R437" s="157"/>
      <c r="S437" s="157"/>
      <c r="T437" s="157"/>
      <c r="U437" s="157"/>
      <c r="V437" s="157"/>
      <c r="W437" s="157"/>
      <c r="X437" s="157"/>
      <c r="Y437" s="157"/>
      <c r="Z437" s="157"/>
    </row>
    <row r="438" spans="1:26" ht="12" customHeight="1" x14ac:dyDescent="0.25">
      <c r="A438" s="157"/>
      <c r="B438" s="157"/>
      <c r="C438" s="157"/>
      <c r="D438" s="189"/>
      <c r="E438" s="157"/>
      <c r="F438" s="157"/>
      <c r="G438" s="157"/>
      <c r="H438" s="157"/>
      <c r="I438" s="157"/>
      <c r="J438" s="157"/>
      <c r="K438" s="157"/>
      <c r="L438" s="157"/>
      <c r="M438" s="157"/>
      <c r="N438" s="157"/>
      <c r="O438" s="157"/>
      <c r="P438" s="157"/>
      <c r="Q438" s="157"/>
      <c r="R438" s="157"/>
      <c r="S438" s="157"/>
      <c r="T438" s="157"/>
      <c r="U438" s="157"/>
      <c r="V438" s="157"/>
      <c r="W438" s="157"/>
      <c r="X438" s="157"/>
      <c r="Y438" s="157"/>
      <c r="Z438" s="157"/>
    </row>
    <row r="439" spans="1:26" ht="12" customHeight="1" x14ac:dyDescent="0.25">
      <c r="A439" s="157"/>
      <c r="B439" s="157"/>
      <c r="C439" s="157"/>
      <c r="D439" s="189"/>
      <c r="E439" s="157"/>
      <c r="F439" s="157"/>
      <c r="G439" s="157"/>
      <c r="H439" s="157"/>
      <c r="I439" s="157"/>
      <c r="J439" s="157"/>
      <c r="K439" s="157"/>
      <c r="L439" s="157"/>
      <c r="M439" s="157"/>
      <c r="N439" s="157"/>
      <c r="O439" s="157"/>
      <c r="P439" s="157"/>
      <c r="Q439" s="157"/>
      <c r="R439" s="157"/>
      <c r="S439" s="157"/>
      <c r="T439" s="157"/>
      <c r="U439" s="157"/>
      <c r="V439" s="157"/>
      <c r="W439" s="157"/>
      <c r="X439" s="157"/>
      <c r="Y439" s="157"/>
      <c r="Z439" s="157"/>
    </row>
    <row r="440" spans="1:26" ht="12" customHeight="1" x14ac:dyDescent="0.25">
      <c r="A440" s="157"/>
      <c r="B440" s="157"/>
      <c r="C440" s="157"/>
      <c r="D440" s="189"/>
      <c r="E440" s="157"/>
      <c r="F440" s="157"/>
      <c r="G440" s="157"/>
      <c r="H440" s="157"/>
      <c r="I440" s="157"/>
      <c r="J440" s="157"/>
      <c r="K440" s="157"/>
      <c r="L440" s="157"/>
      <c r="M440" s="157"/>
      <c r="N440" s="157"/>
      <c r="O440" s="157"/>
      <c r="P440" s="157"/>
      <c r="Q440" s="157"/>
      <c r="R440" s="157"/>
      <c r="S440" s="157"/>
      <c r="T440" s="157"/>
      <c r="U440" s="157"/>
      <c r="V440" s="157"/>
      <c r="W440" s="157"/>
      <c r="X440" s="157"/>
      <c r="Y440" s="157"/>
      <c r="Z440" s="157"/>
    </row>
    <row r="441" spans="1:26" ht="12" customHeight="1" x14ac:dyDescent="0.25">
      <c r="A441" s="157"/>
      <c r="B441" s="157"/>
      <c r="C441" s="157"/>
      <c r="D441" s="189"/>
      <c r="E441" s="157"/>
      <c r="F441" s="157"/>
      <c r="G441" s="157"/>
      <c r="H441" s="157"/>
      <c r="I441" s="157"/>
      <c r="J441" s="157"/>
      <c r="K441" s="157"/>
      <c r="L441" s="157"/>
      <c r="M441" s="157"/>
      <c r="N441" s="157"/>
      <c r="O441" s="157"/>
      <c r="P441" s="157"/>
      <c r="Q441" s="157"/>
      <c r="R441" s="157"/>
      <c r="S441" s="157"/>
      <c r="T441" s="157"/>
      <c r="U441" s="157"/>
      <c r="V441" s="157"/>
      <c r="W441" s="157"/>
      <c r="X441" s="157"/>
      <c r="Y441" s="157"/>
      <c r="Z441" s="157"/>
    </row>
    <row r="442" spans="1:26" ht="12" customHeight="1" x14ac:dyDescent="0.25">
      <c r="A442" s="157"/>
      <c r="B442" s="157"/>
      <c r="C442" s="157"/>
      <c r="D442" s="189"/>
      <c r="E442" s="157"/>
      <c r="F442" s="157"/>
      <c r="G442" s="157"/>
      <c r="H442" s="157"/>
      <c r="I442" s="157"/>
      <c r="J442" s="157"/>
      <c r="K442" s="157"/>
      <c r="L442" s="157"/>
      <c r="M442" s="157"/>
      <c r="N442" s="157"/>
      <c r="O442" s="157"/>
      <c r="P442" s="157"/>
      <c r="Q442" s="157"/>
      <c r="R442" s="157"/>
      <c r="S442" s="157"/>
      <c r="T442" s="157"/>
      <c r="U442" s="157"/>
      <c r="V442" s="157"/>
      <c r="W442" s="157"/>
      <c r="X442" s="157"/>
      <c r="Y442" s="157"/>
      <c r="Z442" s="157"/>
    </row>
    <row r="443" spans="1:26" ht="12" customHeight="1" x14ac:dyDescent="0.25">
      <c r="A443" s="157"/>
      <c r="B443" s="157"/>
      <c r="C443" s="157"/>
      <c r="D443" s="189"/>
      <c r="E443" s="157"/>
      <c r="F443" s="157"/>
      <c r="G443" s="157"/>
      <c r="H443" s="157"/>
      <c r="I443" s="157"/>
      <c r="J443" s="157"/>
      <c r="K443" s="157"/>
      <c r="L443" s="157"/>
      <c r="M443" s="157"/>
      <c r="N443" s="157"/>
      <c r="O443" s="157"/>
      <c r="P443" s="157"/>
      <c r="Q443" s="157"/>
      <c r="R443" s="157"/>
      <c r="S443" s="157"/>
      <c r="T443" s="157"/>
      <c r="U443" s="157"/>
      <c r="V443" s="157"/>
      <c r="W443" s="157"/>
      <c r="X443" s="157"/>
      <c r="Y443" s="157"/>
      <c r="Z443" s="157"/>
    </row>
    <row r="444" spans="1:26" ht="12" customHeight="1" x14ac:dyDescent="0.25">
      <c r="A444" s="157"/>
      <c r="B444" s="157"/>
      <c r="C444" s="157"/>
      <c r="D444" s="189"/>
      <c r="E444" s="157"/>
      <c r="F444" s="157"/>
      <c r="G444" s="157"/>
      <c r="H444" s="157"/>
      <c r="I444" s="157"/>
      <c r="J444" s="157"/>
      <c r="K444" s="157"/>
      <c r="L444" s="157"/>
      <c r="M444" s="157"/>
      <c r="N444" s="157"/>
      <c r="O444" s="157"/>
      <c r="P444" s="157"/>
      <c r="Q444" s="157"/>
      <c r="R444" s="157"/>
      <c r="S444" s="157"/>
      <c r="T444" s="157"/>
      <c r="U444" s="157"/>
      <c r="V444" s="157"/>
      <c r="W444" s="157"/>
      <c r="X444" s="157"/>
      <c r="Y444" s="157"/>
      <c r="Z444" s="157"/>
    </row>
    <row r="445" spans="1:26" ht="12" customHeight="1" x14ac:dyDescent="0.25">
      <c r="A445" s="157"/>
      <c r="B445" s="157"/>
      <c r="C445" s="157"/>
      <c r="D445" s="189"/>
      <c r="E445" s="157"/>
      <c r="F445" s="157"/>
      <c r="G445" s="157"/>
      <c r="H445" s="157"/>
      <c r="I445" s="157"/>
      <c r="J445" s="157"/>
      <c r="K445" s="157"/>
      <c r="L445" s="157"/>
      <c r="M445" s="157"/>
      <c r="N445" s="157"/>
      <c r="O445" s="157"/>
      <c r="P445" s="157"/>
      <c r="Q445" s="157"/>
      <c r="R445" s="157"/>
      <c r="S445" s="157"/>
      <c r="T445" s="157"/>
      <c r="U445" s="157"/>
      <c r="V445" s="157"/>
      <c r="W445" s="157"/>
      <c r="X445" s="157"/>
      <c r="Y445" s="157"/>
      <c r="Z445" s="157"/>
    </row>
    <row r="446" spans="1:26" ht="12" customHeight="1" x14ac:dyDescent="0.25">
      <c r="A446" s="157"/>
      <c r="B446" s="157"/>
      <c r="C446" s="157"/>
      <c r="D446" s="189"/>
      <c r="E446" s="157"/>
      <c r="F446" s="157"/>
      <c r="G446" s="157"/>
      <c r="H446" s="157"/>
      <c r="I446" s="157"/>
      <c r="J446" s="157"/>
      <c r="K446" s="157"/>
      <c r="L446" s="157"/>
      <c r="M446" s="157"/>
      <c r="N446" s="157"/>
      <c r="O446" s="157"/>
      <c r="P446" s="157"/>
      <c r="Q446" s="157"/>
      <c r="R446" s="157"/>
      <c r="S446" s="157"/>
      <c r="T446" s="157"/>
      <c r="U446" s="157"/>
      <c r="V446" s="157"/>
      <c r="W446" s="157"/>
      <c r="X446" s="157"/>
      <c r="Y446" s="157"/>
      <c r="Z446" s="157"/>
    </row>
    <row r="447" spans="1:26" ht="12" customHeight="1" x14ac:dyDescent="0.25">
      <c r="A447" s="157"/>
      <c r="B447" s="157"/>
      <c r="C447" s="157"/>
      <c r="D447" s="189"/>
      <c r="E447" s="157"/>
      <c r="F447" s="157"/>
      <c r="G447" s="157"/>
      <c r="H447" s="157"/>
      <c r="I447" s="157"/>
      <c r="J447" s="157"/>
      <c r="K447" s="157"/>
      <c r="L447" s="157"/>
      <c r="M447" s="157"/>
      <c r="N447" s="157"/>
      <c r="O447" s="157"/>
      <c r="P447" s="157"/>
      <c r="Q447" s="157"/>
      <c r="R447" s="157"/>
      <c r="S447" s="157"/>
      <c r="T447" s="157"/>
      <c r="U447" s="157"/>
      <c r="V447" s="157"/>
      <c r="W447" s="157"/>
      <c r="X447" s="157"/>
      <c r="Y447" s="157"/>
      <c r="Z447" s="157"/>
    </row>
    <row r="448" spans="1:26" ht="12" customHeight="1" x14ac:dyDescent="0.25">
      <c r="A448" s="157"/>
      <c r="B448" s="157"/>
      <c r="C448" s="157"/>
      <c r="D448" s="189"/>
      <c r="E448" s="157"/>
      <c r="F448" s="157"/>
      <c r="G448" s="157"/>
      <c r="H448" s="157"/>
      <c r="I448" s="157"/>
      <c r="J448" s="157"/>
      <c r="K448" s="157"/>
      <c r="L448" s="157"/>
      <c r="M448" s="157"/>
      <c r="N448" s="157"/>
      <c r="O448" s="157"/>
      <c r="P448" s="157"/>
      <c r="Q448" s="157"/>
      <c r="R448" s="157"/>
      <c r="S448" s="157"/>
      <c r="T448" s="157"/>
      <c r="U448" s="157"/>
      <c r="V448" s="157"/>
      <c r="W448" s="157"/>
      <c r="X448" s="157"/>
      <c r="Y448" s="157"/>
      <c r="Z448" s="157"/>
    </row>
    <row r="449" spans="1:26" ht="12" customHeight="1" x14ac:dyDescent="0.25">
      <c r="A449" s="157"/>
      <c r="B449" s="157"/>
      <c r="C449" s="157"/>
      <c r="D449" s="189"/>
      <c r="E449" s="157"/>
      <c r="F449" s="157"/>
      <c r="G449" s="157"/>
      <c r="H449" s="157"/>
      <c r="I449" s="157"/>
      <c r="J449" s="157"/>
      <c r="K449" s="157"/>
      <c r="L449" s="157"/>
      <c r="M449" s="157"/>
      <c r="N449" s="157"/>
      <c r="O449" s="157"/>
      <c r="P449" s="157"/>
      <c r="Q449" s="157"/>
      <c r="R449" s="157"/>
      <c r="S449" s="157"/>
      <c r="T449" s="157"/>
      <c r="U449" s="157"/>
      <c r="V449" s="157"/>
      <c r="W449" s="157"/>
      <c r="X449" s="157"/>
      <c r="Y449" s="157"/>
      <c r="Z449" s="157"/>
    </row>
    <row r="450" spans="1:26" ht="12" customHeight="1" x14ac:dyDescent="0.25">
      <c r="A450" s="157"/>
      <c r="B450" s="157"/>
      <c r="C450" s="157"/>
      <c r="D450" s="189"/>
      <c r="E450" s="157"/>
      <c r="F450" s="157"/>
      <c r="G450" s="157"/>
      <c r="H450" s="157"/>
      <c r="I450" s="157"/>
      <c r="J450" s="157"/>
      <c r="K450" s="157"/>
      <c r="L450" s="157"/>
      <c r="M450" s="157"/>
      <c r="N450" s="157"/>
      <c r="O450" s="157"/>
      <c r="P450" s="157"/>
      <c r="Q450" s="157"/>
      <c r="R450" s="157"/>
      <c r="S450" s="157"/>
      <c r="T450" s="157"/>
      <c r="U450" s="157"/>
      <c r="V450" s="157"/>
      <c r="W450" s="157"/>
      <c r="X450" s="157"/>
      <c r="Y450" s="157"/>
      <c r="Z450" s="157"/>
    </row>
    <row r="451" spans="1:26" ht="12" customHeight="1" x14ac:dyDescent="0.25">
      <c r="A451" s="157"/>
      <c r="B451" s="157"/>
      <c r="C451" s="157"/>
      <c r="D451" s="189"/>
      <c r="E451" s="157"/>
      <c r="F451" s="157"/>
      <c r="G451" s="157"/>
      <c r="H451" s="157"/>
      <c r="I451" s="157"/>
      <c r="J451" s="157"/>
      <c r="K451" s="157"/>
      <c r="L451" s="157"/>
      <c r="M451" s="157"/>
      <c r="N451" s="157"/>
      <c r="O451" s="157"/>
      <c r="P451" s="157"/>
      <c r="Q451" s="157"/>
      <c r="R451" s="157"/>
      <c r="S451" s="157"/>
      <c r="T451" s="157"/>
      <c r="U451" s="157"/>
      <c r="V451" s="157"/>
      <c r="W451" s="157"/>
      <c r="X451" s="157"/>
      <c r="Y451" s="157"/>
      <c r="Z451" s="157"/>
    </row>
    <row r="452" spans="1:26" ht="12" customHeight="1" x14ac:dyDescent="0.25">
      <c r="A452" s="157"/>
      <c r="B452" s="157"/>
      <c r="C452" s="157"/>
      <c r="D452" s="189"/>
      <c r="E452" s="157"/>
      <c r="F452" s="157"/>
      <c r="G452" s="157"/>
      <c r="H452" s="157"/>
      <c r="I452" s="157"/>
      <c r="J452" s="157"/>
      <c r="K452" s="157"/>
      <c r="L452" s="157"/>
      <c r="M452" s="157"/>
      <c r="N452" s="157"/>
      <c r="O452" s="157"/>
      <c r="P452" s="157"/>
      <c r="Q452" s="157"/>
      <c r="R452" s="157"/>
      <c r="S452" s="157"/>
      <c r="T452" s="157"/>
      <c r="U452" s="157"/>
      <c r="V452" s="157"/>
      <c r="W452" s="157"/>
      <c r="X452" s="157"/>
      <c r="Y452" s="157"/>
      <c r="Z452" s="157"/>
    </row>
    <row r="453" spans="1:26" ht="12" customHeight="1" x14ac:dyDescent="0.25">
      <c r="A453" s="157"/>
      <c r="B453" s="157"/>
      <c r="C453" s="157"/>
      <c r="D453" s="189"/>
      <c r="E453" s="157"/>
      <c r="F453" s="157"/>
      <c r="G453" s="157"/>
      <c r="H453" s="157"/>
      <c r="I453" s="157"/>
      <c r="J453" s="157"/>
      <c r="K453" s="157"/>
      <c r="L453" s="157"/>
      <c r="M453" s="157"/>
      <c r="N453" s="157"/>
      <c r="O453" s="157"/>
      <c r="P453" s="157"/>
      <c r="Q453" s="157"/>
      <c r="R453" s="157"/>
      <c r="S453" s="157"/>
      <c r="T453" s="157"/>
      <c r="U453" s="157"/>
      <c r="V453" s="157"/>
      <c r="W453" s="157"/>
      <c r="X453" s="157"/>
      <c r="Y453" s="157"/>
      <c r="Z453" s="157"/>
    </row>
    <row r="454" spans="1:26" ht="12" customHeight="1" x14ac:dyDescent="0.25">
      <c r="A454" s="157"/>
      <c r="B454" s="157"/>
      <c r="C454" s="157"/>
      <c r="D454" s="189"/>
      <c r="E454" s="157"/>
      <c r="F454" s="157"/>
      <c r="G454" s="157"/>
      <c r="H454" s="157"/>
      <c r="I454" s="157"/>
      <c r="J454" s="157"/>
      <c r="K454" s="157"/>
      <c r="L454" s="157"/>
      <c r="M454" s="157"/>
      <c r="N454" s="157"/>
      <c r="O454" s="157"/>
      <c r="P454" s="157"/>
      <c r="Q454" s="157"/>
      <c r="R454" s="157"/>
      <c r="S454" s="157"/>
      <c r="T454" s="157"/>
      <c r="U454" s="157"/>
      <c r="V454" s="157"/>
      <c r="W454" s="157"/>
      <c r="X454" s="157"/>
      <c r="Y454" s="157"/>
      <c r="Z454" s="157"/>
    </row>
    <row r="455" spans="1:26" ht="12" customHeight="1" x14ac:dyDescent="0.25">
      <c r="A455" s="157"/>
      <c r="B455" s="157"/>
      <c r="C455" s="157"/>
      <c r="D455" s="189"/>
      <c r="E455" s="157"/>
      <c r="F455" s="157"/>
      <c r="G455" s="157"/>
      <c r="H455" s="157"/>
      <c r="I455" s="157"/>
      <c r="J455" s="157"/>
      <c r="K455" s="157"/>
      <c r="L455" s="157"/>
      <c r="M455" s="157"/>
      <c r="N455" s="157"/>
      <c r="O455" s="157"/>
      <c r="P455" s="157"/>
      <c r="Q455" s="157"/>
      <c r="R455" s="157"/>
      <c r="S455" s="157"/>
      <c r="T455" s="157"/>
      <c r="U455" s="157"/>
      <c r="V455" s="157"/>
      <c r="W455" s="157"/>
      <c r="X455" s="157"/>
      <c r="Y455" s="157"/>
      <c r="Z455" s="157"/>
    </row>
    <row r="456" spans="1:26" ht="12" customHeight="1" x14ac:dyDescent="0.25">
      <c r="A456" s="157"/>
      <c r="B456" s="157"/>
      <c r="C456" s="157"/>
      <c r="D456" s="189"/>
      <c r="E456" s="157"/>
      <c r="F456" s="157"/>
      <c r="G456" s="157"/>
      <c r="H456" s="157"/>
      <c r="I456" s="157"/>
      <c r="J456" s="157"/>
      <c r="K456" s="157"/>
      <c r="L456" s="157"/>
      <c r="M456" s="157"/>
      <c r="N456" s="157"/>
      <c r="O456" s="157"/>
      <c r="P456" s="157"/>
      <c r="Q456" s="157"/>
      <c r="R456" s="157"/>
      <c r="S456" s="157"/>
      <c r="T456" s="157"/>
      <c r="U456" s="157"/>
      <c r="V456" s="157"/>
      <c r="W456" s="157"/>
      <c r="X456" s="157"/>
      <c r="Y456" s="157"/>
      <c r="Z456" s="157"/>
    </row>
    <row r="457" spans="1:26" ht="12" customHeight="1" x14ac:dyDescent="0.25">
      <c r="A457" s="157"/>
      <c r="B457" s="157"/>
      <c r="C457" s="157"/>
      <c r="D457" s="189"/>
      <c r="E457" s="157"/>
      <c r="F457" s="157"/>
      <c r="G457" s="157"/>
      <c r="H457" s="157"/>
      <c r="I457" s="157"/>
      <c r="J457" s="157"/>
      <c r="K457" s="157"/>
      <c r="L457" s="157"/>
      <c r="M457" s="157"/>
      <c r="N457" s="157"/>
      <c r="O457" s="157"/>
      <c r="P457" s="157"/>
      <c r="Q457" s="157"/>
      <c r="R457" s="157"/>
      <c r="S457" s="157"/>
      <c r="T457" s="157"/>
      <c r="U457" s="157"/>
      <c r="V457" s="157"/>
      <c r="W457" s="157"/>
      <c r="X457" s="157"/>
      <c r="Y457" s="157"/>
      <c r="Z457" s="157"/>
    </row>
    <row r="458" spans="1:26" ht="12" customHeight="1" x14ac:dyDescent="0.25">
      <c r="A458" s="157"/>
      <c r="B458" s="157"/>
      <c r="C458" s="157"/>
      <c r="D458" s="189"/>
      <c r="E458" s="157"/>
      <c r="F458" s="157"/>
      <c r="G458" s="157"/>
      <c r="H458" s="157"/>
      <c r="I458" s="157"/>
      <c r="J458" s="157"/>
      <c r="K458" s="157"/>
      <c r="L458" s="157"/>
      <c r="M458" s="157"/>
      <c r="N458" s="157"/>
      <c r="O458" s="157"/>
      <c r="P458" s="157"/>
      <c r="Q458" s="157"/>
      <c r="R458" s="157"/>
      <c r="S458" s="157"/>
      <c r="T458" s="157"/>
      <c r="U458" s="157"/>
      <c r="V458" s="157"/>
      <c r="W458" s="157"/>
      <c r="X458" s="157"/>
      <c r="Y458" s="157"/>
      <c r="Z458" s="157"/>
    </row>
    <row r="459" spans="1:26" ht="12" customHeight="1" x14ac:dyDescent="0.25">
      <c r="A459" s="157"/>
      <c r="B459" s="157"/>
      <c r="C459" s="157"/>
      <c r="D459" s="189"/>
      <c r="E459" s="157"/>
      <c r="F459" s="157"/>
      <c r="G459" s="157"/>
      <c r="H459" s="157"/>
      <c r="I459" s="157"/>
      <c r="J459" s="157"/>
      <c r="K459" s="157"/>
      <c r="L459" s="157"/>
      <c r="M459" s="157"/>
      <c r="N459" s="157"/>
      <c r="O459" s="157"/>
      <c r="P459" s="157"/>
      <c r="Q459" s="157"/>
      <c r="R459" s="157"/>
      <c r="S459" s="157"/>
      <c r="T459" s="157"/>
      <c r="U459" s="157"/>
      <c r="V459" s="157"/>
      <c r="W459" s="157"/>
      <c r="X459" s="157"/>
      <c r="Y459" s="157"/>
      <c r="Z459" s="157"/>
    </row>
    <row r="460" spans="1:26" ht="12" customHeight="1" x14ac:dyDescent="0.25">
      <c r="A460" s="157"/>
      <c r="B460" s="157"/>
      <c r="C460" s="157"/>
      <c r="D460" s="189"/>
      <c r="E460" s="157"/>
      <c r="F460" s="157"/>
      <c r="G460" s="157"/>
      <c r="H460" s="157"/>
      <c r="I460" s="157"/>
      <c r="J460" s="157"/>
      <c r="K460" s="157"/>
      <c r="L460" s="157"/>
      <c r="M460" s="157"/>
      <c r="N460" s="157"/>
      <c r="O460" s="157"/>
      <c r="P460" s="157"/>
      <c r="Q460" s="157"/>
      <c r="R460" s="157"/>
      <c r="S460" s="157"/>
      <c r="T460" s="157"/>
      <c r="U460" s="157"/>
      <c r="V460" s="157"/>
      <c r="W460" s="157"/>
      <c r="X460" s="157"/>
      <c r="Y460" s="157"/>
      <c r="Z460" s="157"/>
    </row>
    <row r="461" spans="1:26" ht="12" customHeight="1" x14ac:dyDescent="0.25">
      <c r="A461" s="157"/>
      <c r="B461" s="157"/>
      <c r="C461" s="157"/>
      <c r="D461" s="189"/>
      <c r="E461" s="157"/>
      <c r="F461" s="157"/>
      <c r="G461" s="157"/>
      <c r="H461" s="157"/>
      <c r="I461" s="157"/>
      <c r="J461" s="157"/>
      <c r="K461" s="157"/>
      <c r="L461" s="157"/>
      <c r="M461" s="157"/>
      <c r="N461" s="157"/>
      <c r="O461" s="157"/>
      <c r="P461" s="157"/>
      <c r="Q461" s="157"/>
      <c r="R461" s="157"/>
      <c r="S461" s="157"/>
      <c r="T461" s="157"/>
      <c r="U461" s="157"/>
      <c r="V461" s="157"/>
      <c r="W461" s="157"/>
      <c r="X461" s="157"/>
      <c r="Y461" s="157"/>
      <c r="Z461" s="157"/>
    </row>
    <row r="462" spans="1:26" ht="12" customHeight="1" x14ac:dyDescent="0.25">
      <c r="A462" s="157"/>
      <c r="B462" s="157"/>
      <c r="C462" s="157"/>
      <c r="D462" s="189"/>
      <c r="E462" s="157"/>
      <c r="F462" s="157"/>
      <c r="G462" s="157"/>
      <c r="H462" s="157"/>
      <c r="I462" s="157"/>
      <c r="J462" s="157"/>
      <c r="K462" s="157"/>
      <c r="L462" s="157"/>
      <c r="M462" s="157"/>
      <c r="N462" s="157"/>
      <c r="O462" s="157"/>
      <c r="P462" s="157"/>
      <c r="Q462" s="157"/>
      <c r="R462" s="157"/>
      <c r="S462" s="157"/>
      <c r="T462" s="157"/>
      <c r="U462" s="157"/>
      <c r="V462" s="157"/>
      <c r="W462" s="157"/>
      <c r="X462" s="157"/>
      <c r="Y462" s="157"/>
      <c r="Z462" s="157"/>
    </row>
    <row r="463" spans="1:26" ht="12" customHeight="1" x14ac:dyDescent="0.25">
      <c r="A463" s="157"/>
      <c r="B463" s="157"/>
      <c r="C463" s="157"/>
      <c r="D463" s="189"/>
      <c r="E463" s="157"/>
      <c r="F463" s="157"/>
      <c r="G463" s="157"/>
      <c r="H463" s="157"/>
      <c r="I463" s="157"/>
      <c r="J463" s="157"/>
      <c r="K463" s="157"/>
      <c r="L463" s="157"/>
      <c r="M463" s="157"/>
      <c r="N463" s="157"/>
      <c r="O463" s="157"/>
      <c r="P463" s="157"/>
      <c r="Q463" s="157"/>
      <c r="R463" s="157"/>
      <c r="S463" s="157"/>
      <c r="T463" s="157"/>
      <c r="U463" s="157"/>
      <c r="V463" s="157"/>
      <c r="W463" s="157"/>
      <c r="X463" s="157"/>
      <c r="Y463" s="157"/>
      <c r="Z463" s="157"/>
    </row>
    <row r="464" spans="1:26" ht="12" customHeight="1" x14ac:dyDescent="0.25">
      <c r="A464" s="157"/>
      <c r="B464" s="157"/>
      <c r="C464" s="157"/>
      <c r="D464" s="189"/>
      <c r="E464" s="157"/>
      <c r="F464" s="157"/>
      <c r="G464" s="157"/>
      <c r="H464" s="157"/>
      <c r="I464" s="157"/>
      <c r="J464" s="157"/>
      <c r="K464" s="157"/>
      <c r="L464" s="157"/>
      <c r="M464" s="157"/>
      <c r="N464" s="157"/>
      <c r="O464" s="157"/>
      <c r="P464" s="157"/>
      <c r="Q464" s="157"/>
      <c r="R464" s="157"/>
      <c r="S464" s="157"/>
      <c r="T464" s="157"/>
      <c r="U464" s="157"/>
      <c r="V464" s="157"/>
      <c r="W464" s="157"/>
      <c r="X464" s="157"/>
      <c r="Y464" s="157"/>
      <c r="Z464" s="157"/>
    </row>
    <row r="465" spans="1:26" ht="12" customHeight="1" x14ac:dyDescent="0.25">
      <c r="A465" s="157"/>
      <c r="B465" s="157"/>
      <c r="C465" s="157"/>
      <c r="D465" s="189"/>
      <c r="E465" s="157"/>
      <c r="F465" s="157"/>
      <c r="G465" s="157"/>
      <c r="H465" s="157"/>
      <c r="I465" s="157"/>
      <c r="J465" s="157"/>
      <c r="K465" s="157"/>
      <c r="L465" s="157"/>
      <c r="M465" s="157"/>
      <c r="N465" s="157"/>
      <c r="O465" s="157"/>
      <c r="P465" s="157"/>
      <c r="Q465" s="157"/>
      <c r="R465" s="157"/>
      <c r="S465" s="157"/>
      <c r="T465" s="157"/>
      <c r="U465" s="157"/>
      <c r="V465" s="157"/>
      <c r="W465" s="157"/>
      <c r="X465" s="157"/>
      <c r="Y465" s="157"/>
      <c r="Z465" s="157"/>
    </row>
    <row r="466" spans="1:26" ht="12" customHeight="1" x14ac:dyDescent="0.25">
      <c r="A466" s="157"/>
      <c r="B466" s="157"/>
      <c r="C466" s="157"/>
      <c r="D466" s="189"/>
      <c r="E466" s="157"/>
      <c r="F466" s="157"/>
      <c r="G466" s="157"/>
      <c r="H466" s="157"/>
      <c r="I466" s="157"/>
      <c r="J466" s="157"/>
      <c r="K466" s="157"/>
      <c r="L466" s="157"/>
      <c r="M466" s="157"/>
      <c r="N466" s="157"/>
      <c r="O466" s="157"/>
      <c r="P466" s="157"/>
      <c r="Q466" s="157"/>
      <c r="R466" s="157"/>
      <c r="S466" s="157"/>
      <c r="T466" s="157"/>
      <c r="U466" s="157"/>
      <c r="V466" s="157"/>
      <c r="W466" s="157"/>
      <c r="X466" s="157"/>
      <c r="Y466" s="157"/>
      <c r="Z466" s="157"/>
    </row>
    <row r="467" spans="1:26" ht="12" customHeight="1" x14ac:dyDescent="0.25">
      <c r="A467" s="157"/>
      <c r="B467" s="157"/>
      <c r="C467" s="157"/>
      <c r="D467" s="189"/>
      <c r="E467" s="157"/>
      <c r="F467" s="157"/>
      <c r="G467" s="157"/>
      <c r="H467" s="157"/>
      <c r="I467" s="157"/>
      <c r="J467" s="157"/>
      <c r="K467" s="157"/>
      <c r="L467" s="157"/>
      <c r="M467" s="157"/>
      <c r="N467" s="157"/>
      <c r="O467" s="157"/>
      <c r="P467" s="157"/>
      <c r="Q467" s="157"/>
      <c r="R467" s="157"/>
      <c r="S467" s="157"/>
      <c r="T467" s="157"/>
      <c r="U467" s="157"/>
      <c r="V467" s="157"/>
      <c r="W467" s="157"/>
      <c r="X467" s="157"/>
      <c r="Y467" s="157"/>
      <c r="Z467" s="157"/>
    </row>
    <row r="468" spans="1:26" ht="12" customHeight="1" x14ac:dyDescent="0.25">
      <c r="A468" s="157"/>
      <c r="B468" s="157"/>
      <c r="C468" s="157"/>
      <c r="D468" s="189"/>
      <c r="E468" s="157"/>
      <c r="F468" s="157"/>
      <c r="G468" s="157"/>
      <c r="H468" s="157"/>
      <c r="I468" s="157"/>
      <c r="J468" s="157"/>
      <c r="K468" s="157"/>
      <c r="L468" s="157"/>
      <c r="M468" s="157"/>
      <c r="N468" s="157"/>
      <c r="O468" s="157"/>
      <c r="P468" s="157"/>
      <c r="Q468" s="157"/>
      <c r="R468" s="157"/>
      <c r="S468" s="157"/>
      <c r="T468" s="157"/>
      <c r="U468" s="157"/>
      <c r="V468" s="157"/>
      <c r="W468" s="157"/>
      <c r="X468" s="157"/>
      <c r="Y468" s="157"/>
      <c r="Z468" s="157"/>
    </row>
    <row r="469" spans="1:26" ht="12" customHeight="1" x14ac:dyDescent="0.25">
      <c r="A469" s="157"/>
      <c r="B469" s="157"/>
      <c r="C469" s="157"/>
      <c r="D469" s="189"/>
      <c r="E469" s="157"/>
      <c r="F469" s="157"/>
      <c r="G469" s="157"/>
      <c r="H469" s="157"/>
      <c r="I469" s="157"/>
      <c r="J469" s="157"/>
      <c r="K469" s="157"/>
      <c r="L469" s="157"/>
      <c r="M469" s="157"/>
      <c r="N469" s="157"/>
      <c r="O469" s="157"/>
      <c r="P469" s="157"/>
      <c r="Q469" s="157"/>
      <c r="R469" s="157"/>
      <c r="S469" s="157"/>
      <c r="T469" s="157"/>
      <c r="U469" s="157"/>
      <c r="V469" s="157"/>
      <c r="W469" s="157"/>
      <c r="X469" s="157"/>
      <c r="Y469" s="157"/>
      <c r="Z469" s="157"/>
    </row>
    <row r="470" spans="1:26" ht="12" customHeight="1" x14ac:dyDescent="0.25">
      <c r="A470" s="157"/>
      <c r="B470" s="157"/>
      <c r="C470" s="157"/>
      <c r="D470" s="189"/>
      <c r="E470" s="157"/>
      <c r="F470" s="157"/>
      <c r="G470" s="157"/>
      <c r="H470" s="157"/>
      <c r="I470" s="157"/>
      <c r="J470" s="157"/>
      <c r="K470" s="157"/>
      <c r="L470" s="157"/>
      <c r="M470" s="157"/>
      <c r="N470" s="157"/>
      <c r="O470" s="157"/>
      <c r="P470" s="157"/>
      <c r="Q470" s="157"/>
      <c r="R470" s="157"/>
      <c r="S470" s="157"/>
      <c r="T470" s="157"/>
      <c r="U470" s="157"/>
      <c r="V470" s="157"/>
      <c r="W470" s="157"/>
      <c r="X470" s="157"/>
      <c r="Y470" s="157"/>
      <c r="Z470" s="157"/>
    </row>
    <row r="471" spans="1:26" ht="12" customHeight="1" x14ac:dyDescent="0.25">
      <c r="A471" s="157"/>
      <c r="B471" s="157"/>
      <c r="C471" s="157"/>
      <c r="D471" s="189"/>
      <c r="E471" s="157"/>
      <c r="F471" s="157"/>
      <c r="G471" s="157"/>
      <c r="H471" s="157"/>
      <c r="I471" s="157"/>
      <c r="J471" s="157"/>
      <c r="K471" s="157"/>
      <c r="L471" s="157"/>
      <c r="M471" s="157"/>
      <c r="N471" s="157"/>
      <c r="O471" s="157"/>
      <c r="P471" s="157"/>
      <c r="Q471" s="157"/>
      <c r="R471" s="157"/>
      <c r="S471" s="157"/>
      <c r="T471" s="157"/>
      <c r="U471" s="157"/>
      <c r="V471" s="157"/>
      <c r="W471" s="157"/>
      <c r="X471" s="157"/>
      <c r="Y471" s="157"/>
      <c r="Z471" s="157"/>
    </row>
    <row r="472" spans="1:26" ht="12" customHeight="1" x14ac:dyDescent="0.25">
      <c r="A472" s="157"/>
      <c r="B472" s="157"/>
      <c r="C472" s="157"/>
      <c r="D472" s="189"/>
      <c r="E472" s="157"/>
      <c r="F472" s="157"/>
      <c r="G472" s="157"/>
      <c r="H472" s="157"/>
      <c r="I472" s="157"/>
      <c r="J472" s="157"/>
      <c r="K472" s="157"/>
      <c r="L472" s="157"/>
      <c r="M472" s="157"/>
      <c r="N472" s="157"/>
      <c r="O472" s="157"/>
      <c r="P472" s="157"/>
      <c r="Q472" s="157"/>
      <c r="R472" s="157"/>
      <c r="S472" s="157"/>
      <c r="T472" s="157"/>
      <c r="U472" s="157"/>
      <c r="V472" s="157"/>
      <c r="W472" s="157"/>
      <c r="X472" s="157"/>
      <c r="Y472" s="157"/>
      <c r="Z472" s="157"/>
    </row>
    <row r="473" spans="1:26" ht="12" customHeight="1" x14ac:dyDescent="0.25">
      <c r="A473" s="157"/>
      <c r="B473" s="157"/>
      <c r="C473" s="157"/>
      <c r="D473" s="189"/>
      <c r="E473" s="157"/>
      <c r="F473" s="157"/>
      <c r="G473" s="157"/>
      <c r="H473" s="157"/>
      <c r="I473" s="157"/>
      <c r="J473" s="157"/>
      <c r="K473" s="157"/>
      <c r="L473" s="157"/>
      <c r="M473" s="157"/>
      <c r="N473" s="157"/>
      <c r="O473" s="157"/>
      <c r="P473" s="157"/>
      <c r="Q473" s="157"/>
      <c r="R473" s="157"/>
      <c r="S473" s="157"/>
      <c r="T473" s="157"/>
      <c r="U473" s="157"/>
      <c r="V473" s="157"/>
      <c r="W473" s="157"/>
      <c r="X473" s="157"/>
      <c r="Y473" s="157"/>
      <c r="Z473" s="157"/>
    </row>
    <row r="474" spans="1:26" ht="12" customHeight="1" x14ac:dyDescent="0.25">
      <c r="A474" s="157"/>
      <c r="B474" s="157"/>
      <c r="C474" s="157"/>
      <c r="D474" s="189"/>
      <c r="E474" s="157"/>
      <c r="F474" s="157"/>
      <c r="G474" s="157"/>
      <c r="H474" s="157"/>
      <c r="I474" s="157"/>
      <c r="J474" s="157"/>
      <c r="K474" s="157"/>
      <c r="L474" s="157"/>
      <c r="M474" s="157"/>
      <c r="N474" s="157"/>
      <c r="O474" s="157"/>
      <c r="P474" s="157"/>
      <c r="Q474" s="157"/>
      <c r="R474" s="157"/>
      <c r="S474" s="157"/>
      <c r="T474" s="157"/>
      <c r="U474" s="157"/>
      <c r="V474" s="157"/>
      <c r="W474" s="157"/>
      <c r="X474" s="157"/>
      <c r="Y474" s="157"/>
      <c r="Z474" s="157"/>
    </row>
    <row r="475" spans="1:26" ht="12" customHeight="1" x14ac:dyDescent="0.25">
      <c r="A475" s="157"/>
      <c r="B475" s="157"/>
      <c r="C475" s="157"/>
      <c r="D475" s="189"/>
      <c r="E475" s="157"/>
      <c r="F475" s="157"/>
      <c r="G475" s="157"/>
      <c r="H475" s="157"/>
      <c r="I475" s="157"/>
      <c r="J475" s="157"/>
      <c r="K475" s="157"/>
      <c r="L475" s="157"/>
      <c r="M475" s="157"/>
      <c r="N475" s="157"/>
      <c r="O475" s="157"/>
      <c r="P475" s="157"/>
      <c r="Q475" s="157"/>
      <c r="R475" s="157"/>
      <c r="S475" s="157"/>
      <c r="T475" s="157"/>
      <c r="U475" s="157"/>
      <c r="V475" s="157"/>
      <c r="W475" s="157"/>
      <c r="X475" s="157"/>
      <c r="Y475" s="157"/>
      <c r="Z475" s="157"/>
    </row>
    <row r="476" spans="1:26" ht="12" customHeight="1" x14ac:dyDescent="0.25">
      <c r="A476" s="157"/>
      <c r="B476" s="157"/>
      <c r="C476" s="157"/>
      <c r="D476" s="189"/>
      <c r="E476" s="157"/>
      <c r="F476" s="157"/>
      <c r="G476" s="157"/>
      <c r="H476" s="157"/>
      <c r="I476" s="157"/>
      <c r="J476" s="157"/>
      <c r="K476" s="157"/>
      <c r="L476" s="157"/>
      <c r="M476" s="157"/>
      <c r="N476" s="157"/>
      <c r="O476" s="157"/>
      <c r="P476" s="157"/>
      <c r="Q476" s="157"/>
      <c r="R476" s="157"/>
      <c r="S476" s="157"/>
      <c r="T476" s="157"/>
      <c r="U476" s="157"/>
      <c r="V476" s="157"/>
      <c r="W476" s="157"/>
      <c r="X476" s="157"/>
      <c r="Y476" s="157"/>
      <c r="Z476" s="157"/>
    </row>
    <row r="477" spans="1:26" ht="12" customHeight="1" x14ac:dyDescent="0.25">
      <c r="A477" s="157"/>
      <c r="B477" s="157"/>
      <c r="C477" s="157"/>
      <c r="D477" s="189"/>
      <c r="E477" s="157"/>
      <c r="F477" s="157"/>
      <c r="G477" s="157"/>
      <c r="H477" s="157"/>
      <c r="I477" s="157"/>
      <c r="J477" s="157"/>
      <c r="K477" s="157"/>
      <c r="L477" s="157"/>
      <c r="M477" s="157"/>
      <c r="N477" s="157"/>
      <c r="O477" s="157"/>
      <c r="P477" s="157"/>
      <c r="Q477" s="157"/>
      <c r="R477" s="157"/>
      <c r="S477" s="157"/>
      <c r="T477" s="157"/>
      <c r="U477" s="157"/>
      <c r="V477" s="157"/>
      <c r="W477" s="157"/>
      <c r="X477" s="157"/>
      <c r="Y477" s="157"/>
      <c r="Z477" s="157"/>
    </row>
    <row r="478" spans="1:26" ht="12" customHeight="1" x14ac:dyDescent="0.25">
      <c r="A478" s="157"/>
      <c r="B478" s="157"/>
      <c r="C478" s="157"/>
      <c r="D478" s="189"/>
      <c r="E478" s="157"/>
      <c r="F478" s="157"/>
      <c r="G478" s="157"/>
      <c r="H478" s="157"/>
      <c r="I478" s="157"/>
      <c r="J478" s="157"/>
      <c r="K478" s="157"/>
      <c r="L478" s="157"/>
      <c r="M478" s="157"/>
      <c r="N478" s="157"/>
      <c r="O478" s="157"/>
      <c r="P478" s="157"/>
      <c r="Q478" s="157"/>
      <c r="R478" s="157"/>
      <c r="S478" s="157"/>
      <c r="T478" s="157"/>
      <c r="U478" s="157"/>
      <c r="V478" s="157"/>
      <c r="W478" s="157"/>
      <c r="X478" s="157"/>
      <c r="Y478" s="157"/>
      <c r="Z478" s="157"/>
    </row>
    <row r="479" spans="1:26" ht="12" customHeight="1" x14ac:dyDescent="0.25">
      <c r="A479" s="157"/>
      <c r="B479" s="157"/>
      <c r="C479" s="157"/>
      <c r="D479" s="189"/>
      <c r="E479" s="157"/>
      <c r="F479" s="157"/>
      <c r="G479" s="157"/>
      <c r="H479" s="157"/>
      <c r="I479" s="157"/>
      <c r="J479" s="157"/>
      <c r="K479" s="157"/>
      <c r="L479" s="157"/>
      <c r="M479" s="157"/>
      <c r="N479" s="157"/>
      <c r="O479" s="157"/>
      <c r="P479" s="157"/>
      <c r="Q479" s="157"/>
      <c r="R479" s="157"/>
      <c r="S479" s="157"/>
      <c r="T479" s="157"/>
      <c r="U479" s="157"/>
      <c r="V479" s="157"/>
      <c r="W479" s="157"/>
      <c r="X479" s="157"/>
      <c r="Y479" s="157"/>
      <c r="Z479" s="157"/>
    </row>
    <row r="480" spans="1:26" ht="12" customHeight="1" x14ac:dyDescent="0.25">
      <c r="A480" s="157"/>
      <c r="B480" s="157"/>
      <c r="C480" s="157"/>
      <c r="D480" s="189"/>
      <c r="E480" s="157"/>
      <c r="F480" s="157"/>
      <c r="G480" s="157"/>
      <c r="H480" s="157"/>
      <c r="I480" s="157"/>
      <c r="J480" s="157"/>
      <c r="K480" s="157"/>
      <c r="L480" s="157"/>
      <c r="M480" s="157"/>
      <c r="N480" s="157"/>
      <c r="O480" s="157"/>
      <c r="P480" s="157"/>
      <c r="Q480" s="157"/>
      <c r="R480" s="157"/>
      <c r="S480" s="157"/>
      <c r="T480" s="157"/>
      <c r="U480" s="157"/>
      <c r="V480" s="157"/>
      <c r="W480" s="157"/>
      <c r="X480" s="157"/>
      <c r="Y480" s="157"/>
      <c r="Z480" s="157"/>
    </row>
    <row r="481" spans="1:26" ht="12" customHeight="1" x14ac:dyDescent="0.25">
      <c r="A481" s="157"/>
      <c r="B481" s="157"/>
      <c r="C481" s="157"/>
      <c r="D481" s="189"/>
      <c r="E481" s="157"/>
      <c r="F481" s="157"/>
      <c r="G481" s="157"/>
      <c r="H481" s="157"/>
      <c r="I481" s="157"/>
      <c r="J481" s="157"/>
      <c r="K481" s="157"/>
      <c r="L481" s="157"/>
      <c r="M481" s="157"/>
      <c r="N481" s="157"/>
      <c r="O481" s="157"/>
      <c r="P481" s="157"/>
      <c r="Q481" s="157"/>
      <c r="R481" s="157"/>
      <c r="S481" s="157"/>
      <c r="T481" s="157"/>
      <c r="U481" s="157"/>
      <c r="V481" s="157"/>
      <c r="W481" s="157"/>
      <c r="X481" s="157"/>
      <c r="Y481" s="157"/>
      <c r="Z481" s="157"/>
    </row>
    <row r="482" spans="1:26" ht="12" customHeight="1" x14ac:dyDescent="0.25">
      <c r="A482" s="157"/>
      <c r="B482" s="157"/>
      <c r="C482" s="157"/>
      <c r="D482" s="189"/>
      <c r="E482" s="157"/>
      <c r="F482" s="157"/>
      <c r="G482" s="157"/>
      <c r="H482" s="157"/>
      <c r="I482" s="157"/>
      <c r="J482" s="157"/>
      <c r="K482" s="157"/>
      <c r="L482" s="157"/>
      <c r="M482" s="157"/>
      <c r="N482" s="157"/>
      <c r="O482" s="157"/>
      <c r="P482" s="157"/>
      <c r="Q482" s="157"/>
      <c r="R482" s="157"/>
      <c r="S482" s="157"/>
      <c r="T482" s="157"/>
      <c r="U482" s="157"/>
      <c r="V482" s="157"/>
      <c r="W482" s="157"/>
      <c r="X482" s="157"/>
      <c r="Y482" s="157"/>
      <c r="Z482" s="157"/>
    </row>
    <row r="483" spans="1:26" ht="12" customHeight="1" x14ac:dyDescent="0.25">
      <c r="A483" s="157"/>
      <c r="B483" s="157"/>
      <c r="C483" s="157"/>
      <c r="D483" s="189"/>
      <c r="E483" s="157"/>
      <c r="F483" s="157"/>
      <c r="G483" s="157"/>
      <c r="H483" s="157"/>
      <c r="I483" s="157"/>
      <c r="J483" s="157"/>
      <c r="K483" s="157"/>
      <c r="L483" s="157"/>
      <c r="M483" s="157"/>
      <c r="N483" s="157"/>
      <c r="O483" s="157"/>
      <c r="P483" s="157"/>
      <c r="Q483" s="157"/>
      <c r="R483" s="157"/>
      <c r="S483" s="157"/>
      <c r="T483" s="157"/>
      <c r="U483" s="157"/>
      <c r="V483" s="157"/>
      <c r="W483" s="157"/>
      <c r="X483" s="157"/>
      <c r="Y483" s="157"/>
      <c r="Z483" s="157"/>
    </row>
    <row r="484" spans="1:26" ht="12" customHeight="1" x14ac:dyDescent="0.25">
      <c r="A484" s="157"/>
      <c r="B484" s="157"/>
      <c r="C484" s="157"/>
      <c r="D484" s="189"/>
      <c r="E484" s="157"/>
      <c r="F484" s="157"/>
      <c r="G484" s="157"/>
      <c r="H484" s="157"/>
      <c r="I484" s="157"/>
      <c r="J484" s="157"/>
      <c r="K484" s="157"/>
      <c r="L484" s="157"/>
      <c r="M484" s="157"/>
      <c r="N484" s="157"/>
      <c r="O484" s="157"/>
      <c r="P484" s="157"/>
      <c r="Q484" s="157"/>
      <c r="R484" s="157"/>
      <c r="S484" s="157"/>
      <c r="T484" s="157"/>
      <c r="U484" s="157"/>
      <c r="V484" s="157"/>
      <c r="W484" s="157"/>
      <c r="X484" s="157"/>
      <c r="Y484" s="157"/>
      <c r="Z484" s="157"/>
    </row>
    <row r="485" spans="1:26" ht="12" customHeight="1" x14ac:dyDescent="0.25">
      <c r="A485" s="157"/>
      <c r="B485" s="157"/>
      <c r="C485" s="157"/>
      <c r="D485" s="189"/>
      <c r="E485" s="157"/>
      <c r="F485" s="157"/>
      <c r="G485" s="157"/>
      <c r="H485" s="157"/>
      <c r="I485" s="157"/>
      <c r="J485" s="157"/>
      <c r="K485" s="157"/>
      <c r="L485" s="157"/>
      <c r="M485" s="157"/>
      <c r="N485" s="157"/>
      <c r="O485" s="157"/>
      <c r="P485" s="157"/>
      <c r="Q485" s="157"/>
      <c r="R485" s="157"/>
      <c r="S485" s="157"/>
      <c r="T485" s="157"/>
      <c r="U485" s="157"/>
      <c r="V485" s="157"/>
      <c r="W485" s="157"/>
      <c r="X485" s="157"/>
      <c r="Y485" s="157"/>
      <c r="Z485" s="157"/>
    </row>
    <row r="486" spans="1:26" ht="12" customHeight="1" x14ac:dyDescent="0.25">
      <c r="A486" s="157"/>
      <c r="B486" s="157"/>
      <c r="C486" s="157"/>
      <c r="D486" s="189"/>
      <c r="E486" s="157"/>
      <c r="F486" s="157"/>
      <c r="G486" s="157"/>
      <c r="H486" s="157"/>
      <c r="I486" s="157"/>
      <c r="J486" s="157"/>
      <c r="K486" s="157"/>
      <c r="L486" s="157"/>
      <c r="M486" s="157"/>
      <c r="N486" s="157"/>
      <c r="O486" s="157"/>
      <c r="P486" s="157"/>
      <c r="Q486" s="157"/>
      <c r="R486" s="157"/>
      <c r="S486" s="157"/>
      <c r="T486" s="157"/>
      <c r="U486" s="157"/>
      <c r="V486" s="157"/>
      <c r="W486" s="157"/>
      <c r="X486" s="157"/>
      <c r="Y486" s="157"/>
      <c r="Z486" s="157"/>
    </row>
    <row r="487" spans="1:26" ht="12" customHeight="1" x14ac:dyDescent="0.25">
      <c r="A487" s="157"/>
      <c r="B487" s="157"/>
      <c r="C487" s="157"/>
      <c r="D487" s="189"/>
      <c r="E487" s="157"/>
      <c r="F487" s="157"/>
      <c r="G487" s="157"/>
      <c r="H487" s="157"/>
      <c r="I487" s="157"/>
      <c r="J487" s="157"/>
      <c r="K487" s="157"/>
      <c r="L487" s="157"/>
      <c r="M487" s="157"/>
      <c r="N487" s="157"/>
      <c r="O487" s="157"/>
      <c r="P487" s="157"/>
      <c r="Q487" s="157"/>
      <c r="R487" s="157"/>
      <c r="S487" s="157"/>
      <c r="T487" s="157"/>
      <c r="U487" s="157"/>
      <c r="V487" s="157"/>
      <c r="W487" s="157"/>
      <c r="X487" s="157"/>
      <c r="Y487" s="157"/>
      <c r="Z487" s="157"/>
    </row>
    <row r="488" spans="1:26" ht="12" customHeight="1" x14ac:dyDescent="0.25">
      <c r="A488" s="157"/>
      <c r="B488" s="157"/>
      <c r="C488" s="157"/>
      <c r="D488" s="189"/>
      <c r="E488" s="157"/>
      <c r="F488" s="157"/>
      <c r="G488" s="157"/>
      <c r="H488" s="157"/>
      <c r="I488" s="157"/>
      <c r="J488" s="157"/>
      <c r="K488" s="157"/>
      <c r="L488" s="157"/>
      <c r="M488" s="157"/>
      <c r="N488" s="157"/>
      <c r="O488" s="157"/>
      <c r="P488" s="157"/>
      <c r="Q488" s="157"/>
      <c r="R488" s="157"/>
      <c r="S488" s="157"/>
      <c r="T488" s="157"/>
      <c r="U488" s="157"/>
      <c r="V488" s="157"/>
      <c r="W488" s="157"/>
      <c r="X488" s="157"/>
      <c r="Y488" s="157"/>
      <c r="Z488" s="157"/>
    </row>
    <row r="489" spans="1:26" ht="12" customHeight="1" x14ac:dyDescent="0.25">
      <c r="A489" s="157"/>
      <c r="B489" s="157"/>
      <c r="C489" s="157"/>
      <c r="D489" s="189"/>
      <c r="E489" s="157"/>
      <c r="F489" s="157"/>
      <c r="G489" s="157"/>
      <c r="H489" s="157"/>
      <c r="I489" s="157"/>
      <c r="J489" s="157"/>
      <c r="K489" s="157"/>
      <c r="L489" s="157"/>
      <c r="M489" s="157"/>
      <c r="N489" s="157"/>
      <c r="O489" s="157"/>
      <c r="P489" s="157"/>
      <c r="Q489" s="157"/>
      <c r="R489" s="157"/>
      <c r="S489" s="157"/>
      <c r="T489" s="157"/>
      <c r="U489" s="157"/>
      <c r="V489" s="157"/>
      <c r="W489" s="157"/>
      <c r="X489" s="157"/>
      <c r="Y489" s="157"/>
      <c r="Z489" s="157"/>
    </row>
    <row r="490" spans="1:26" ht="12" customHeight="1" x14ac:dyDescent="0.25">
      <c r="A490" s="157"/>
      <c r="B490" s="157"/>
      <c r="C490" s="157"/>
      <c r="D490" s="189"/>
      <c r="E490" s="157"/>
      <c r="F490" s="157"/>
      <c r="G490" s="157"/>
      <c r="H490" s="157"/>
      <c r="I490" s="157"/>
      <c r="J490" s="157"/>
      <c r="K490" s="157"/>
      <c r="L490" s="157"/>
      <c r="M490" s="157"/>
      <c r="N490" s="157"/>
      <c r="O490" s="157"/>
      <c r="P490" s="157"/>
      <c r="Q490" s="157"/>
      <c r="R490" s="157"/>
      <c r="S490" s="157"/>
      <c r="T490" s="157"/>
      <c r="U490" s="157"/>
      <c r="V490" s="157"/>
      <c r="W490" s="157"/>
      <c r="X490" s="157"/>
      <c r="Y490" s="157"/>
      <c r="Z490" s="157"/>
    </row>
    <row r="491" spans="1:26" ht="12" customHeight="1" x14ac:dyDescent="0.25">
      <c r="A491" s="157"/>
      <c r="B491" s="157"/>
      <c r="C491" s="157"/>
      <c r="D491" s="189"/>
      <c r="E491" s="157"/>
      <c r="F491" s="157"/>
      <c r="G491" s="157"/>
      <c r="H491" s="157"/>
      <c r="I491" s="157"/>
      <c r="J491" s="157"/>
      <c r="K491" s="157"/>
      <c r="L491" s="157"/>
      <c r="M491" s="157"/>
      <c r="N491" s="157"/>
      <c r="O491" s="157"/>
      <c r="P491" s="157"/>
      <c r="Q491" s="157"/>
      <c r="R491" s="157"/>
      <c r="S491" s="157"/>
      <c r="T491" s="157"/>
      <c r="U491" s="157"/>
      <c r="V491" s="157"/>
      <c r="W491" s="157"/>
      <c r="X491" s="157"/>
      <c r="Y491" s="157"/>
      <c r="Z491" s="157"/>
    </row>
    <row r="492" spans="1:26" ht="12" customHeight="1" x14ac:dyDescent="0.25">
      <c r="A492" s="157"/>
      <c r="B492" s="157"/>
      <c r="C492" s="157"/>
      <c r="D492" s="189"/>
      <c r="E492" s="157"/>
      <c r="F492" s="157"/>
      <c r="G492" s="157"/>
      <c r="H492" s="157"/>
      <c r="I492" s="157"/>
      <c r="J492" s="157"/>
      <c r="K492" s="157"/>
      <c r="L492" s="157"/>
      <c r="M492" s="157"/>
      <c r="N492" s="157"/>
      <c r="O492" s="157"/>
      <c r="P492" s="157"/>
      <c r="Q492" s="157"/>
      <c r="R492" s="157"/>
      <c r="S492" s="157"/>
      <c r="T492" s="157"/>
      <c r="U492" s="157"/>
      <c r="V492" s="157"/>
      <c r="W492" s="157"/>
      <c r="X492" s="157"/>
      <c r="Y492" s="157"/>
      <c r="Z492" s="157"/>
    </row>
    <row r="493" spans="1:26" ht="12" customHeight="1" x14ac:dyDescent="0.25">
      <c r="A493" s="157"/>
      <c r="B493" s="157"/>
      <c r="C493" s="157"/>
      <c r="D493" s="189"/>
      <c r="E493" s="157"/>
      <c r="F493" s="157"/>
      <c r="G493" s="157"/>
      <c r="H493" s="157"/>
      <c r="I493" s="157"/>
      <c r="J493" s="157"/>
      <c r="K493" s="157"/>
      <c r="L493" s="157"/>
      <c r="M493" s="157"/>
      <c r="N493" s="157"/>
      <c r="O493" s="157"/>
      <c r="P493" s="157"/>
      <c r="Q493" s="157"/>
      <c r="R493" s="157"/>
      <c r="S493" s="157"/>
      <c r="T493" s="157"/>
      <c r="U493" s="157"/>
      <c r="V493" s="157"/>
      <c r="W493" s="157"/>
      <c r="X493" s="157"/>
      <c r="Y493" s="157"/>
      <c r="Z493" s="157"/>
    </row>
    <row r="494" spans="1:26" ht="12" customHeight="1" x14ac:dyDescent="0.25">
      <c r="A494" s="157"/>
      <c r="B494" s="157"/>
      <c r="C494" s="157"/>
      <c r="D494" s="189"/>
      <c r="E494" s="157"/>
      <c r="F494" s="157"/>
      <c r="G494" s="157"/>
      <c r="H494" s="157"/>
      <c r="I494" s="157"/>
      <c r="J494" s="157"/>
      <c r="K494" s="157"/>
      <c r="L494" s="157"/>
      <c r="M494" s="157"/>
      <c r="N494" s="157"/>
      <c r="O494" s="157"/>
      <c r="P494" s="157"/>
      <c r="Q494" s="157"/>
      <c r="R494" s="157"/>
      <c r="S494" s="157"/>
      <c r="T494" s="157"/>
      <c r="U494" s="157"/>
      <c r="V494" s="157"/>
      <c r="W494" s="157"/>
      <c r="X494" s="157"/>
      <c r="Y494" s="157"/>
      <c r="Z494" s="157"/>
    </row>
    <row r="495" spans="1:26" ht="12" customHeight="1" x14ac:dyDescent="0.25">
      <c r="A495" s="157"/>
      <c r="B495" s="157"/>
      <c r="C495" s="157"/>
      <c r="D495" s="189"/>
      <c r="E495" s="157"/>
      <c r="F495" s="157"/>
      <c r="G495" s="157"/>
      <c r="H495" s="157"/>
      <c r="I495" s="157"/>
      <c r="J495" s="157"/>
      <c r="K495" s="157"/>
      <c r="L495" s="157"/>
      <c r="M495" s="157"/>
      <c r="N495" s="157"/>
      <c r="O495" s="157"/>
      <c r="P495" s="157"/>
      <c r="Q495" s="157"/>
      <c r="R495" s="157"/>
      <c r="S495" s="157"/>
      <c r="T495" s="157"/>
      <c r="U495" s="157"/>
      <c r="V495" s="157"/>
      <c r="W495" s="157"/>
      <c r="X495" s="157"/>
      <c r="Y495" s="157"/>
      <c r="Z495" s="157"/>
    </row>
    <row r="496" spans="1:26" ht="12" customHeight="1" x14ac:dyDescent="0.25">
      <c r="A496" s="157"/>
      <c r="B496" s="157"/>
      <c r="C496" s="157"/>
      <c r="D496" s="189"/>
      <c r="E496" s="157"/>
      <c r="F496" s="157"/>
      <c r="G496" s="157"/>
      <c r="H496" s="157"/>
      <c r="I496" s="157"/>
      <c r="J496" s="157"/>
      <c r="K496" s="157"/>
      <c r="L496" s="157"/>
      <c r="M496" s="157"/>
      <c r="N496" s="157"/>
      <c r="O496" s="157"/>
      <c r="P496" s="157"/>
      <c r="Q496" s="157"/>
      <c r="R496" s="157"/>
      <c r="S496" s="157"/>
      <c r="T496" s="157"/>
      <c r="U496" s="157"/>
      <c r="V496" s="157"/>
      <c r="W496" s="157"/>
      <c r="X496" s="157"/>
      <c r="Y496" s="157"/>
      <c r="Z496" s="157"/>
    </row>
    <row r="497" spans="1:26" ht="12" customHeight="1" x14ac:dyDescent="0.25">
      <c r="A497" s="157"/>
      <c r="B497" s="157"/>
      <c r="C497" s="157"/>
      <c r="D497" s="189"/>
      <c r="E497" s="157"/>
      <c r="F497" s="157"/>
      <c r="G497" s="157"/>
      <c r="H497" s="157"/>
      <c r="I497" s="157"/>
      <c r="J497" s="157"/>
      <c r="K497" s="157"/>
      <c r="L497" s="157"/>
      <c r="M497" s="157"/>
      <c r="N497" s="157"/>
      <c r="O497" s="157"/>
      <c r="P497" s="157"/>
      <c r="Q497" s="157"/>
      <c r="R497" s="157"/>
      <c r="S497" s="157"/>
      <c r="T497" s="157"/>
      <c r="U497" s="157"/>
      <c r="V497" s="157"/>
      <c r="W497" s="157"/>
      <c r="X497" s="157"/>
      <c r="Y497" s="157"/>
      <c r="Z497" s="157"/>
    </row>
    <row r="498" spans="1:26" ht="12" customHeight="1" x14ac:dyDescent="0.25">
      <c r="A498" s="157"/>
      <c r="B498" s="157"/>
      <c r="C498" s="157"/>
      <c r="D498" s="189"/>
      <c r="E498" s="157"/>
      <c r="F498" s="157"/>
      <c r="G498" s="157"/>
      <c r="H498" s="157"/>
      <c r="I498" s="157"/>
      <c r="J498" s="157"/>
      <c r="K498" s="157"/>
      <c r="L498" s="157"/>
      <c r="M498" s="157"/>
      <c r="N498" s="157"/>
      <c r="O498" s="157"/>
      <c r="P498" s="157"/>
      <c r="Q498" s="157"/>
      <c r="R498" s="157"/>
      <c r="S498" s="157"/>
      <c r="T498" s="157"/>
      <c r="U498" s="157"/>
      <c r="V498" s="157"/>
      <c r="W498" s="157"/>
      <c r="X498" s="157"/>
      <c r="Y498" s="157"/>
      <c r="Z498" s="157"/>
    </row>
    <row r="499" spans="1:26" ht="12" customHeight="1" x14ac:dyDescent="0.25">
      <c r="A499" s="157"/>
      <c r="B499" s="157"/>
      <c r="C499" s="157"/>
      <c r="D499" s="189"/>
      <c r="E499" s="157"/>
      <c r="F499" s="157"/>
      <c r="G499" s="157"/>
      <c r="H499" s="157"/>
      <c r="I499" s="157"/>
      <c r="J499" s="157"/>
      <c r="K499" s="157"/>
      <c r="L499" s="157"/>
      <c r="M499" s="157"/>
      <c r="N499" s="157"/>
      <c r="O499" s="157"/>
      <c r="P499" s="157"/>
      <c r="Q499" s="157"/>
      <c r="R499" s="157"/>
      <c r="S499" s="157"/>
      <c r="T499" s="157"/>
      <c r="U499" s="157"/>
      <c r="V499" s="157"/>
      <c r="W499" s="157"/>
      <c r="X499" s="157"/>
      <c r="Y499" s="157"/>
      <c r="Z499" s="157"/>
    </row>
    <row r="500" spans="1:26" ht="12" customHeight="1" x14ac:dyDescent="0.25">
      <c r="A500" s="157"/>
      <c r="B500" s="157"/>
      <c r="C500" s="157"/>
      <c r="D500" s="189"/>
      <c r="E500" s="157"/>
      <c r="F500" s="157"/>
      <c r="G500" s="157"/>
      <c r="H500" s="157"/>
      <c r="I500" s="157"/>
      <c r="J500" s="157"/>
      <c r="K500" s="157"/>
      <c r="L500" s="157"/>
      <c r="M500" s="157"/>
      <c r="N500" s="157"/>
      <c r="O500" s="157"/>
      <c r="P500" s="157"/>
      <c r="Q500" s="157"/>
      <c r="R500" s="157"/>
      <c r="S500" s="157"/>
      <c r="T500" s="157"/>
      <c r="U500" s="157"/>
      <c r="V500" s="157"/>
      <c r="W500" s="157"/>
      <c r="X500" s="157"/>
      <c r="Y500" s="157"/>
      <c r="Z500" s="157"/>
    </row>
    <row r="501" spans="1:26" ht="12" customHeight="1" x14ac:dyDescent="0.25">
      <c r="A501" s="157"/>
      <c r="B501" s="157"/>
      <c r="C501" s="157"/>
      <c r="D501" s="189"/>
      <c r="E501" s="157"/>
      <c r="F501" s="157"/>
      <c r="G501" s="157"/>
      <c r="H501" s="157"/>
      <c r="I501" s="157"/>
      <c r="J501" s="157"/>
      <c r="K501" s="157"/>
      <c r="L501" s="157"/>
      <c r="M501" s="157"/>
      <c r="N501" s="157"/>
      <c r="O501" s="157"/>
      <c r="P501" s="157"/>
      <c r="Q501" s="157"/>
      <c r="R501" s="157"/>
      <c r="S501" s="157"/>
      <c r="T501" s="157"/>
      <c r="U501" s="157"/>
      <c r="V501" s="157"/>
      <c r="W501" s="157"/>
      <c r="X501" s="157"/>
      <c r="Y501" s="157"/>
      <c r="Z501" s="157"/>
    </row>
    <row r="502" spans="1:26" ht="12" customHeight="1" x14ac:dyDescent="0.25">
      <c r="A502" s="157"/>
      <c r="B502" s="157"/>
      <c r="C502" s="157"/>
      <c r="D502" s="189"/>
      <c r="E502" s="157"/>
      <c r="F502" s="157"/>
      <c r="G502" s="157"/>
      <c r="H502" s="157"/>
      <c r="I502" s="157"/>
      <c r="J502" s="157"/>
      <c r="K502" s="157"/>
      <c r="L502" s="157"/>
      <c r="M502" s="157"/>
      <c r="N502" s="157"/>
      <c r="O502" s="157"/>
      <c r="P502" s="157"/>
      <c r="Q502" s="157"/>
      <c r="R502" s="157"/>
      <c r="S502" s="157"/>
      <c r="T502" s="157"/>
      <c r="U502" s="157"/>
      <c r="V502" s="157"/>
      <c r="W502" s="157"/>
      <c r="X502" s="157"/>
      <c r="Y502" s="157"/>
      <c r="Z502" s="157"/>
    </row>
    <row r="503" spans="1:26" ht="12" customHeight="1" x14ac:dyDescent="0.25">
      <c r="A503" s="157"/>
      <c r="B503" s="157"/>
      <c r="C503" s="157"/>
      <c r="D503" s="189"/>
      <c r="E503" s="157"/>
      <c r="F503" s="157"/>
      <c r="G503" s="157"/>
      <c r="H503" s="157"/>
      <c r="I503" s="157"/>
      <c r="J503" s="157"/>
      <c r="K503" s="157"/>
      <c r="L503" s="157"/>
      <c r="M503" s="157"/>
      <c r="N503" s="157"/>
      <c r="O503" s="157"/>
      <c r="P503" s="157"/>
      <c r="Q503" s="157"/>
      <c r="R503" s="157"/>
      <c r="S503" s="157"/>
      <c r="T503" s="157"/>
      <c r="U503" s="157"/>
      <c r="V503" s="157"/>
      <c r="W503" s="157"/>
      <c r="X503" s="157"/>
      <c r="Y503" s="157"/>
      <c r="Z503" s="157"/>
    </row>
    <row r="504" spans="1:26" ht="12" customHeight="1" x14ac:dyDescent="0.25">
      <c r="A504" s="157"/>
      <c r="B504" s="157"/>
      <c r="C504" s="157"/>
      <c r="D504" s="189"/>
      <c r="E504" s="157"/>
      <c r="F504" s="157"/>
      <c r="G504" s="157"/>
      <c r="H504" s="157"/>
      <c r="I504" s="157"/>
      <c r="J504" s="157"/>
      <c r="K504" s="157"/>
      <c r="L504" s="157"/>
      <c r="M504" s="157"/>
      <c r="N504" s="157"/>
      <c r="O504" s="157"/>
      <c r="P504" s="157"/>
      <c r="Q504" s="157"/>
      <c r="R504" s="157"/>
      <c r="S504" s="157"/>
      <c r="T504" s="157"/>
      <c r="U504" s="157"/>
      <c r="V504" s="157"/>
      <c r="W504" s="157"/>
      <c r="X504" s="157"/>
      <c r="Y504" s="157"/>
      <c r="Z504" s="157"/>
    </row>
    <row r="505" spans="1:26" ht="12" customHeight="1" x14ac:dyDescent="0.25">
      <c r="A505" s="157"/>
      <c r="B505" s="157"/>
      <c r="C505" s="157"/>
      <c r="D505" s="189"/>
      <c r="E505" s="157"/>
      <c r="F505" s="157"/>
      <c r="G505" s="157"/>
      <c r="H505" s="157"/>
      <c r="I505" s="157"/>
      <c r="J505" s="157"/>
      <c r="K505" s="157"/>
      <c r="L505" s="157"/>
      <c r="M505" s="157"/>
      <c r="N505" s="157"/>
      <c r="O505" s="157"/>
      <c r="P505" s="157"/>
      <c r="Q505" s="157"/>
      <c r="R505" s="157"/>
      <c r="S505" s="157"/>
      <c r="T505" s="157"/>
      <c r="U505" s="157"/>
      <c r="V505" s="157"/>
      <c r="W505" s="157"/>
      <c r="X505" s="157"/>
      <c r="Y505" s="157"/>
      <c r="Z505" s="157"/>
    </row>
    <row r="506" spans="1:26" ht="12" customHeight="1" x14ac:dyDescent="0.25">
      <c r="A506" s="157"/>
      <c r="B506" s="157"/>
      <c r="C506" s="157"/>
      <c r="D506" s="189"/>
      <c r="E506" s="157"/>
      <c r="F506" s="157"/>
      <c r="G506" s="157"/>
      <c r="H506" s="157"/>
      <c r="I506" s="157"/>
      <c r="J506" s="157"/>
      <c r="K506" s="157"/>
      <c r="L506" s="157"/>
      <c r="M506" s="157"/>
      <c r="N506" s="157"/>
      <c r="O506" s="157"/>
      <c r="P506" s="157"/>
      <c r="Q506" s="157"/>
      <c r="R506" s="157"/>
      <c r="S506" s="157"/>
      <c r="T506" s="157"/>
      <c r="U506" s="157"/>
      <c r="V506" s="157"/>
      <c r="W506" s="157"/>
      <c r="X506" s="157"/>
      <c r="Y506" s="157"/>
      <c r="Z506" s="157"/>
    </row>
    <row r="507" spans="1:26" ht="12" customHeight="1" x14ac:dyDescent="0.25">
      <c r="A507" s="157"/>
      <c r="B507" s="157"/>
      <c r="C507" s="157"/>
      <c r="D507" s="189"/>
      <c r="E507" s="157"/>
      <c r="F507" s="157"/>
      <c r="G507" s="157"/>
      <c r="H507" s="157"/>
      <c r="I507" s="157"/>
      <c r="J507" s="157"/>
      <c r="K507" s="157"/>
      <c r="L507" s="157"/>
      <c r="M507" s="157"/>
      <c r="N507" s="157"/>
      <c r="O507" s="157"/>
      <c r="P507" s="157"/>
      <c r="Q507" s="157"/>
      <c r="R507" s="157"/>
      <c r="S507" s="157"/>
      <c r="T507" s="157"/>
      <c r="U507" s="157"/>
      <c r="V507" s="157"/>
      <c r="W507" s="157"/>
      <c r="X507" s="157"/>
      <c r="Y507" s="157"/>
      <c r="Z507" s="157"/>
    </row>
    <row r="508" spans="1:26" ht="12" customHeight="1" x14ac:dyDescent="0.25">
      <c r="A508" s="157"/>
      <c r="B508" s="157"/>
      <c r="C508" s="157"/>
      <c r="D508" s="189"/>
      <c r="E508" s="157"/>
      <c r="F508" s="157"/>
      <c r="G508" s="157"/>
      <c r="H508" s="157"/>
      <c r="I508" s="157"/>
      <c r="J508" s="157"/>
      <c r="K508" s="157"/>
      <c r="L508" s="157"/>
      <c r="M508" s="157"/>
      <c r="N508" s="157"/>
      <c r="O508" s="157"/>
      <c r="P508" s="157"/>
      <c r="Q508" s="157"/>
      <c r="R508" s="157"/>
      <c r="S508" s="157"/>
      <c r="T508" s="157"/>
      <c r="U508" s="157"/>
      <c r="V508" s="157"/>
      <c r="W508" s="157"/>
      <c r="X508" s="157"/>
      <c r="Y508" s="157"/>
      <c r="Z508" s="157"/>
    </row>
    <row r="509" spans="1:26" ht="12" customHeight="1" x14ac:dyDescent="0.25">
      <c r="A509" s="157"/>
      <c r="B509" s="157"/>
      <c r="C509" s="157"/>
      <c r="D509" s="189"/>
      <c r="E509" s="157"/>
      <c r="F509" s="157"/>
      <c r="G509" s="157"/>
      <c r="H509" s="157"/>
      <c r="I509" s="157"/>
      <c r="J509" s="157"/>
      <c r="K509" s="157"/>
      <c r="L509" s="157"/>
      <c r="M509" s="157"/>
      <c r="N509" s="157"/>
      <c r="O509" s="157"/>
      <c r="P509" s="157"/>
      <c r="Q509" s="157"/>
      <c r="R509" s="157"/>
      <c r="S509" s="157"/>
      <c r="T509" s="157"/>
      <c r="U509" s="157"/>
      <c r="V509" s="157"/>
      <c r="W509" s="157"/>
      <c r="X509" s="157"/>
      <c r="Y509" s="157"/>
      <c r="Z509" s="157"/>
    </row>
    <row r="510" spans="1:26" ht="12" customHeight="1" x14ac:dyDescent="0.25">
      <c r="A510" s="157"/>
      <c r="B510" s="157"/>
      <c r="C510" s="157"/>
      <c r="D510" s="189"/>
      <c r="E510" s="157"/>
      <c r="F510" s="157"/>
      <c r="G510" s="157"/>
      <c r="H510" s="157"/>
      <c r="I510" s="157"/>
      <c r="J510" s="157"/>
      <c r="K510" s="157"/>
      <c r="L510" s="157"/>
      <c r="M510" s="157"/>
      <c r="N510" s="157"/>
      <c r="O510" s="157"/>
      <c r="P510" s="157"/>
      <c r="Q510" s="157"/>
      <c r="R510" s="157"/>
      <c r="S510" s="157"/>
      <c r="T510" s="157"/>
      <c r="U510" s="157"/>
      <c r="V510" s="157"/>
      <c r="W510" s="157"/>
      <c r="X510" s="157"/>
      <c r="Y510" s="157"/>
      <c r="Z510" s="157"/>
    </row>
    <row r="511" spans="1:26" ht="12" customHeight="1" x14ac:dyDescent="0.25">
      <c r="A511" s="157"/>
      <c r="B511" s="157"/>
      <c r="C511" s="157"/>
      <c r="D511" s="189"/>
      <c r="E511" s="157"/>
      <c r="F511" s="157"/>
      <c r="G511" s="157"/>
      <c r="H511" s="157"/>
      <c r="I511" s="157"/>
      <c r="J511" s="157"/>
      <c r="K511" s="157"/>
      <c r="L511" s="157"/>
      <c r="M511" s="157"/>
      <c r="N511" s="157"/>
      <c r="O511" s="157"/>
      <c r="P511" s="157"/>
      <c r="Q511" s="157"/>
      <c r="R511" s="157"/>
      <c r="S511" s="157"/>
      <c r="T511" s="157"/>
      <c r="U511" s="157"/>
      <c r="V511" s="157"/>
      <c r="W511" s="157"/>
      <c r="X511" s="157"/>
      <c r="Y511" s="157"/>
      <c r="Z511" s="157"/>
    </row>
    <row r="512" spans="1:26" ht="12" customHeight="1" x14ac:dyDescent="0.25">
      <c r="A512" s="157"/>
      <c r="B512" s="157"/>
      <c r="C512" s="157"/>
      <c r="D512" s="189"/>
      <c r="E512" s="157"/>
      <c r="F512" s="157"/>
      <c r="G512" s="157"/>
      <c r="H512" s="157"/>
      <c r="I512" s="157"/>
      <c r="J512" s="157"/>
      <c r="K512" s="157"/>
      <c r="L512" s="157"/>
      <c r="M512" s="157"/>
      <c r="N512" s="157"/>
      <c r="O512" s="157"/>
      <c r="P512" s="157"/>
      <c r="Q512" s="157"/>
      <c r="R512" s="157"/>
      <c r="S512" s="157"/>
      <c r="T512" s="157"/>
      <c r="U512" s="157"/>
      <c r="V512" s="157"/>
      <c r="W512" s="157"/>
      <c r="X512" s="157"/>
      <c r="Y512" s="157"/>
      <c r="Z512" s="157"/>
    </row>
    <row r="513" spans="1:26" ht="12" customHeight="1" x14ac:dyDescent="0.25">
      <c r="A513" s="157"/>
      <c r="B513" s="157"/>
      <c r="C513" s="157"/>
      <c r="D513" s="189"/>
      <c r="E513" s="157"/>
      <c r="F513" s="157"/>
      <c r="G513" s="157"/>
      <c r="H513" s="157"/>
      <c r="I513" s="157"/>
      <c r="J513" s="157"/>
      <c r="K513" s="157"/>
      <c r="L513" s="157"/>
      <c r="M513" s="157"/>
      <c r="N513" s="157"/>
      <c r="O513" s="157"/>
      <c r="P513" s="157"/>
      <c r="Q513" s="157"/>
      <c r="R513" s="157"/>
      <c r="S513" s="157"/>
      <c r="T513" s="157"/>
      <c r="U513" s="157"/>
      <c r="V513" s="157"/>
      <c r="W513" s="157"/>
      <c r="X513" s="157"/>
      <c r="Y513" s="157"/>
      <c r="Z513" s="157"/>
    </row>
    <row r="514" spans="1:26" ht="12" customHeight="1" x14ac:dyDescent="0.25">
      <c r="A514" s="157"/>
      <c r="B514" s="157"/>
      <c r="C514" s="157"/>
      <c r="D514" s="189"/>
      <c r="E514" s="157"/>
      <c r="F514" s="157"/>
      <c r="G514" s="157"/>
      <c r="H514" s="157"/>
      <c r="I514" s="157"/>
      <c r="J514" s="157"/>
      <c r="K514" s="157"/>
      <c r="L514" s="157"/>
      <c r="M514" s="157"/>
      <c r="N514" s="157"/>
      <c r="O514" s="157"/>
      <c r="P514" s="157"/>
      <c r="Q514" s="157"/>
      <c r="R514" s="157"/>
      <c r="S514" s="157"/>
      <c r="T514" s="157"/>
      <c r="U514" s="157"/>
      <c r="V514" s="157"/>
      <c r="W514" s="157"/>
      <c r="X514" s="157"/>
      <c r="Y514" s="157"/>
      <c r="Z514" s="157"/>
    </row>
    <row r="515" spans="1:26" ht="12" customHeight="1" x14ac:dyDescent="0.25">
      <c r="A515" s="157"/>
      <c r="B515" s="157"/>
      <c r="C515" s="157"/>
      <c r="D515" s="189"/>
      <c r="E515" s="157"/>
      <c r="F515" s="157"/>
      <c r="G515" s="157"/>
      <c r="H515" s="157"/>
      <c r="I515" s="157"/>
      <c r="J515" s="157"/>
      <c r="K515" s="157"/>
      <c r="L515" s="157"/>
      <c r="M515" s="157"/>
      <c r="N515" s="157"/>
      <c r="O515" s="157"/>
      <c r="P515" s="157"/>
      <c r="Q515" s="157"/>
      <c r="R515" s="157"/>
      <c r="S515" s="157"/>
      <c r="T515" s="157"/>
      <c r="U515" s="157"/>
      <c r="V515" s="157"/>
      <c r="W515" s="157"/>
      <c r="X515" s="157"/>
      <c r="Y515" s="157"/>
      <c r="Z515" s="157"/>
    </row>
    <row r="516" spans="1:26" ht="12" customHeight="1" x14ac:dyDescent="0.25">
      <c r="A516" s="157"/>
      <c r="B516" s="157"/>
      <c r="C516" s="157"/>
      <c r="D516" s="189"/>
      <c r="E516" s="157"/>
      <c r="F516" s="157"/>
      <c r="G516" s="157"/>
      <c r="H516" s="157"/>
      <c r="I516" s="157"/>
      <c r="J516" s="157"/>
      <c r="K516" s="157"/>
      <c r="L516" s="157"/>
      <c r="M516" s="157"/>
      <c r="N516" s="157"/>
      <c r="O516" s="157"/>
      <c r="P516" s="157"/>
      <c r="Q516" s="157"/>
      <c r="R516" s="157"/>
      <c r="S516" s="157"/>
      <c r="T516" s="157"/>
      <c r="U516" s="157"/>
      <c r="V516" s="157"/>
      <c r="W516" s="157"/>
      <c r="X516" s="157"/>
      <c r="Y516" s="157"/>
      <c r="Z516" s="157"/>
    </row>
    <row r="517" spans="1:26" ht="12" customHeight="1" x14ac:dyDescent="0.25">
      <c r="A517" s="157"/>
      <c r="B517" s="157"/>
      <c r="C517" s="157"/>
      <c r="D517" s="189"/>
      <c r="E517" s="157"/>
      <c r="F517" s="157"/>
      <c r="G517" s="157"/>
      <c r="H517" s="157"/>
      <c r="I517" s="157"/>
      <c r="J517" s="157"/>
      <c r="K517" s="157"/>
      <c r="L517" s="157"/>
      <c r="M517" s="157"/>
      <c r="N517" s="157"/>
      <c r="O517" s="157"/>
      <c r="P517" s="157"/>
      <c r="Q517" s="157"/>
      <c r="R517" s="157"/>
      <c r="S517" s="157"/>
      <c r="T517" s="157"/>
      <c r="U517" s="157"/>
      <c r="V517" s="157"/>
      <c r="W517" s="157"/>
      <c r="X517" s="157"/>
      <c r="Y517" s="157"/>
      <c r="Z517" s="157"/>
    </row>
    <row r="518" spans="1:26" ht="12" customHeight="1" x14ac:dyDescent="0.25">
      <c r="A518" s="157"/>
      <c r="B518" s="157"/>
      <c r="C518" s="157"/>
      <c r="D518" s="189"/>
      <c r="E518" s="157"/>
      <c r="F518" s="157"/>
      <c r="G518" s="157"/>
      <c r="H518" s="157"/>
      <c r="I518" s="157"/>
      <c r="J518" s="157"/>
      <c r="K518" s="157"/>
      <c r="L518" s="157"/>
      <c r="M518" s="157"/>
      <c r="N518" s="157"/>
      <c r="O518" s="157"/>
      <c r="P518" s="157"/>
      <c r="Q518" s="157"/>
      <c r="R518" s="157"/>
      <c r="S518" s="157"/>
      <c r="T518" s="157"/>
      <c r="U518" s="157"/>
      <c r="V518" s="157"/>
      <c r="W518" s="157"/>
      <c r="X518" s="157"/>
      <c r="Y518" s="157"/>
      <c r="Z518" s="157"/>
    </row>
    <row r="519" spans="1:26" ht="12" customHeight="1" x14ac:dyDescent="0.25">
      <c r="A519" s="157"/>
      <c r="B519" s="157"/>
      <c r="C519" s="157"/>
      <c r="D519" s="189"/>
      <c r="E519" s="157"/>
      <c r="F519" s="157"/>
      <c r="G519" s="157"/>
      <c r="H519" s="157"/>
      <c r="I519" s="157"/>
      <c r="J519" s="157"/>
      <c r="K519" s="157"/>
      <c r="L519" s="157"/>
      <c r="M519" s="157"/>
      <c r="N519" s="157"/>
      <c r="O519" s="157"/>
      <c r="P519" s="157"/>
      <c r="Q519" s="157"/>
      <c r="R519" s="157"/>
      <c r="S519" s="157"/>
      <c r="T519" s="157"/>
      <c r="U519" s="157"/>
      <c r="V519" s="157"/>
      <c r="W519" s="157"/>
      <c r="X519" s="157"/>
      <c r="Y519" s="157"/>
      <c r="Z519" s="157"/>
    </row>
    <row r="520" spans="1:26" ht="12" customHeight="1" x14ac:dyDescent="0.25">
      <c r="A520" s="157"/>
      <c r="B520" s="157"/>
      <c r="C520" s="157"/>
      <c r="D520" s="189"/>
      <c r="E520" s="157"/>
      <c r="F520" s="157"/>
      <c r="G520" s="157"/>
      <c r="H520" s="157"/>
      <c r="I520" s="157"/>
      <c r="J520" s="157"/>
      <c r="K520" s="157"/>
      <c r="L520" s="157"/>
      <c r="M520" s="157"/>
      <c r="N520" s="157"/>
      <c r="O520" s="157"/>
      <c r="P520" s="157"/>
      <c r="Q520" s="157"/>
      <c r="R520" s="157"/>
      <c r="S520" s="157"/>
      <c r="T520" s="157"/>
      <c r="U520" s="157"/>
      <c r="V520" s="157"/>
      <c r="W520" s="157"/>
      <c r="X520" s="157"/>
      <c r="Y520" s="157"/>
      <c r="Z520" s="157"/>
    </row>
    <row r="521" spans="1:26" ht="12" customHeight="1" x14ac:dyDescent="0.25">
      <c r="A521" s="157"/>
      <c r="B521" s="157"/>
      <c r="C521" s="157"/>
      <c r="D521" s="189"/>
      <c r="E521" s="157"/>
      <c r="F521" s="157"/>
      <c r="G521" s="157"/>
      <c r="H521" s="157"/>
      <c r="I521" s="157"/>
      <c r="J521" s="157"/>
      <c r="K521" s="157"/>
      <c r="L521" s="157"/>
      <c r="M521" s="157"/>
      <c r="N521" s="157"/>
      <c r="O521" s="157"/>
      <c r="P521" s="157"/>
      <c r="Q521" s="157"/>
      <c r="R521" s="157"/>
      <c r="S521" s="157"/>
      <c r="T521" s="157"/>
      <c r="U521" s="157"/>
      <c r="V521" s="157"/>
      <c r="W521" s="157"/>
      <c r="X521" s="157"/>
      <c r="Y521" s="157"/>
      <c r="Z521" s="157"/>
    </row>
    <row r="522" spans="1:26" ht="12" customHeight="1" x14ac:dyDescent="0.25">
      <c r="A522" s="157"/>
      <c r="B522" s="157"/>
      <c r="C522" s="157"/>
      <c r="D522" s="189"/>
      <c r="E522" s="157"/>
      <c r="F522" s="157"/>
      <c r="G522" s="157"/>
      <c r="H522" s="157"/>
      <c r="I522" s="157"/>
      <c r="J522" s="157"/>
      <c r="K522" s="157"/>
      <c r="L522" s="157"/>
      <c r="M522" s="157"/>
      <c r="N522" s="157"/>
      <c r="O522" s="157"/>
      <c r="P522" s="157"/>
      <c r="Q522" s="157"/>
      <c r="R522" s="157"/>
      <c r="S522" s="157"/>
      <c r="T522" s="157"/>
      <c r="U522" s="157"/>
      <c r="V522" s="157"/>
      <c r="W522" s="157"/>
      <c r="X522" s="157"/>
      <c r="Y522" s="157"/>
      <c r="Z522" s="157"/>
    </row>
    <row r="523" spans="1:26" ht="12" customHeight="1" x14ac:dyDescent="0.25">
      <c r="A523" s="157"/>
      <c r="B523" s="157"/>
      <c r="C523" s="157"/>
      <c r="D523" s="189"/>
      <c r="E523" s="157"/>
      <c r="F523" s="157"/>
      <c r="G523" s="157"/>
      <c r="H523" s="157"/>
      <c r="I523" s="157"/>
      <c r="J523" s="157"/>
      <c r="K523" s="157"/>
      <c r="L523" s="157"/>
      <c r="M523" s="157"/>
      <c r="N523" s="157"/>
      <c r="O523" s="157"/>
      <c r="P523" s="157"/>
      <c r="Q523" s="157"/>
      <c r="R523" s="157"/>
      <c r="S523" s="157"/>
      <c r="T523" s="157"/>
      <c r="U523" s="157"/>
      <c r="V523" s="157"/>
      <c r="W523" s="157"/>
      <c r="X523" s="157"/>
      <c r="Y523" s="157"/>
      <c r="Z523" s="157"/>
    </row>
    <row r="524" spans="1:26" ht="12" customHeight="1" x14ac:dyDescent="0.25">
      <c r="A524" s="157"/>
      <c r="B524" s="157"/>
      <c r="C524" s="157"/>
      <c r="D524" s="189"/>
      <c r="E524" s="157"/>
      <c r="F524" s="157"/>
      <c r="G524" s="157"/>
      <c r="H524" s="157"/>
      <c r="I524" s="157"/>
      <c r="J524" s="157"/>
      <c r="K524" s="157"/>
      <c r="L524" s="157"/>
      <c r="M524" s="157"/>
      <c r="N524" s="157"/>
      <c r="O524" s="157"/>
      <c r="P524" s="157"/>
      <c r="Q524" s="157"/>
      <c r="R524" s="157"/>
      <c r="S524" s="157"/>
      <c r="T524" s="157"/>
      <c r="U524" s="157"/>
      <c r="V524" s="157"/>
      <c r="W524" s="157"/>
      <c r="X524" s="157"/>
      <c r="Y524" s="157"/>
      <c r="Z524" s="157"/>
    </row>
    <row r="525" spans="1:26" ht="12" customHeight="1" x14ac:dyDescent="0.25">
      <c r="A525" s="157"/>
      <c r="B525" s="157"/>
      <c r="C525" s="157"/>
      <c r="D525" s="189"/>
      <c r="E525" s="157"/>
      <c r="F525" s="157"/>
      <c r="G525" s="157"/>
      <c r="H525" s="157"/>
      <c r="I525" s="157"/>
      <c r="J525" s="157"/>
      <c r="K525" s="157"/>
      <c r="L525" s="157"/>
      <c r="M525" s="157"/>
      <c r="N525" s="157"/>
      <c r="O525" s="157"/>
      <c r="P525" s="157"/>
      <c r="Q525" s="157"/>
      <c r="R525" s="157"/>
      <c r="S525" s="157"/>
      <c r="T525" s="157"/>
      <c r="U525" s="157"/>
      <c r="V525" s="157"/>
      <c r="W525" s="157"/>
      <c r="X525" s="157"/>
      <c r="Y525" s="157"/>
      <c r="Z525" s="157"/>
    </row>
    <row r="526" spans="1:26" ht="12" customHeight="1" x14ac:dyDescent="0.25">
      <c r="A526" s="157"/>
      <c r="B526" s="157"/>
      <c r="C526" s="157"/>
      <c r="D526" s="189"/>
      <c r="E526" s="157"/>
      <c r="F526" s="157"/>
      <c r="G526" s="157"/>
      <c r="H526" s="157"/>
      <c r="I526" s="157"/>
      <c r="J526" s="157"/>
      <c r="K526" s="157"/>
      <c r="L526" s="157"/>
      <c r="M526" s="157"/>
      <c r="N526" s="157"/>
      <c r="O526" s="157"/>
      <c r="P526" s="157"/>
      <c r="Q526" s="157"/>
      <c r="R526" s="157"/>
      <c r="S526" s="157"/>
      <c r="T526" s="157"/>
      <c r="U526" s="157"/>
      <c r="V526" s="157"/>
      <c r="W526" s="157"/>
      <c r="X526" s="157"/>
      <c r="Y526" s="157"/>
      <c r="Z526" s="157"/>
    </row>
    <row r="527" spans="1:26" ht="12" customHeight="1" x14ac:dyDescent="0.25">
      <c r="A527" s="157"/>
      <c r="B527" s="157"/>
      <c r="C527" s="157"/>
      <c r="D527" s="189"/>
      <c r="E527" s="157"/>
      <c r="F527" s="157"/>
      <c r="G527" s="157"/>
      <c r="H527" s="157"/>
      <c r="I527" s="157"/>
      <c r="J527" s="157"/>
      <c r="K527" s="157"/>
      <c r="L527" s="157"/>
      <c r="M527" s="157"/>
      <c r="N527" s="157"/>
      <c r="O527" s="157"/>
      <c r="P527" s="157"/>
      <c r="Q527" s="157"/>
      <c r="R527" s="157"/>
      <c r="S527" s="157"/>
      <c r="T527" s="157"/>
      <c r="U527" s="157"/>
      <c r="V527" s="157"/>
      <c r="W527" s="157"/>
      <c r="X527" s="157"/>
      <c r="Y527" s="157"/>
      <c r="Z527" s="157"/>
    </row>
    <row r="528" spans="1:26" ht="12" customHeight="1" x14ac:dyDescent="0.25">
      <c r="A528" s="157"/>
      <c r="B528" s="157"/>
      <c r="C528" s="157"/>
      <c r="D528" s="189"/>
      <c r="E528" s="157"/>
      <c r="F528" s="157"/>
      <c r="G528" s="157"/>
      <c r="H528" s="157"/>
      <c r="I528" s="157"/>
      <c r="J528" s="157"/>
      <c r="K528" s="157"/>
      <c r="L528" s="157"/>
      <c r="M528" s="157"/>
      <c r="N528" s="157"/>
      <c r="O528" s="157"/>
      <c r="P528" s="157"/>
      <c r="Q528" s="157"/>
      <c r="R528" s="157"/>
      <c r="S528" s="157"/>
      <c r="T528" s="157"/>
      <c r="U528" s="157"/>
      <c r="V528" s="157"/>
      <c r="W528" s="157"/>
      <c r="X528" s="157"/>
      <c r="Y528" s="157"/>
      <c r="Z528" s="157"/>
    </row>
    <row r="529" spans="1:26" ht="12" customHeight="1" x14ac:dyDescent="0.25">
      <c r="A529" s="157"/>
      <c r="B529" s="157"/>
      <c r="C529" s="157"/>
      <c r="D529" s="189"/>
      <c r="E529" s="157"/>
      <c r="F529" s="157"/>
      <c r="G529" s="157"/>
      <c r="H529" s="157"/>
      <c r="I529" s="157"/>
      <c r="J529" s="157"/>
      <c r="K529" s="157"/>
      <c r="L529" s="157"/>
      <c r="M529" s="157"/>
      <c r="N529" s="157"/>
      <c r="O529" s="157"/>
      <c r="P529" s="157"/>
      <c r="Q529" s="157"/>
      <c r="R529" s="157"/>
      <c r="S529" s="157"/>
      <c r="T529" s="157"/>
      <c r="U529" s="157"/>
      <c r="V529" s="157"/>
      <c r="W529" s="157"/>
      <c r="X529" s="157"/>
      <c r="Y529" s="157"/>
      <c r="Z529" s="157"/>
    </row>
    <row r="530" spans="1:26" ht="12" customHeight="1" x14ac:dyDescent="0.25">
      <c r="A530" s="157"/>
      <c r="B530" s="157"/>
      <c r="C530" s="157"/>
      <c r="D530" s="189"/>
      <c r="E530" s="157"/>
      <c r="F530" s="157"/>
      <c r="G530" s="157"/>
      <c r="H530" s="157"/>
      <c r="I530" s="157"/>
      <c r="J530" s="157"/>
      <c r="K530" s="157"/>
      <c r="L530" s="157"/>
      <c r="M530" s="157"/>
      <c r="N530" s="157"/>
      <c r="O530" s="157"/>
      <c r="P530" s="157"/>
      <c r="Q530" s="157"/>
      <c r="R530" s="157"/>
      <c r="S530" s="157"/>
      <c r="T530" s="157"/>
      <c r="U530" s="157"/>
      <c r="V530" s="157"/>
      <c r="W530" s="157"/>
      <c r="X530" s="157"/>
      <c r="Y530" s="157"/>
      <c r="Z530" s="157"/>
    </row>
    <row r="531" spans="1:26" ht="12" customHeight="1" x14ac:dyDescent="0.25">
      <c r="A531" s="157"/>
      <c r="B531" s="157"/>
      <c r="C531" s="157"/>
      <c r="D531" s="189"/>
      <c r="E531" s="157"/>
      <c r="F531" s="157"/>
      <c r="G531" s="157"/>
      <c r="H531" s="157"/>
      <c r="I531" s="157"/>
      <c r="J531" s="157"/>
      <c r="K531" s="157"/>
      <c r="L531" s="157"/>
      <c r="M531" s="157"/>
      <c r="N531" s="157"/>
      <c r="O531" s="157"/>
      <c r="P531" s="157"/>
      <c r="Q531" s="157"/>
      <c r="R531" s="157"/>
      <c r="S531" s="157"/>
      <c r="T531" s="157"/>
      <c r="U531" s="157"/>
      <c r="V531" s="157"/>
      <c r="W531" s="157"/>
      <c r="X531" s="157"/>
      <c r="Y531" s="157"/>
      <c r="Z531" s="157"/>
    </row>
    <row r="532" spans="1:26" ht="12" customHeight="1" x14ac:dyDescent="0.25">
      <c r="A532" s="157"/>
      <c r="B532" s="157"/>
      <c r="C532" s="157"/>
      <c r="D532" s="189"/>
      <c r="E532" s="157"/>
      <c r="F532" s="157"/>
      <c r="G532" s="157"/>
      <c r="H532" s="157"/>
      <c r="I532" s="157"/>
      <c r="J532" s="157"/>
      <c r="K532" s="157"/>
      <c r="L532" s="157"/>
      <c r="M532" s="157"/>
      <c r="N532" s="157"/>
      <c r="O532" s="157"/>
      <c r="P532" s="157"/>
      <c r="Q532" s="157"/>
      <c r="R532" s="157"/>
      <c r="S532" s="157"/>
      <c r="T532" s="157"/>
      <c r="U532" s="157"/>
      <c r="V532" s="157"/>
      <c r="W532" s="157"/>
      <c r="X532" s="157"/>
      <c r="Y532" s="157"/>
      <c r="Z532" s="157"/>
    </row>
    <row r="533" spans="1:26" ht="12" customHeight="1" x14ac:dyDescent="0.25">
      <c r="A533" s="157"/>
      <c r="B533" s="157"/>
      <c r="C533" s="157"/>
      <c r="D533" s="189"/>
      <c r="E533" s="157"/>
      <c r="F533" s="157"/>
      <c r="G533" s="157"/>
      <c r="H533" s="157"/>
      <c r="I533" s="157"/>
      <c r="J533" s="157"/>
      <c r="K533" s="157"/>
      <c r="L533" s="157"/>
      <c r="M533" s="157"/>
      <c r="N533" s="157"/>
      <c r="O533" s="157"/>
      <c r="P533" s="157"/>
      <c r="Q533" s="157"/>
      <c r="R533" s="157"/>
      <c r="S533" s="157"/>
      <c r="T533" s="157"/>
      <c r="U533" s="157"/>
      <c r="V533" s="157"/>
      <c r="W533" s="157"/>
      <c r="X533" s="157"/>
      <c r="Y533" s="157"/>
      <c r="Z533" s="157"/>
    </row>
    <row r="534" spans="1:26" ht="12" customHeight="1" x14ac:dyDescent="0.25">
      <c r="A534" s="157"/>
      <c r="B534" s="157"/>
      <c r="C534" s="157"/>
      <c r="D534" s="189"/>
      <c r="E534" s="157"/>
      <c r="F534" s="157"/>
      <c r="G534" s="157"/>
      <c r="H534" s="157"/>
      <c r="I534" s="157"/>
      <c r="J534" s="157"/>
      <c r="K534" s="157"/>
      <c r="L534" s="157"/>
      <c r="M534" s="157"/>
      <c r="N534" s="157"/>
      <c r="O534" s="157"/>
      <c r="P534" s="157"/>
      <c r="Q534" s="157"/>
      <c r="R534" s="157"/>
      <c r="S534" s="157"/>
      <c r="T534" s="157"/>
      <c r="U534" s="157"/>
      <c r="V534" s="157"/>
      <c r="W534" s="157"/>
      <c r="X534" s="157"/>
      <c r="Y534" s="157"/>
      <c r="Z534" s="157"/>
    </row>
    <row r="535" spans="1:26" ht="12" customHeight="1" x14ac:dyDescent="0.25">
      <c r="A535" s="157"/>
      <c r="B535" s="157"/>
      <c r="C535" s="157"/>
      <c r="D535" s="189"/>
      <c r="E535" s="157"/>
      <c r="F535" s="157"/>
      <c r="G535" s="157"/>
      <c r="H535" s="157"/>
      <c r="I535" s="157"/>
      <c r="J535" s="157"/>
      <c r="K535" s="157"/>
      <c r="L535" s="157"/>
      <c r="M535" s="157"/>
      <c r="N535" s="157"/>
      <c r="O535" s="157"/>
      <c r="P535" s="157"/>
      <c r="Q535" s="157"/>
      <c r="R535" s="157"/>
      <c r="S535" s="157"/>
      <c r="T535" s="157"/>
      <c r="U535" s="157"/>
      <c r="V535" s="157"/>
      <c r="W535" s="157"/>
      <c r="X535" s="157"/>
      <c r="Y535" s="157"/>
      <c r="Z535" s="157"/>
    </row>
    <row r="536" spans="1:26" ht="12" customHeight="1" x14ac:dyDescent="0.25">
      <c r="A536" s="157"/>
      <c r="B536" s="157"/>
      <c r="C536" s="157"/>
      <c r="D536" s="189"/>
      <c r="E536" s="157"/>
      <c r="F536" s="157"/>
      <c r="G536" s="157"/>
      <c r="H536" s="157"/>
      <c r="I536" s="157"/>
      <c r="J536" s="157"/>
      <c r="K536" s="157"/>
      <c r="L536" s="157"/>
      <c r="M536" s="157"/>
      <c r="N536" s="157"/>
      <c r="O536" s="157"/>
      <c r="P536" s="157"/>
      <c r="Q536" s="157"/>
      <c r="R536" s="157"/>
      <c r="S536" s="157"/>
      <c r="T536" s="157"/>
      <c r="U536" s="157"/>
      <c r="V536" s="157"/>
      <c r="W536" s="157"/>
      <c r="X536" s="157"/>
      <c r="Y536" s="157"/>
      <c r="Z536" s="157"/>
    </row>
    <row r="537" spans="1:26" ht="12" customHeight="1" x14ac:dyDescent="0.25">
      <c r="A537" s="157"/>
      <c r="B537" s="157"/>
      <c r="C537" s="157"/>
      <c r="D537" s="189"/>
      <c r="E537" s="157"/>
      <c r="F537" s="157"/>
      <c r="G537" s="157"/>
      <c r="H537" s="157"/>
      <c r="I537" s="157"/>
      <c r="J537" s="157"/>
      <c r="K537" s="157"/>
      <c r="L537" s="157"/>
      <c r="M537" s="157"/>
      <c r="N537" s="157"/>
      <c r="O537" s="157"/>
      <c r="P537" s="157"/>
      <c r="Q537" s="157"/>
      <c r="R537" s="157"/>
      <c r="S537" s="157"/>
      <c r="T537" s="157"/>
      <c r="U537" s="157"/>
      <c r="V537" s="157"/>
      <c r="W537" s="157"/>
      <c r="X537" s="157"/>
      <c r="Y537" s="157"/>
      <c r="Z537" s="157"/>
    </row>
    <row r="538" spans="1:26" ht="12" customHeight="1" x14ac:dyDescent="0.25">
      <c r="A538" s="157"/>
      <c r="B538" s="157"/>
      <c r="C538" s="157"/>
      <c r="D538" s="189"/>
      <c r="E538" s="157"/>
      <c r="F538" s="157"/>
      <c r="G538" s="157"/>
      <c r="H538" s="157"/>
      <c r="I538" s="157"/>
      <c r="J538" s="157"/>
      <c r="K538" s="157"/>
      <c r="L538" s="157"/>
      <c r="M538" s="157"/>
      <c r="N538" s="157"/>
      <c r="O538" s="157"/>
      <c r="P538" s="157"/>
      <c r="Q538" s="157"/>
      <c r="R538" s="157"/>
      <c r="S538" s="157"/>
      <c r="T538" s="157"/>
      <c r="U538" s="157"/>
      <c r="V538" s="157"/>
      <c r="W538" s="157"/>
      <c r="X538" s="157"/>
      <c r="Y538" s="157"/>
      <c r="Z538" s="157"/>
    </row>
    <row r="539" spans="1:26" ht="12" customHeight="1" x14ac:dyDescent="0.25">
      <c r="A539" s="157"/>
      <c r="B539" s="157"/>
      <c r="C539" s="157"/>
      <c r="D539" s="189"/>
      <c r="E539" s="157"/>
      <c r="F539" s="157"/>
      <c r="G539" s="157"/>
      <c r="H539" s="157"/>
      <c r="I539" s="157"/>
      <c r="J539" s="157"/>
      <c r="K539" s="157"/>
      <c r="L539" s="157"/>
      <c r="M539" s="157"/>
      <c r="N539" s="157"/>
      <c r="O539" s="157"/>
      <c r="P539" s="157"/>
      <c r="Q539" s="157"/>
      <c r="R539" s="157"/>
      <c r="S539" s="157"/>
      <c r="T539" s="157"/>
      <c r="U539" s="157"/>
      <c r="V539" s="157"/>
      <c r="W539" s="157"/>
      <c r="X539" s="157"/>
      <c r="Y539" s="157"/>
      <c r="Z539" s="157"/>
    </row>
    <row r="540" spans="1:26" ht="12" customHeight="1" x14ac:dyDescent="0.25">
      <c r="A540" s="157"/>
      <c r="B540" s="157"/>
      <c r="C540" s="157"/>
      <c r="D540" s="189"/>
      <c r="E540" s="157"/>
      <c r="F540" s="157"/>
      <c r="G540" s="157"/>
      <c r="H540" s="157"/>
      <c r="I540" s="157"/>
      <c r="J540" s="157"/>
      <c r="K540" s="157"/>
      <c r="L540" s="157"/>
      <c r="M540" s="157"/>
      <c r="N540" s="157"/>
      <c r="O540" s="157"/>
      <c r="P540" s="157"/>
      <c r="Q540" s="157"/>
      <c r="R540" s="157"/>
      <c r="S540" s="157"/>
      <c r="T540" s="157"/>
      <c r="U540" s="157"/>
      <c r="V540" s="157"/>
      <c r="W540" s="157"/>
      <c r="X540" s="157"/>
      <c r="Y540" s="157"/>
      <c r="Z540" s="157"/>
    </row>
    <row r="541" spans="1:26" ht="12" customHeight="1" x14ac:dyDescent="0.25">
      <c r="A541" s="157"/>
      <c r="B541" s="157"/>
      <c r="C541" s="157"/>
      <c r="D541" s="189"/>
      <c r="E541" s="157"/>
      <c r="F541" s="157"/>
      <c r="G541" s="157"/>
      <c r="H541" s="157"/>
      <c r="I541" s="157"/>
      <c r="J541" s="157"/>
      <c r="K541" s="157"/>
      <c r="L541" s="157"/>
      <c r="M541" s="157"/>
      <c r="N541" s="157"/>
      <c r="O541" s="157"/>
      <c r="P541" s="157"/>
      <c r="Q541" s="157"/>
      <c r="R541" s="157"/>
      <c r="S541" s="157"/>
      <c r="T541" s="157"/>
      <c r="U541" s="157"/>
      <c r="V541" s="157"/>
      <c r="W541" s="157"/>
      <c r="X541" s="157"/>
      <c r="Y541" s="157"/>
      <c r="Z541" s="157"/>
    </row>
    <row r="542" spans="1:26" ht="12" customHeight="1" x14ac:dyDescent="0.25">
      <c r="A542" s="157"/>
      <c r="B542" s="157"/>
      <c r="C542" s="157"/>
      <c r="D542" s="189"/>
      <c r="E542" s="157"/>
      <c r="F542" s="157"/>
      <c r="G542" s="157"/>
      <c r="H542" s="157"/>
      <c r="I542" s="157"/>
      <c r="J542" s="157"/>
      <c r="K542" s="157"/>
      <c r="L542" s="157"/>
      <c r="M542" s="157"/>
      <c r="N542" s="157"/>
      <c r="O542" s="157"/>
      <c r="P542" s="157"/>
      <c r="Q542" s="157"/>
      <c r="R542" s="157"/>
      <c r="S542" s="157"/>
      <c r="T542" s="157"/>
      <c r="U542" s="157"/>
      <c r="V542" s="157"/>
      <c r="W542" s="157"/>
      <c r="X542" s="157"/>
      <c r="Y542" s="157"/>
      <c r="Z542" s="157"/>
    </row>
    <row r="543" spans="1:26" ht="12" customHeight="1" x14ac:dyDescent="0.25">
      <c r="A543" s="157"/>
      <c r="B543" s="157"/>
      <c r="C543" s="157"/>
      <c r="D543" s="189"/>
      <c r="E543" s="157"/>
      <c r="F543" s="157"/>
      <c r="G543" s="157"/>
      <c r="H543" s="157"/>
      <c r="I543" s="157"/>
      <c r="J543" s="157"/>
      <c r="K543" s="157"/>
      <c r="L543" s="157"/>
      <c r="M543" s="157"/>
      <c r="N543" s="157"/>
      <c r="O543" s="157"/>
      <c r="P543" s="157"/>
      <c r="Q543" s="157"/>
      <c r="R543" s="157"/>
      <c r="S543" s="157"/>
      <c r="T543" s="157"/>
      <c r="U543" s="157"/>
      <c r="V543" s="157"/>
      <c r="W543" s="157"/>
      <c r="X543" s="157"/>
      <c r="Y543" s="157"/>
      <c r="Z543" s="157"/>
    </row>
    <row r="544" spans="1:26" ht="12" customHeight="1" x14ac:dyDescent="0.25">
      <c r="A544" s="157"/>
      <c r="B544" s="157"/>
      <c r="C544" s="157"/>
      <c r="D544" s="189"/>
      <c r="E544" s="157"/>
      <c r="F544" s="157"/>
      <c r="G544" s="157"/>
      <c r="H544" s="157"/>
      <c r="I544" s="157"/>
      <c r="J544" s="157"/>
      <c r="K544" s="157"/>
      <c r="L544" s="157"/>
      <c r="M544" s="157"/>
      <c r="N544" s="157"/>
      <c r="O544" s="157"/>
      <c r="P544" s="157"/>
      <c r="Q544" s="157"/>
      <c r="R544" s="157"/>
      <c r="S544" s="157"/>
      <c r="T544" s="157"/>
      <c r="U544" s="157"/>
      <c r="V544" s="157"/>
      <c r="W544" s="157"/>
      <c r="X544" s="157"/>
      <c r="Y544" s="157"/>
      <c r="Z544" s="157"/>
    </row>
    <row r="545" spans="1:26" ht="12" customHeight="1" x14ac:dyDescent="0.25">
      <c r="A545" s="157"/>
      <c r="B545" s="157"/>
      <c r="C545" s="157"/>
      <c r="D545" s="189"/>
      <c r="E545" s="157"/>
      <c r="F545" s="157"/>
      <c r="G545" s="157"/>
      <c r="H545" s="157"/>
      <c r="I545" s="157"/>
      <c r="J545" s="157"/>
      <c r="K545" s="157"/>
      <c r="L545" s="157"/>
      <c r="M545" s="157"/>
      <c r="N545" s="157"/>
      <c r="O545" s="157"/>
      <c r="P545" s="157"/>
      <c r="Q545" s="157"/>
      <c r="R545" s="157"/>
      <c r="S545" s="157"/>
      <c r="T545" s="157"/>
      <c r="U545" s="157"/>
      <c r="V545" s="157"/>
      <c r="W545" s="157"/>
      <c r="X545" s="157"/>
      <c r="Y545" s="157"/>
      <c r="Z545" s="157"/>
    </row>
    <row r="546" spans="1:26" ht="12" customHeight="1" x14ac:dyDescent="0.25">
      <c r="A546" s="157"/>
      <c r="B546" s="157"/>
      <c r="C546" s="157"/>
      <c r="D546" s="189"/>
      <c r="E546" s="157"/>
      <c r="F546" s="157"/>
      <c r="G546" s="157"/>
      <c r="H546" s="157"/>
      <c r="I546" s="157"/>
      <c r="J546" s="157"/>
      <c r="K546" s="157"/>
      <c r="L546" s="157"/>
      <c r="M546" s="157"/>
      <c r="N546" s="157"/>
      <c r="O546" s="157"/>
      <c r="P546" s="157"/>
      <c r="Q546" s="157"/>
      <c r="R546" s="157"/>
      <c r="S546" s="157"/>
      <c r="T546" s="157"/>
      <c r="U546" s="157"/>
      <c r="V546" s="157"/>
      <c r="W546" s="157"/>
      <c r="X546" s="157"/>
      <c r="Y546" s="157"/>
      <c r="Z546" s="157"/>
    </row>
    <row r="547" spans="1:26" ht="12" customHeight="1" x14ac:dyDescent="0.25">
      <c r="A547" s="157"/>
      <c r="B547" s="157"/>
      <c r="C547" s="157"/>
      <c r="D547" s="189"/>
      <c r="E547" s="157"/>
      <c r="F547" s="157"/>
      <c r="G547" s="157"/>
      <c r="H547" s="157"/>
      <c r="I547" s="157"/>
      <c r="J547" s="157"/>
      <c r="K547" s="157"/>
      <c r="L547" s="157"/>
      <c r="M547" s="157"/>
      <c r="N547" s="157"/>
      <c r="O547" s="157"/>
      <c r="P547" s="157"/>
      <c r="Q547" s="157"/>
      <c r="R547" s="157"/>
      <c r="S547" s="157"/>
      <c r="T547" s="157"/>
      <c r="U547" s="157"/>
      <c r="V547" s="157"/>
      <c r="W547" s="157"/>
      <c r="X547" s="157"/>
      <c r="Y547" s="157"/>
      <c r="Z547" s="157"/>
    </row>
    <row r="548" spans="1:26" ht="12" customHeight="1" x14ac:dyDescent="0.25">
      <c r="A548" s="157"/>
      <c r="B548" s="157"/>
      <c r="C548" s="157"/>
      <c r="D548" s="189"/>
      <c r="E548" s="157"/>
      <c r="F548" s="157"/>
      <c r="G548" s="157"/>
      <c r="H548" s="157"/>
      <c r="I548" s="157"/>
      <c r="J548" s="157"/>
      <c r="K548" s="157"/>
      <c r="L548" s="157"/>
      <c r="M548" s="157"/>
      <c r="N548" s="157"/>
      <c r="O548" s="157"/>
      <c r="P548" s="157"/>
      <c r="Q548" s="157"/>
      <c r="R548" s="157"/>
      <c r="S548" s="157"/>
      <c r="T548" s="157"/>
      <c r="U548" s="157"/>
      <c r="V548" s="157"/>
      <c r="W548" s="157"/>
      <c r="X548" s="157"/>
      <c r="Y548" s="157"/>
      <c r="Z548" s="157"/>
    </row>
    <row r="549" spans="1:26" ht="12" customHeight="1" x14ac:dyDescent="0.25">
      <c r="A549" s="157"/>
      <c r="B549" s="157"/>
      <c r="C549" s="157"/>
      <c r="D549" s="189"/>
      <c r="E549" s="157"/>
      <c r="F549" s="157"/>
      <c r="G549" s="157"/>
      <c r="H549" s="157"/>
      <c r="I549" s="157"/>
      <c r="J549" s="157"/>
      <c r="K549" s="157"/>
      <c r="L549" s="157"/>
      <c r="M549" s="157"/>
      <c r="N549" s="157"/>
      <c r="O549" s="157"/>
      <c r="P549" s="157"/>
      <c r="Q549" s="157"/>
      <c r="R549" s="157"/>
      <c r="S549" s="157"/>
      <c r="T549" s="157"/>
      <c r="U549" s="157"/>
      <c r="V549" s="157"/>
      <c r="W549" s="157"/>
      <c r="X549" s="157"/>
      <c r="Y549" s="157"/>
      <c r="Z549" s="157"/>
    </row>
    <row r="550" spans="1:26" ht="12" customHeight="1" x14ac:dyDescent="0.25">
      <c r="A550" s="157"/>
      <c r="B550" s="157"/>
      <c r="C550" s="157"/>
      <c r="D550" s="189"/>
      <c r="E550" s="157"/>
      <c r="F550" s="157"/>
      <c r="G550" s="157"/>
      <c r="H550" s="157"/>
      <c r="I550" s="157"/>
      <c r="J550" s="157"/>
      <c r="K550" s="157"/>
      <c r="L550" s="157"/>
      <c r="M550" s="157"/>
      <c r="N550" s="157"/>
      <c r="O550" s="157"/>
      <c r="P550" s="157"/>
      <c r="Q550" s="157"/>
      <c r="R550" s="157"/>
      <c r="S550" s="157"/>
      <c r="T550" s="157"/>
      <c r="U550" s="157"/>
      <c r="V550" s="157"/>
      <c r="W550" s="157"/>
      <c r="X550" s="157"/>
      <c r="Y550" s="157"/>
      <c r="Z550" s="157"/>
    </row>
    <row r="551" spans="1:26" ht="12" customHeight="1" x14ac:dyDescent="0.25">
      <c r="A551" s="157"/>
      <c r="B551" s="157"/>
      <c r="C551" s="157"/>
      <c r="D551" s="189"/>
      <c r="E551" s="157"/>
      <c r="F551" s="157"/>
      <c r="G551" s="157"/>
      <c r="H551" s="157"/>
      <c r="I551" s="157"/>
      <c r="J551" s="157"/>
      <c r="K551" s="157"/>
      <c r="L551" s="157"/>
      <c r="M551" s="157"/>
      <c r="N551" s="157"/>
      <c r="O551" s="157"/>
      <c r="P551" s="157"/>
      <c r="Q551" s="157"/>
      <c r="R551" s="157"/>
      <c r="S551" s="157"/>
      <c r="T551" s="157"/>
      <c r="U551" s="157"/>
      <c r="V551" s="157"/>
      <c r="W551" s="157"/>
      <c r="X551" s="157"/>
      <c r="Y551" s="157"/>
      <c r="Z551" s="157"/>
    </row>
    <row r="552" spans="1:26" ht="12" customHeight="1" x14ac:dyDescent="0.25">
      <c r="A552" s="157"/>
      <c r="B552" s="157"/>
      <c r="C552" s="157"/>
      <c r="D552" s="189"/>
      <c r="E552" s="157"/>
      <c r="F552" s="157"/>
      <c r="G552" s="157"/>
      <c r="H552" s="157"/>
      <c r="I552" s="157"/>
      <c r="J552" s="157"/>
      <c r="K552" s="157"/>
      <c r="L552" s="157"/>
      <c r="M552" s="157"/>
      <c r="N552" s="157"/>
      <c r="O552" s="157"/>
      <c r="P552" s="157"/>
      <c r="Q552" s="157"/>
      <c r="R552" s="157"/>
      <c r="S552" s="157"/>
      <c r="T552" s="157"/>
      <c r="U552" s="157"/>
      <c r="V552" s="157"/>
      <c r="W552" s="157"/>
      <c r="X552" s="157"/>
      <c r="Y552" s="157"/>
      <c r="Z552" s="157"/>
    </row>
    <row r="553" spans="1:26" ht="12" customHeight="1" x14ac:dyDescent="0.25">
      <c r="A553" s="157"/>
      <c r="B553" s="157"/>
      <c r="C553" s="157"/>
      <c r="D553" s="189"/>
      <c r="E553" s="157"/>
      <c r="F553" s="157"/>
      <c r="G553" s="157"/>
      <c r="H553" s="157"/>
      <c r="I553" s="157"/>
      <c r="J553" s="157"/>
      <c r="K553" s="157"/>
      <c r="L553" s="157"/>
      <c r="M553" s="157"/>
      <c r="N553" s="157"/>
      <c r="O553" s="157"/>
      <c r="P553" s="157"/>
      <c r="Q553" s="157"/>
      <c r="R553" s="157"/>
      <c r="S553" s="157"/>
      <c r="T553" s="157"/>
      <c r="U553" s="157"/>
      <c r="V553" s="157"/>
      <c r="W553" s="157"/>
      <c r="X553" s="157"/>
      <c r="Y553" s="157"/>
      <c r="Z553" s="157"/>
    </row>
    <row r="554" spans="1:26" ht="12" customHeight="1" x14ac:dyDescent="0.25">
      <c r="A554" s="157"/>
      <c r="B554" s="157"/>
      <c r="C554" s="157"/>
      <c r="D554" s="189"/>
      <c r="E554" s="157"/>
      <c r="F554" s="157"/>
      <c r="G554" s="157"/>
      <c r="H554" s="157"/>
      <c r="I554" s="157"/>
      <c r="J554" s="157"/>
      <c r="K554" s="157"/>
      <c r="L554" s="157"/>
      <c r="M554" s="157"/>
      <c r="N554" s="157"/>
      <c r="O554" s="157"/>
      <c r="P554" s="157"/>
      <c r="Q554" s="157"/>
      <c r="R554" s="157"/>
      <c r="S554" s="157"/>
      <c r="T554" s="157"/>
      <c r="U554" s="157"/>
      <c r="V554" s="157"/>
      <c r="W554" s="157"/>
      <c r="X554" s="157"/>
      <c r="Y554" s="157"/>
      <c r="Z554" s="157"/>
    </row>
    <row r="555" spans="1:26" ht="12" customHeight="1" x14ac:dyDescent="0.25">
      <c r="A555" s="157"/>
      <c r="B555" s="157"/>
      <c r="C555" s="157"/>
      <c r="D555" s="189"/>
      <c r="E555" s="157"/>
      <c r="F555" s="157"/>
      <c r="G555" s="157"/>
      <c r="H555" s="157"/>
      <c r="I555" s="157"/>
      <c r="J555" s="157"/>
      <c r="K555" s="157"/>
      <c r="L555" s="157"/>
      <c r="M555" s="157"/>
      <c r="N555" s="157"/>
      <c r="O555" s="157"/>
      <c r="P555" s="157"/>
      <c r="Q555" s="157"/>
      <c r="R555" s="157"/>
      <c r="S555" s="157"/>
      <c r="T555" s="157"/>
      <c r="U555" s="157"/>
      <c r="V555" s="157"/>
      <c r="W555" s="157"/>
      <c r="X555" s="157"/>
      <c r="Y555" s="157"/>
      <c r="Z555" s="157"/>
    </row>
    <row r="556" spans="1:26" ht="12" customHeight="1" x14ac:dyDescent="0.25">
      <c r="A556" s="157"/>
      <c r="B556" s="157"/>
      <c r="C556" s="157"/>
      <c r="D556" s="189"/>
      <c r="E556" s="157"/>
      <c r="F556" s="157"/>
      <c r="G556" s="157"/>
      <c r="H556" s="157"/>
      <c r="I556" s="157"/>
      <c r="J556" s="157"/>
      <c r="K556" s="157"/>
      <c r="L556" s="157"/>
      <c r="M556" s="157"/>
      <c r="N556" s="157"/>
      <c r="O556" s="157"/>
      <c r="P556" s="157"/>
      <c r="Q556" s="157"/>
      <c r="R556" s="157"/>
      <c r="S556" s="157"/>
      <c r="T556" s="157"/>
      <c r="U556" s="157"/>
      <c r="V556" s="157"/>
      <c r="W556" s="157"/>
      <c r="X556" s="157"/>
      <c r="Y556" s="157"/>
      <c r="Z556" s="157"/>
    </row>
    <row r="557" spans="1:26" ht="12" customHeight="1" x14ac:dyDescent="0.25">
      <c r="A557" s="157"/>
      <c r="B557" s="157"/>
      <c r="C557" s="157"/>
      <c r="D557" s="189"/>
      <c r="E557" s="157"/>
      <c r="F557" s="157"/>
      <c r="G557" s="157"/>
      <c r="H557" s="157"/>
      <c r="I557" s="157"/>
      <c r="J557" s="157"/>
      <c r="K557" s="157"/>
      <c r="L557" s="157"/>
      <c r="M557" s="157"/>
      <c r="N557" s="157"/>
      <c r="O557" s="157"/>
      <c r="P557" s="157"/>
      <c r="Q557" s="157"/>
      <c r="R557" s="157"/>
      <c r="S557" s="157"/>
      <c r="T557" s="157"/>
      <c r="U557" s="157"/>
      <c r="V557" s="157"/>
      <c r="W557" s="157"/>
      <c r="X557" s="157"/>
      <c r="Y557" s="157"/>
      <c r="Z557" s="157"/>
    </row>
    <row r="558" spans="1:26" ht="12" customHeight="1" x14ac:dyDescent="0.25">
      <c r="A558" s="157"/>
      <c r="B558" s="157"/>
      <c r="C558" s="157"/>
      <c r="D558" s="189"/>
      <c r="E558" s="157"/>
      <c r="F558" s="157"/>
      <c r="G558" s="157"/>
      <c r="H558" s="157"/>
      <c r="I558" s="157"/>
      <c r="J558" s="157"/>
      <c r="K558" s="157"/>
      <c r="L558" s="157"/>
      <c r="M558" s="157"/>
      <c r="N558" s="157"/>
      <c r="O558" s="157"/>
      <c r="P558" s="157"/>
      <c r="Q558" s="157"/>
      <c r="R558" s="157"/>
      <c r="S558" s="157"/>
      <c r="T558" s="157"/>
      <c r="U558" s="157"/>
      <c r="V558" s="157"/>
      <c r="W558" s="157"/>
      <c r="X558" s="157"/>
      <c r="Y558" s="157"/>
      <c r="Z558" s="157"/>
    </row>
    <row r="559" spans="1:26" ht="12" customHeight="1" x14ac:dyDescent="0.25">
      <c r="A559" s="157"/>
      <c r="B559" s="157"/>
      <c r="C559" s="157"/>
      <c r="D559" s="189"/>
      <c r="E559" s="157"/>
      <c r="F559" s="157"/>
      <c r="G559" s="157"/>
      <c r="H559" s="157"/>
      <c r="I559" s="157"/>
      <c r="J559" s="157"/>
      <c r="K559" s="157"/>
      <c r="L559" s="157"/>
      <c r="M559" s="157"/>
      <c r="N559" s="157"/>
      <c r="O559" s="157"/>
      <c r="P559" s="157"/>
      <c r="Q559" s="157"/>
      <c r="R559" s="157"/>
      <c r="S559" s="157"/>
      <c r="T559" s="157"/>
      <c r="U559" s="157"/>
      <c r="V559" s="157"/>
      <c r="W559" s="157"/>
      <c r="X559" s="157"/>
      <c r="Y559" s="157"/>
      <c r="Z559" s="157"/>
    </row>
    <row r="560" spans="1:26" ht="12" customHeight="1" x14ac:dyDescent="0.25">
      <c r="A560" s="157"/>
      <c r="B560" s="157"/>
      <c r="C560" s="157"/>
      <c r="D560" s="189"/>
      <c r="E560" s="157"/>
      <c r="F560" s="157"/>
      <c r="G560" s="157"/>
      <c r="H560" s="157"/>
      <c r="I560" s="157"/>
      <c r="J560" s="157"/>
      <c r="K560" s="157"/>
      <c r="L560" s="157"/>
      <c r="M560" s="157"/>
      <c r="N560" s="157"/>
      <c r="O560" s="157"/>
      <c r="P560" s="157"/>
      <c r="Q560" s="157"/>
      <c r="R560" s="157"/>
      <c r="S560" s="157"/>
      <c r="T560" s="157"/>
      <c r="U560" s="157"/>
      <c r="V560" s="157"/>
      <c r="W560" s="157"/>
      <c r="X560" s="157"/>
      <c r="Y560" s="157"/>
      <c r="Z560" s="157"/>
    </row>
    <row r="561" spans="1:26" ht="12" customHeight="1" x14ac:dyDescent="0.25">
      <c r="A561" s="157"/>
      <c r="B561" s="157"/>
      <c r="C561" s="157"/>
      <c r="D561" s="189"/>
      <c r="E561" s="157"/>
      <c r="F561" s="157"/>
      <c r="G561" s="157"/>
      <c r="H561" s="157"/>
      <c r="I561" s="157"/>
      <c r="J561" s="157"/>
      <c r="K561" s="157"/>
      <c r="L561" s="157"/>
      <c r="M561" s="157"/>
      <c r="N561" s="157"/>
      <c r="O561" s="157"/>
      <c r="P561" s="157"/>
      <c r="Q561" s="157"/>
      <c r="R561" s="157"/>
      <c r="S561" s="157"/>
      <c r="T561" s="157"/>
      <c r="U561" s="157"/>
      <c r="V561" s="157"/>
      <c r="W561" s="157"/>
      <c r="X561" s="157"/>
      <c r="Y561" s="157"/>
      <c r="Z561" s="157"/>
    </row>
    <row r="562" spans="1:26" ht="12" customHeight="1" x14ac:dyDescent="0.25">
      <c r="A562" s="157"/>
      <c r="B562" s="157"/>
      <c r="C562" s="157"/>
      <c r="D562" s="189"/>
      <c r="E562" s="157"/>
      <c r="F562" s="157"/>
      <c r="G562" s="157"/>
      <c r="H562" s="157"/>
      <c r="I562" s="157"/>
      <c r="J562" s="157"/>
      <c r="K562" s="157"/>
      <c r="L562" s="157"/>
      <c r="M562" s="157"/>
      <c r="N562" s="157"/>
      <c r="O562" s="157"/>
      <c r="P562" s="157"/>
      <c r="Q562" s="157"/>
      <c r="R562" s="157"/>
      <c r="S562" s="157"/>
      <c r="T562" s="157"/>
      <c r="U562" s="157"/>
      <c r="V562" s="157"/>
      <c r="W562" s="157"/>
      <c r="X562" s="157"/>
      <c r="Y562" s="157"/>
      <c r="Z562" s="157"/>
    </row>
    <row r="563" spans="1:26" ht="12" customHeight="1" x14ac:dyDescent="0.25">
      <c r="A563" s="157"/>
      <c r="B563" s="157"/>
      <c r="C563" s="157"/>
      <c r="D563" s="189"/>
      <c r="E563" s="157"/>
      <c r="F563" s="157"/>
      <c r="G563" s="157"/>
      <c r="H563" s="157"/>
      <c r="I563" s="157"/>
      <c r="J563" s="157"/>
      <c r="K563" s="157"/>
      <c r="L563" s="157"/>
      <c r="M563" s="157"/>
      <c r="N563" s="157"/>
      <c r="O563" s="157"/>
      <c r="P563" s="157"/>
      <c r="Q563" s="157"/>
      <c r="R563" s="157"/>
      <c r="S563" s="157"/>
      <c r="T563" s="157"/>
      <c r="U563" s="157"/>
      <c r="V563" s="157"/>
      <c r="W563" s="157"/>
      <c r="X563" s="157"/>
      <c r="Y563" s="157"/>
      <c r="Z563" s="157"/>
    </row>
    <row r="564" spans="1:26" ht="12" customHeight="1" x14ac:dyDescent="0.25">
      <c r="A564" s="157"/>
      <c r="B564" s="157"/>
      <c r="C564" s="157"/>
      <c r="D564" s="189"/>
      <c r="E564" s="157"/>
      <c r="F564" s="157"/>
      <c r="G564" s="157"/>
      <c r="H564" s="157"/>
      <c r="I564" s="157"/>
      <c r="J564" s="157"/>
      <c r="K564" s="157"/>
      <c r="L564" s="157"/>
      <c r="M564" s="157"/>
      <c r="N564" s="157"/>
      <c r="O564" s="157"/>
      <c r="P564" s="157"/>
      <c r="Q564" s="157"/>
      <c r="R564" s="157"/>
      <c r="S564" s="157"/>
      <c r="T564" s="157"/>
      <c r="U564" s="157"/>
      <c r="V564" s="157"/>
      <c r="W564" s="157"/>
      <c r="X564" s="157"/>
      <c r="Y564" s="157"/>
      <c r="Z564" s="157"/>
    </row>
    <row r="565" spans="1:26" ht="12" customHeight="1" x14ac:dyDescent="0.25">
      <c r="A565" s="157"/>
      <c r="B565" s="157"/>
      <c r="C565" s="157"/>
      <c r="D565" s="189"/>
      <c r="E565" s="157"/>
      <c r="F565" s="157"/>
      <c r="G565" s="157"/>
      <c r="H565" s="157"/>
      <c r="I565" s="157"/>
      <c r="J565" s="157"/>
      <c r="K565" s="157"/>
      <c r="L565" s="157"/>
      <c r="M565" s="157"/>
      <c r="N565" s="157"/>
      <c r="O565" s="157"/>
      <c r="P565" s="157"/>
      <c r="Q565" s="157"/>
      <c r="R565" s="157"/>
      <c r="S565" s="157"/>
      <c r="T565" s="157"/>
      <c r="U565" s="157"/>
      <c r="V565" s="157"/>
      <c r="W565" s="157"/>
      <c r="X565" s="157"/>
      <c r="Y565" s="157"/>
      <c r="Z565" s="157"/>
    </row>
    <row r="566" spans="1:26" ht="12" customHeight="1" x14ac:dyDescent="0.25">
      <c r="A566" s="157"/>
      <c r="B566" s="157"/>
      <c r="C566" s="157"/>
      <c r="D566" s="189"/>
      <c r="E566" s="157"/>
      <c r="F566" s="157"/>
      <c r="G566" s="157"/>
      <c r="H566" s="157"/>
      <c r="I566" s="157"/>
      <c r="J566" s="157"/>
      <c r="K566" s="157"/>
      <c r="L566" s="157"/>
      <c r="M566" s="157"/>
      <c r="N566" s="157"/>
      <c r="O566" s="157"/>
      <c r="P566" s="157"/>
      <c r="Q566" s="157"/>
      <c r="R566" s="157"/>
      <c r="S566" s="157"/>
      <c r="T566" s="157"/>
      <c r="U566" s="157"/>
      <c r="V566" s="157"/>
      <c r="W566" s="157"/>
      <c r="X566" s="157"/>
      <c r="Y566" s="157"/>
      <c r="Z566" s="157"/>
    </row>
    <row r="567" spans="1:26" ht="12" customHeight="1" x14ac:dyDescent="0.25">
      <c r="A567" s="157"/>
      <c r="B567" s="157"/>
      <c r="C567" s="157"/>
      <c r="D567" s="189"/>
      <c r="E567" s="157"/>
      <c r="F567" s="157"/>
      <c r="G567" s="157"/>
      <c r="H567" s="157"/>
      <c r="I567" s="157"/>
      <c r="J567" s="157"/>
      <c r="K567" s="157"/>
      <c r="L567" s="157"/>
      <c r="M567" s="157"/>
      <c r="N567" s="157"/>
      <c r="O567" s="157"/>
      <c r="P567" s="157"/>
      <c r="Q567" s="157"/>
      <c r="R567" s="157"/>
      <c r="S567" s="157"/>
      <c r="T567" s="157"/>
      <c r="U567" s="157"/>
      <c r="V567" s="157"/>
      <c r="W567" s="157"/>
      <c r="X567" s="157"/>
      <c r="Y567" s="157"/>
      <c r="Z567" s="157"/>
    </row>
    <row r="568" spans="1:26" ht="12" customHeight="1" x14ac:dyDescent="0.25">
      <c r="A568" s="157"/>
      <c r="B568" s="157"/>
      <c r="C568" s="157"/>
      <c r="D568" s="189"/>
      <c r="E568" s="157"/>
      <c r="F568" s="157"/>
      <c r="G568" s="157"/>
      <c r="H568" s="157"/>
      <c r="I568" s="157"/>
      <c r="J568" s="157"/>
      <c r="K568" s="157"/>
      <c r="L568" s="157"/>
      <c r="M568" s="157"/>
      <c r="N568" s="157"/>
      <c r="O568" s="157"/>
      <c r="P568" s="157"/>
      <c r="Q568" s="157"/>
      <c r="R568" s="157"/>
      <c r="S568" s="157"/>
      <c r="T568" s="157"/>
      <c r="U568" s="157"/>
      <c r="V568" s="157"/>
      <c r="W568" s="157"/>
      <c r="X568" s="157"/>
      <c r="Y568" s="157"/>
      <c r="Z568" s="157"/>
    </row>
    <row r="569" spans="1:26" ht="12" customHeight="1" x14ac:dyDescent="0.25">
      <c r="A569" s="157"/>
      <c r="B569" s="157"/>
      <c r="C569" s="157"/>
      <c r="D569" s="189"/>
      <c r="E569" s="157"/>
      <c r="F569" s="157"/>
      <c r="G569" s="157"/>
      <c r="H569" s="157"/>
      <c r="I569" s="157"/>
      <c r="J569" s="157"/>
      <c r="K569" s="157"/>
      <c r="L569" s="157"/>
      <c r="M569" s="157"/>
      <c r="N569" s="157"/>
      <c r="O569" s="157"/>
      <c r="P569" s="157"/>
      <c r="Q569" s="157"/>
      <c r="R569" s="157"/>
      <c r="S569" s="157"/>
      <c r="T569" s="157"/>
      <c r="U569" s="157"/>
      <c r="V569" s="157"/>
      <c r="W569" s="157"/>
      <c r="X569" s="157"/>
      <c r="Y569" s="157"/>
      <c r="Z569" s="157"/>
    </row>
    <row r="570" spans="1:26" ht="12" customHeight="1" x14ac:dyDescent="0.25">
      <c r="A570" s="157"/>
      <c r="B570" s="157"/>
      <c r="C570" s="157"/>
      <c r="D570" s="189"/>
      <c r="E570" s="157"/>
      <c r="F570" s="157"/>
      <c r="G570" s="157"/>
      <c r="H570" s="157"/>
      <c r="I570" s="157"/>
      <c r="J570" s="157"/>
      <c r="K570" s="157"/>
      <c r="L570" s="157"/>
      <c r="M570" s="157"/>
      <c r="N570" s="157"/>
      <c r="O570" s="157"/>
      <c r="P570" s="157"/>
      <c r="Q570" s="157"/>
      <c r="R570" s="157"/>
      <c r="S570" s="157"/>
      <c r="T570" s="157"/>
      <c r="U570" s="157"/>
      <c r="V570" s="157"/>
      <c r="W570" s="157"/>
      <c r="X570" s="157"/>
      <c r="Y570" s="157"/>
      <c r="Z570" s="157"/>
    </row>
    <row r="571" spans="1:26" ht="12" customHeight="1" x14ac:dyDescent="0.25">
      <c r="A571" s="157"/>
      <c r="B571" s="157"/>
      <c r="C571" s="157"/>
      <c r="D571" s="189"/>
      <c r="E571" s="157"/>
      <c r="F571" s="157"/>
      <c r="G571" s="157"/>
      <c r="H571" s="157"/>
      <c r="I571" s="157"/>
      <c r="J571" s="157"/>
      <c r="K571" s="157"/>
      <c r="L571" s="157"/>
      <c r="M571" s="157"/>
      <c r="N571" s="157"/>
      <c r="O571" s="157"/>
      <c r="P571" s="157"/>
      <c r="Q571" s="157"/>
      <c r="R571" s="157"/>
      <c r="S571" s="157"/>
      <c r="T571" s="157"/>
      <c r="U571" s="157"/>
      <c r="V571" s="157"/>
      <c r="W571" s="157"/>
      <c r="X571" s="157"/>
      <c r="Y571" s="157"/>
      <c r="Z571" s="157"/>
    </row>
    <row r="572" spans="1:26" ht="12" customHeight="1" x14ac:dyDescent="0.25">
      <c r="A572" s="157"/>
      <c r="B572" s="157"/>
      <c r="C572" s="157"/>
      <c r="D572" s="189"/>
      <c r="E572" s="157"/>
      <c r="F572" s="157"/>
      <c r="G572" s="157"/>
      <c r="H572" s="157"/>
      <c r="I572" s="157"/>
      <c r="J572" s="157"/>
      <c r="K572" s="157"/>
      <c r="L572" s="157"/>
      <c r="M572" s="157"/>
      <c r="N572" s="157"/>
      <c r="O572" s="157"/>
      <c r="P572" s="157"/>
      <c r="Q572" s="157"/>
      <c r="R572" s="157"/>
      <c r="S572" s="157"/>
      <c r="T572" s="157"/>
      <c r="U572" s="157"/>
      <c r="V572" s="157"/>
      <c r="W572" s="157"/>
      <c r="X572" s="157"/>
      <c r="Y572" s="157"/>
      <c r="Z572" s="157"/>
    </row>
    <row r="573" spans="1:26" ht="12" customHeight="1" x14ac:dyDescent="0.25">
      <c r="A573" s="157"/>
      <c r="B573" s="157"/>
      <c r="C573" s="157"/>
      <c r="D573" s="189"/>
      <c r="E573" s="157"/>
      <c r="F573" s="157"/>
      <c r="G573" s="157"/>
      <c r="H573" s="157"/>
      <c r="I573" s="157"/>
      <c r="J573" s="157"/>
      <c r="K573" s="157"/>
      <c r="L573" s="157"/>
      <c r="M573" s="157"/>
      <c r="N573" s="157"/>
      <c r="O573" s="157"/>
      <c r="P573" s="157"/>
      <c r="Q573" s="157"/>
      <c r="R573" s="157"/>
      <c r="S573" s="157"/>
      <c r="T573" s="157"/>
      <c r="U573" s="157"/>
      <c r="V573" s="157"/>
      <c r="W573" s="157"/>
      <c r="X573" s="157"/>
      <c r="Y573" s="157"/>
      <c r="Z573" s="157"/>
    </row>
    <row r="574" spans="1:26" ht="12" customHeight="1" x14ac:dyDescent="0.25">
      <c r="A574" s="157"/>
      <c r="B574" s="157"/>
      <c r="C574" s="157"/>
      <c r="D574" s="189"/>
      <c r="E574" s="157"/>
      <c r="F574" s="157"/>
      <c r="G574" s="157"/>
      <c r="H574" s="157"/>
      <c r="I574" s="157"/>
      <c r="J574" s="157"/>
      <c r="K574" s="157"/>
      <c r="L574" s="157"/>
      <c r="M574" s="157"/>
      <c r="N574" s="157"/>
      <c r="O574" s="157"/>
      <c r="P574" s="157"/>
      <c r="Q574" s="157"/>
      <c r="R574" s="157"/>
      <c r="S574" s="157"/>
      <c r="T574" s="157"/>
      <c r="U574" s="157"/>
      <c r="V574" s="157"/>
      <c r="W574" s="157"/>
      <c r="X574" s="157"/>
      <c r="Y574" s="157"/>
      <c r="Z574" s="157"/>
    </row>
    <row r="575" spans="1:26" ht="12" customHeight="1" x14ac:dyDescent="0.25">
      <c r="A575" s="157"/>
      <c r="B575" s="157"/>
      <c r="C575" s="157"/>
      <c r="D575" s="189"/>
      <c r="E575" s="157"/>
      <c r="F575" s="157"/>
      <c r="G575" s="157"/>
      <c r="H575" s="157"/>
      <c r="I575" s="157"/>
      <c r="J575" s="157"/>
      <c r="K575" s="157"/>
      <c r="L575" s="157"/>
      <c r="M575" s="157"/>
      <c r="N575" s="157"/>
      <c r="O575" s="157"/>
      <c r="P575" s="157"/>
      <c r="Q575" s="157"/>
      <c r="R575" s="157"/>
      <c r="S575" s="157"/>
      <c r="T575" s="157"/>
      <c r="U575" s="157"/>
      <c r="V575" s="157"/>
      <c r="W575" s="157"/>
      <c r="X575" s="157"/>
      <c r="Y575" s="157"/>
      <c r="Z575" s="157"/>
    </row>
    <row r="576" spans="1:26" ht="12" customHeight="1" x14ac:dyDescent="0.25">
      <c r="A576" s="157"/>
      <c r="B576" s="157"/>
      <c r="C576" s="157"/>
      <c r="D576" s="189"/>
      <c r="E576" s="157"/>
      <c r="F576" s="157"/>
      <c r="G576" s="157"/>
      <c r="H576" s="157"/>
      <c r="I576" s="157"/>
      <c r="J576" s="157"/>
      <c r="K576" s="157"/>
      <c r="L576" s="157"/>
      <c r="M576" s="157"/>
      <c r="N576" s="157"/>
      <c r="O576" s="157"/>
      <c r="P576" s="157"/>
      <c r="Q576" s="157"/>
      <c r="R576" s="157"/>
      <c r="S576" s="157"/>
      <c r="T576" s="157"/>
      <c r="U576" s="157"/>
      <c r="V576" s="157"/>
      <c r="W576" s="157"/>
      <c r="X576" s="157"/>
      <c r="Y576" s="157"/>
      <c r="Z576" s="157"/>
    </row>
    <row r="577" spans="1:26" ht="12" customHeight="1" x14ac:dyDescent="0.25">
      <c r="A577" s="157"/>
      <c r="B577" s="157"/>
      <c r="C577" s="157"/>
      <c r="D577" s="189"/>
      <c r="E577" s="157"/>
      <c r="F577" s="157"/>
      <c r="G577" s="157"/>
      <c r="H577" s="157"/>
      <c r="I577" s="157"/>
      <c r="J577" s="157"/>
      <c r="K577" s="157"/>
      <c r="L577" s="157"/>
      <c r="M577" s="157"/>
      <c r="N577" s="157"/>
      <c r="O577" s="157"/>
      <c r="P577" s="157"/>
      <c r="Q577" s="157"/>
      <c r="R577" s="157"/>
      <c r="S577" s="157"/>
      <c r="T577" s="157"/>
      <c r="U577" s="157"/>
      <c r="V577" s="157"/>
      <c r="W577" s="157"/>
      <c r="X577" s="157"/>
      <c r="Y577" s="157"/>
      <c r="Z577" s="157"/>
    </row>
    <row r="578" spans="1:26" ht="12" customHeight="1" x14ac:dyDescent="0.25">
      <c r="A578" s="157"/>
      <c r="B578" s="157"/>
      <c r="C578" s="157"/>
      <c r="D578" s="189"/>
      <c r="E578" s="157"/>
      <c r="F578" s="157"/>
      <c r="G578" s="157"/>
      <c r="H578" s="157"/>
      <c r="I578" s="157"/>
      <c r="J578" s="157"/>
      <c r="K578" s="157"/>
      <c r="L578" s="157"/>
      <c r="M578" s="157"/>
      <c r="N578" s="157"/>
      <c r="O578" s="157"/>
      <c r="P578" s="157"/>
      <c r="Q578" s="157"/>
      <c r="R578" s="157"/>
      <c r="S578" s="157"/>
      <c r="T578" s="157"/>
      <c r="U578" s="157"/>
      <c r="V578" s="157"/>
      <c r="W578" s="157"/>
      <c r="X578" s="157"/>
      <c r="Y578" s="157"/>
      <c r="Z578" s="157"/>
    </row>
    <row r="579" spans="1:26" ht="12" customHeight="1" x14ac:dyDescent="0.25">
      <c r="A579" s="157"/>
      <c r="B579" s="157"/>
      <c r="C579" s="157"/>
      <c r="D579" s="189"/>
      <c r="E579" s="157"/>
      <c r="F579" s="157"/>
      <c r="G579" s="157"/>
      <c r="H579" s="157"/>
      <c r="I579" s="157"/>
      <c r="J579" s="157"/>
      <c r="K579" s="157"/>
      <c r="L579" s="157"/>
      <c r="M579" s="157"/>
      <c r="N579" s="157"/>
      <c r="O579" s="157"/>
      <c r="P579" s="157"/>
      <c r="Q579" s="157"/>
      <c r="R579" s="157"/>
      <c r="S579" s="157"/>
      <c r="T579" s="157"/>
      <c r="U579" s="157"/>
      <c r="V579" s="157"/>
      <c r="W579" s="157"/>
      <c r="X579" s="157"/>
      <c r="Y579" s="157"/>
      <c r="Z579" s="157"/>
    </row>
    <row r="580" spans="1:26" ht="12" customHeight="1" x14ac:dyDescent="0.25">
      <c r="A580" s="157"/>
      <c r="B580" s="157"/>
      <c r="C580" s="157"/>
      <c r="D580" s="189"/>
      <c r="E580" s="157"/>
      <c r="F580" s="157"/>
      <c r="G580" s="157"/>
      <c r="H580" s="157"/>
      <c r="I580" s="157"/>
      <c r="J580" s="157"/>
      <c r="K580" s="157"/>
      <c r="L580" s="157"/>
      <c r="M580" s="157"/>
      <c r="N580" s="157"/>
      <c r="O580" s="157"/>
      <c r="P580" s="157"/>
      <c r="Q580" s="157"/>
      <c r="R580" s="157"/>
      <c r="S580" s="157"/>
      <c r="T580" s="157"/>
      <c r="U580" s="157"/>
      <c r="V580" s="157"/>
      <c r="W580" s="157"/>
      <c r="X580" s="157"/>
      <c r="Y580" s="157"/>
      <c r="Z580" s="157"/>
    </row>
    <row r="581" spans="1:26" ht="12" customHeight="1" x14ac:dyDescent="0.25">
      <c r="A581" s="157"/>
      <c r="B581" s="157"/>
      <c r="C581" s="157"/>
      <c r="D581" s="189"/>
      <c r="E581" s="157"/>
      <c r="F581" s="157"/>
      <c r="G581" s="157"/>
      <c r="H581" s="157"/>
      <c r="I581" s="157"/>
      <c r="J581" s="157"/>
      <c r="K581" s="157"/>
      <c r="L581" s="157"/>
      <c r="M581" s="157"/>
      <c r="N581" s="157"/>
      <c r="O581" s="157"/>
      <c r="P581" s="157"/>
      <c r="Q581" s="157"/>
      <c r="R581" s="157"/>
      <c r="S581" s="157"/>
      <c r="T581" s="157"/>
      <c r="U581" s="157"/>
      <c r="V581" s="157"/>
      <c r="W581" s="157"/>
      <c r="X581" s="157"/>
      <c r="Y581" s="157"/>
      <c r="Z581" s="157"/>
    </row>
    <row r="582" spans="1:26" ht="12" customHeight="1" x14ac:dyDescent="0.25">
      <c r="A582" s="157"/>
      <c r="B582" s="157"/>
      <c r="C582" s="157"/>
      <c r="D582" s="189"/>
      <c r="E582" s="157"/>
      <c r="F582" s="157"/>
      <c r="G582" s="157"/>
      <c r="H582" s="157"/>
      <c r="I582" s="157"/>
      <c r="J582" s="157"/>
      <c r="K582" s="157"/>
      <c r="L582" s="157"/>
      <c r="M582" s="157"/>
      <c r="N582" s="157"/>
      <c r="O582" s="157"/>
      <c r="P582" s="157"/>
      <c r="Q582" s="157"/>
      <c r="R582" s="157"/>
      <c r="S582" s="157"/>
      <c r="T582" s="157"/>
      <c r="U582" s="157"/>
      <c r="V582" s="157"/>
      <c r="W582" s="157"/>
      <c r="X582" s="157"/>
      <c r="Y582" s="157"/>
      <c r="Z582" s="157"/>
    </row>
    <row r="583" spans="1:26" ht="12" customHeight="1" x14ac:dyDescent="0.25">
      <c r="A583" s="157"/>
      <c r="B583" s="157"/>
      <c r="C583" s="157"/>
      <c r="D583" s="189"/>
      <c r="E583" s="157"/>
      <c r="F583" s="157"/>
      <c r="G583" s="157"/>
      <c r="H583" s="157"/>
      <c r="I583" s="157"/>
      <c r="J583" s="157"/>
      <c r="K583" s="157"/>
      <c r="L583" s="157"/>
      <c r="M583" s="157"/>
      <c r="N583" s="157"/>
      <c r="O583" s="157"/>
      <c r="P583" s="157"/>
      <c r="Q583" s="157"/>
      <c r="R583" s="157"/>
      <c r="S583" s="157"/>
      <c r="T583" s="157"/>
      <c r="U583" s="157"/>
      <c r="V583" s="157"/>
      <c r="W583" s="157"/>
      <c r="X583" s="157"/>
      <c r="Y583" s="157"/>
      <c r="Z583" s="157"/>
    </row>
    <row r="584" spans="1:26" ht="12" customHeight="1" x14ac:dyDescent="0.25">
      <c r="A584" s="157"/>
      <c r="B584" s="157"/>
      <c r="C584" s="157"/>
      <c r="D584" s="189"/>
      <c r="E584" s="157"/>
      <c r="F584" s="157"/>
      <c r="G584" s="157"/>
      <c r="H584" s="157"/>
      <c r="I584" s="157"/>
      <c r="J584" s="157"/>
      <c r="K584" s="157"/>
      <c r="L584" s="157"/>
      <c r="M584" s="157"/>
      <c r="N584" s="157"/>
      <c r="O584" s="157"/>
      <c r="P584" s="157"/>
      <c r="Q584" s="157"/>
      <c r="R584" s="157"/>
      <c r="S584" s="157"/>
      <c r="T584" s="157"/>
      <c r="U584" s="157"/>
      <c r="V584" s="157"/>
      <c r="W584" s="157"/>
      <c r="X584" s="157"/>
      <c r="Y584" s="157"/>
      <c r="Z584" s="157"/>
    </row>
    <row r="585" spans="1:26" ht="12" customHeight="1" x14ac:dyDescent="0.25">
      <c r="A585" s="157"/>
      <c r="B585" s="157"/>
      <c r="C585" s="157"/>
      <c r="D585" s="189"/>
      <c r="E585" s="157"/>
      <c r="F585" s="157"/>
      <c r="G585" s="157"/>
      <c r="H585" s="157"/>
      <c r="I585" s="157"/>
      <c r="J585" s="157"/>
      <c r="K585" s="157"/>
      <c r="L585" s="157"/>
      <c r="M585" s="157"/>
      <c r="N585" s="157"/>
      <c r="O585" s="157"/>
      <c r="P585" s="157"/>
      <c r="Q585" s="157"/>
      <c r="R585" s="157"/>
      <c r="S585" s="157"/>
      <c r="T585" s="157"/>
      <c r="U585" s="157"/>
      <c r="V585" s="157"/>
      <c r="W585" s="157"/>
      <c r="X585" s="157"/>
      <c r="Y585" s="157"/>
      <c r="Z585" s="157"/>
    </row>
    <row r="586" spans="1:26" ht="12" customHeight="1" x14ac:dyDescent="0.25">
      <c r="A586" s="157"/>
      <c r="B586" s="157"/>
      <c r="C586" s="157"/>
      <c r="D586" s="189"/>
      <c r="E586" s="157"/>
      <c r="F586" s="157"/>
      <c r="G586" s="157"/>
      <c r="H586" s="157"/>
      <c r="I586" s="157"/>
      <c r="J586" s="157"/>
      <c r="K586" s="157"/>
      <c r="L586" s="157"/>
      <c r="M586" s="157"/>
      <c r="N586" s="157"/>
      <c r="O586" s="157"/>
      <c r="P586" s="157"/>
      <c r="Q586" s="157"/>
      <c r="R586" s="157"/>
      <c r="S586" s="157"/>
      <c r="T586" s="157"/>
      <c r="U586" s="157"/>
      <c r="V586" s="157"/>
      <c r="W586" s="157"/>
      <c r="X586" s="157"/>
      <c r="Y586" s="157"/>
      <c r="Z586" s="157"/>
    </row>
    <row r="587" spans="1:26" ht="12" customHeight="1" x14ac:dyDescent="0.25">
      <c r="A587" s="157"/>
      <c r="B587" s="157"/>
      <c r="C587" s="157"/>
      <c r="D587" s="189"/>
      <c r="E587" s="157"/>
      <c r="F587" s="157"/>
      <c r="G587" s="157"/>
      <c r="H587" s="157"/>
      <c r="I587" s="157"/>
      <c r="J587" s="157"/>
      <c r="K587" s="157"/>
      <c r="L587" s="157"/>
      <c r="M587" s="157"/>
      <c r="N587" s="157"/>
      <c r="O587" s="157"/>
      <c r="P587" s="157"/>
      <c r="Q587" s="157"/>
      <c r="R587" s="157"/>
      <c r="S587" s="157"/>
      <c r="T587" s="157"/>
      <c r="U587" s="157"/>
      <c r="V587" s="157"/>
      <c r="W587" s="157"/>
      <c r="X587" s="157"/>
      <c r="Y587" s="157"/>
      <c r="Z587" s="157"/>
    </row>
    <row r="588" spans="1:26" ht="12" customHeight="1" x14ac:dyDescent="0.25">
      <c r="A588" s="157"/>
      <c r="B588" s="157"/>
      <c r="C588" s="157"/>
      <c r="D588" s="189"/>
      <c r="E588" s="157"/>
      <c r="F588" s="157"/>
      <c r="G588" s="157"/>
      <c r="H588" s="157"/>
      <c r="I588" s="157"/>
      <c r="J588" s="157"/>
      <c r="K588" s="157"/>
      <c r="L588" s="157"/>
      <c r="M588" s="157"/>
      <c r="N588" s="157"/>
      <c r="O588" s="157"/>
      <c r="P588" s="157"/>
      <c r="Q588" s="157"/>
      <c r="R588" s="157"/>
      <c r="S588" s="157"/>
      <c r="T588" s="157"/>
      <c r="U588" s="157"/>
      <c r="V588" s="157"/>
      <c r="W588" s="157"/>
      <c r="X588" s="157"/>
      <c r="Y588" s="157"/>
      <c r="Z588" s="157"/>
    </row>
    <row r="589" spans="1:26" ht="12" customHeight="1" x14ac:dyDescent="0.25">
      <c r="A589" s="157"/>
      <c r="B589" s="157"/>
      <c r="C589" s="157"/>
      <c r="D589" s="189"/>
      <c r="E589" s="157"/>
      <c r="F589" s="157"/>
      <c r="G589" s="157"/>
      <c r="H589" s="157"/>
      <c r="I589" s="157"/>
      <c r="J589" s="157"/>
      <c r="K589" s="157"/>
      <c r="L589" s="157"/>
      <c r="M589" s="157"/>
      <c r="N589" s="157"/>
      <c r="O589" s="157"/>
      <c r="P589" s="157"/>
      <c r="Q589" s="157"/>
      <c r="R589" s="157"/>
      <c r="S589" s="157"/>
      <c r="T589" s="157"/>
      <c r="U589" s="157"/>
      <c r="V589" s="157"/>
      <c r="W589" s="157"/>
      <c r="X589" s="157"/>
      <c r="Y589" s="157"/>
      <c r="Z589" s="157"/>
    </row>
    <row r="590" spans="1:26" ht="12" customHeight="1" x14ac:dyDescent="0.25">
      <c r="A590" s="157"/>
      <c r="B590" s="157"/>
      <c r="C590" s="157"/>
      <c r="D590" s="189"/>
      <c r="E590" s="157"/>
      <c r="F590" s="157"/>
      <c r="G590" s="157"/>
      <c r="H590" s="157"/>
      <c r="I590" s="157"/>
      <c r="J590" s="157"/>
      <c r="K590" s="157"/>
      <c r="L590" s="157"/>
      <c r="M590" s="157"/>
      <c r="N590" s="157"/>
      <c r="O590" s="157"/>
      <c r="P590" s="157"/>
      <c r="Q590" s="157"/>
      <c r="R590" s="157"/>
      <c r="S590" s="157"/>
      <c r="T590" s="157"/>
      <c r="U590" s="157"/>
      <c r="V590" s="157"/>
      <c r="W590" s="157"/>
      <c r="X590" s="157"/>
      <c r="Y590" s="157"/>
      <c r="Z590" s="157"/>
    </row>
    <row r="591" spans="1:26" ht="12" customHeight="1" x14ac:dyDescent="0.25">
      <c r="A591" s="157"/>
      <c r="B591" s="157"/>
      <c r="C591" s="157"/>
      <c r="D591" s="189"/>
      <c r="E591" s="157"/>
      <c r="F591" s="157"/>
      <c r="G591" s="157"/>
      <c r="H591" s="157"/>
      <c r="I591" s="157"/>
      <c r="J591" s="157"/>
      <c r="K591" s="157"/>
      <c r="L591" s="157"/>
      <c r="M591" s="157"/>
      <c r="N591" s="157"/>
      <c r="O591" s="157"/>
      <c r="P591" s="157"/>
      <c r="Q591" s="157"/>
      <c r="R591" s="157"/>
      <c r="S591" s="157"/>
      <c r="T591" s="157"/>
      <c r="U591" s="157"/>
      <c r="V591" s="157"/>
      <c r="W591" s="157"/>
      <c r="X591" s="157"/>
      <c r="Y591" s="157"/>
      <c r="Z591" s="157"/>
    </row>
    <row r="592" spans="1:26" ht="12" customHeight="1" x14ac:dyDescent="0.25">
      <c r="A592" s="157"/>
      <c r="B592" s="157"/>
      <c r="C592" s="157"/>
      <c r="D592" s="189"/>
      <c r="E592" s="157"/>
      <c r="F592" s="157"/>
      <c r="G592" s="157"/>
      <c r="H592" s="157"/>
      <c r="I592" s="157"/>
      <c r="J592" s="157"/>
      <c r="K592" s="157"/>
      <c r="L592" s="157"/>
      <c r="M592" s="157"/>
      <c r="N592" s="157"/>
      <c r="O592" s="157"/>
      <c r="P592" s="157"/>
      <c r="Q592" s="157"/>
      <c r="R592" s="157"/>
      <c r="S592" s="157"/>
      <c r="T592" s="157"/>
      <c r="U592" s="157"/>
      <c r="V592" s="157"/>
      <c r="W592" s="157"/>
      <c r="X592" s="157"/>
      <c r="Y592" s="157"/>
      <c r="Z592" s="157"/>
    </row>
    <row r="593" spans="1:26" ht="12" customHeight="1" x14ac:dyDescent="0.25">
      <c r="A593" s="157"/>
      <c r="B593" s="157"/>
      <c r="C593" s="157"/>
      <c r="D593" s="189"/>
      <c r="E593" s="157"/>
      <c r="F593" s="157"/>
      <c r="G593" s="157"/>
      <c r="H593" s="157"/>
      <c r="I593" s="157"/>
      <c r="J593" s="157"/>
      <c r="K593" s="157"/>
      <c r="L593" s="157"/>
      <c r="M593" s="157"/>
      <c r="N593" s="157"/>
      <c r="O593" s="157"/>
      <c r="P593" s="157"/>
      <c r="Q593" s="157"/>
      <c r="R593" s="157"/>
      <c r="S593" s="157"/>
      <c r="T593" s="157"/>
      <c r="U593" s="157"/>
      <c r="V593" s="157"/>
      <c r="W593" s="157"/>
      <c r="X593" s="157"/>
      <c r="Y593" s="157"/>
      <c r="Z593" s="157"/>
    </row>
    <row r="594" spans="1:26" ht="12" customHeight="1" x14ac:dyDescent="0.25">
      <c r="A594" s="157"/>
      <c r="B594" s="157"/>
      <c r="C594" s="157"/>
      <c r="D594" s="189"/>
      <c r="E594" s="157"/>
      <c r="F594" s="157"/>
      <c r="G594" s="157"/>
      <c r="H594" s="157"/>
      <c r="I594" s="157"/>
      <c r="J594" s="157"/>
      <c r="K594" s="157"/>
      <c r="L594" s="157"/>
      <c r="M594" s="157"/>
      <c r="N594" s="157"/>
      <c r="O594" s="157"/>
      <c r="P594" s="157"/>
      <c r="Q594" s="157"/>
      <c r="R594" s="157"/>
      <c r="S594" s="157"/>
      <c r="T594" s="157"/>
      <c r="U594" s="157"/>
      <c r="V594" s="157"/>
      <c r="W594" s="157"/>
      <c r="X594" s="157"/>
      <c r="Y594" s="157"/>
      <c r="Z594" s="157"/>
    </row>
    <row r="595" spans="1:26" ht="12" customHeight="1" x14ac:dyDescent="0.25">
      <c r="A595" s="157"/>
      <c r="B595" s="157"/>
      <c r="C595" s="157"/>
      <c r="D595" s="189"/>
      <c r="E595" s="157"/>
      <c r="F595" s="157"/>
      <c r="G595" s="157"/>
      <c r="H595" s="157"/>
      <c r="I595" s="157"/>
      <c r="J595" s="157"/>
      <c r="K595" s="157"/>
      <c r="L595" s="157"/>
      <c r="M595" s="157"/>
      <c r="N595" s="157"/>
      <c r="O595" s="157"/>
      <c r="P595" s="157"/>
      <c r="Q595" s="157"/>
      <c r="R595" s="157"/>
      <c r="S595" s="157"/>
      <c r="T595" s="157"/>
      <c r="U595" s="157"/>
      <c r="V595" s="157"/>
      <c r="W595" s="157"/>
      <c r="X595" s="157"/>
      <c r="Y595" s="157"/>
      <c r="Z595" s="157"/>
    </row>
    <row r="596" spans="1:26" ht="12" customHeight="1" x14ac:dyDescent="0.25">
      <c r="A596" s="157"/>
      <c r="B596" s="157"/>
      <c r="C596" s="157"/>
      <c r="D596" s="189"/>
      <c r="E596" s="157"/>
      <c r="F596" s="157"/>
      <c r="G596" s="157"/>
      <c r="H596" s="157"/>
      <c r="I596" s="157"/>
      <c r="J596" s="157"/>
      <c r="K596" s="157"/>
      <c r="L596" s="157"/>
      <c r="M596" s="157"/>
      <c r="N596" s="157"/>
      <c r="O596" s="157"/>
      <c r="P596" s="157"/>
      <c r="Q596" s="157"/>
      <c r="R596" s="157"/>
      <c r="S596" s="157"/>
      <c r="T596" s="157"/>
      <c r="U596" s="157"/>
      <c r="V596" s="157"/>
      <c r="W596" s="157"/>
      <c r="X596" s="157"/>
      <c r="Y596" s="157"/>
      <c r="Z596" s="157"/>
    </row>
    <row r="597" spans="1:26" ht="12" customHeight="1" x14ac:dyDescent="0.25">
      <c r="A597" s="157"/>
      <c r="B597" s="157"/>
      <c r="C597" s="157"/>
      <c r="D597" s="189"/>
      <c r="E597" s="157"/>
      <c r="F597" s="157"/>
      <c r="G597" s="157"/>
      <c r="H597" s="157"/>
      <c r="I597" s="157"/>
      <c r="J597" s="157"/>
      <c r="K597" s="157"/>
      <c r="L597" s="157"/>
      <c r="M597" s="157"/>
      <c r="N597" s="157"/>
      <c r="O597" s="157"/>
      <c r="P597" s="157"/>
      <c r="Q597" s="157"/>
      <c r="R597" s="157"/>
      <c r="S597" s="157"/>
      <c r="T597" s="157"/>
      <c r="U597" s="157"/>
      <c r="V597" s="157"/>
      <c r="W597" s="157"/>
      <c r="X597" s="157"/>
      <c r="Y597" s="157"/>
      <c r="Z597" s="157"/>
    </row>
    <row r="598" spans="1:26" ht="12" customHeight="1" x14ac:dyDescent="0.25">
      <c r="A598" s="157"/>
      <c r="B598" s="157"/>
      <c r="C598" s="157"/>
      <c r="D598" s="189"/>
      <c r="E598" s="157"/>
      <c r="F598" s="157"/>
      <c r="G598" s="157"/>
      <c r="H598" s="157"/>
      <c r="I598" s="157"/>
      <c r="J598" s="157"/>
      <c r="K598" s="157"/>
      <c r="L598" s="157"/>
      <c r="M598" s="157"/>
      <c r="N598" s="157"/>
      <c r="O598" s="157"/>
      <c r="P598" s="157"/>
      <c r="Q598" s="157"/>
      <c r="R598" s="157"/>
      <c r="S598" s="157"/>
      <c r="T598" s="157"/>
      <c r="U598" s="157"/>
      <c r="V598" s="157"/>
      <c r="W598" s="157"/>
      <c r="X598" s="157"/>
      <c r="Y598" s="157"/>
      <c r="Z598" s="157"/>
    </row>
    <row r="599" spans="1:26" ht="12" customHeight="1" x14ac:dyDescent="0.25">
      <c r="A599" s="157"/>
      <c r="B599" s="157"/>
      <c r="C599" s="157"/>
      <c r="D599" s="189"/>
      <c r="E599" s="157"/>
      <c r="F599" s="157"/>
      <c r="G599" s="157"/>
      <c r="H599" s="157"/>
      <c r="I599" s="157"/>
      <c r="J599" s="157"/>
      <c r="K599" s="157"/>
      <c r="L599" s="157"/>
      <c r="M599" s="157"/>
      <c r="N599" s="157"/>
      <c r="O599" s="157"/>
      <c r="P599" s="157"/>
      <c r="Q599" s="157"/>
      <c r="R599" s="157"/>
      <c r="S599" s="157"/>
      <c r="T599" s="157"/>
      <c r="U599" s="157"/>
      <c r="V599" s="157"/>
      <c r="W599" s="157"/>
      <c r="X599" s="157"/>
      <c r="Y599" s="157"/>
      <c r="Z599" s="157"/>
    </row>
    <row r="600" spans="1:26" ht="12" customHeight="1" x14ac:dyDescent="0.25">
      <c r="A600" s="157"/>
      <c r="B600" s="157"/>
      <c r="C600" s="157"/>
      <c r="D600" s="189"/>
      <c r="E600" s="157"/>
      <c r="F600" s="157"/>
      <c r="G600" s="157"/>
      <c r="H600" s="157"/>
      <c r="I600" s="157"/>
      <c r="J600" s="157"/>
      <c r="K600" s="157"/>
      <c r="L600" s="157"/>
      <c r="M600" s="157"/>
      <c r="N600" s="157"/>
      <c r="O600" s="157"/>
      <c r="P600" s="157"/>
      <c r="Q600" s="157"/>
      <c r="R600" s="157"/>
      <c r="S600" s="157"/>
      <c r="T600" s="157"/>
      <c r="U600" s="157"/>
      <c r="V600" s="157"/>
      <c r="W600" s="157"/>
      <c r="X600" s="157"/>
      <c r="Y600" s="157"/>
      <c r="Z600" s="157"/>
    </row>
    <row r="601" spans="1:26" ht="12" customHeight="1" x14ac:dyDescent="0.25">
      <c r="A601" s="157"/>
      <c r="B601" s="157"/>
      <c r="C601" s="157"/>
      <c r="D601" s="189"/>
      <c r="E601" s="157"/>
      <c r="F601" s="157"/>
      <c r="G601" s="157"/>
      <c r="H601" s="157"/>
      <c r="I601" s="157"/>
      <c r="J601" s="157"/>
      <c r="K601" s="157"/>
      <c r="L601" s="157"/>
      <c r="M601" s="157"/>
      <c r="N601" s="157"/>
      <c r="O601" s="157"/>
      <c r="P601" s="157"/>
      <c r="Q601" s="157"/>
      <c r="R601" s="157"/>
      <c r="S601" s="157"/>
      <c r="T601" s="157"/>
      <c r="U601" s="157"/>
      <c r="V601" s="157"/>
      <c r="W601" s="157"/>
      <c r="X601" s="157"/>
      <c r="Y601" s="157"/>
      <c r="Z601" s="157"/>
    </row>
    <row r="602" spans="1:26" ht="12" customHeight="1" x14ac:dyDescent="0.25">
      <c r="A602" s="157"/>
      <c r="B602" s="157"/>
      <c r="C602" s="157"/>
      <c r="D602" s="189"/>
      <c r="E602" s="157"/>
      <c r="F602" s="157"/>
      <c r="G602" s="157"/>
      <c r="H602" s="157"/>
      <c r="I602" s="157"/>
      <c r="J602" s="157"/>
      <c r="K602" s="157"/>
      <c r="L602" s="157"/>
      <c r="M602" s="157"/>
      <c r="N602" s="157"/>
      <c r="O602" s="157"/>
      <c r="P602" s="157"/>
      <c r="Q602" s="157"/>
      <c r="R602" s="157"/>
      <c r="S602" s="157"/>
      <c r="T602" s="157"/>
      <c r="U602" s="157"/>
      <c r="V602" s="157"/>
      <c r="W602" s="157"/>
      <c r="X602" s="157"/>
      <c r="Y602" s="157"/>
      <c r="Z602" s="157"/>
    </row>
    <row r="603" spans="1:26" ht="12" customHeight="1" x14ac:dyDescent="0.25">
      <c r="A603" s="157"/>
      <c r="B603" s="157"/>
      <c r="C603" s="157"/>
      <c r="D603" s="189"/>
      <c r="E603" s="157"/>
      <c r="F603" s="157"/>
      <c r="G603" s="157"/>
      <c r="H603" s="157"/>
      <c r="I603" s="157"/>
      <c r="J603" s="157"/>
      <c r="K603" s="157"/>
      <c r="L603" s="157"/>
      <c r="M603" s="157"/>
      <c r="N603" s="157"/>
      <c r="O603" s="157"/>
      <c r="P603" s="157"/>
      <c r="Q603" s="157"/>
      <c r="R603" s="157"/>
      <c r="S603" s="157"/>
      <c r="T603" s="157"/>
      <c r="U603" s="157"/>
      <c r="V603" s="157"/>
      <c r="W603" s="157"/>
      <c r="X603" s="157"/>
      <c r="Y603" s="157"/>
      <c r="Z603" s="157"/>
    </row>
    <row r="604" spans="1:26" ht="12" customHeight="1" x14ac:dyDescent="0.25">
      <c r="A604" s="157"/>
      <c r="B604" s="157"/>
      <c r="C604" s="157"/>
      <c r="D604" s="189"/>
      <c r="E604" s="157"/>
      <c r="F604" s="157"/>
      <c r="G604" s="157"/>
      <c r="H604" s="157"/>
      <c r="I604" s="157"/>
      <c r="J604" s="157"/>
      <c r="K604" s="157"/>
      <c r="L604" s="157"/>
      <c r="M604" s="157"/>
      <c r="N604" s="157"/>
      <c r="O604" s="157"/>
      <c r="P604" s="157"/>
      <c r="Q604" s="157"/>
      <c r="R604" s="157"/>
      <c r="S604" s="157"/>
      <c r="T604" s="157"/>
      <c r="U604" s="157"/>
      <c r="V604" s="157"/>
      <c r="W604" s="157"/>
      <c r="X604" s="157"/>
      <c r="Y604" s="157"/>
      <c r="Z604" s="157"/>
    </row>
    <row r="605" spans="1:26" ht="12" customHeight="1" x14ac:dyDescent="0.25">
      <c r="A605" s="157"/>
      <c r="B605" s="157"/>
      <c r="C605" s="157"/>
      <c r="D605" s="189"/>
      <c r="E605" s="157"/>
      <c r="F605" s="157"/>
      <c r="G605" s="157"/>
      <c r="H605" s="157"/>
      <c r="I605" s="157"/>
      <c r="J605" s="157"/>
      <c r="K605" s="157"/>
      <c r="L605" s="157"/>
      <c r="M605" s="157"/>
      <c r="N605" s="157"/>
      <c r="O605" s="157"/>
      <c r="P605" s="157"/>
      <c r="Q605" s="157"/>
      <c r="R605" s="157"/>
      <c r="S605" s="157"/>
      <c r="T605" s="157"/>
      <c r="U605" s="157"/>
      <c r="V605" s="157"/>
      <c r="W605" s="157"/>
      <c r="X605" s="157"/>
      <c r="Y605" s="157"/>
      <c r="Z605" s="157"/>
    </row>
    <row r="606" spans="1:26" ht="12" customHeight="1" x14ac:dyDescent="0.25">
      <c r="A606" s="157"/>
      <c r="B606" s="157"/>
      <c r="C606" s="157"/>
      <c r="D606" s="189"/>
      <c r="E606" s="157"/>
      <c r="F606" s="157"/>
      <c r="G606" s="157"/>
      <c r="H606" s="157"/>
      <c r="I606" s="157"/>
      <c r="J606" s="157"/>
      <c r="K606" s="157"/>
      <c r="L606" s="157"/>
      <c r="M606" s="157"/>
      <c r="N606" s="157"/>
      <c r="O606" s="157"/>
      <c r="P606" s="157"/>
      <c r="Q606" s="157"/>
      <c r="R606" s="157"/>
      <c r="S606" s="157"/>
      <c r="T606" s="157"/>
      <c r="U606" s="157"/>
      <c r="V606" s="157"/>
      <c r="W606" s="157"/>
      <c r="X606" s="157"/>
      <c r="Y606" s="157"/>
      <c r="Z606" s="157"/>
    </row>
    <row r="607" spans="1:26" ht="12" customHeight="1" x14ac:dyDescent="0.25">
      <c r="A607" s="157"/>
      <c r="B607" s="157"/>
      <c r="C607" s="157"/>
      <c r="D607" s="189"/>
      <c r="E607" s="157"/>
      <c r="F607" s="157"/>
      <c r="G607" s="157"/>
      <c r="H607" s="157"/>
      <c r="I607" s="157"/>
      <c r="J607" s="157"/>
      <c r="K607" s="157"/>
      <c r="L607" s="157"/>
      <c r="M607" s="157"/>
      <c r="N607" s="157"/>
      <c r="O607" s="157"/>
      <c r="P607" s="157"/>
      <c r="Q607" s="157"/>
      <c r="R607" s="157"/>
      <c r="S607" s="157"/>
      <c r="T607" s="157"/>
      <c r="U607" s="157"/>
      <c r="V607" s="157"/>
      <c r="W607" s="157"/>
      <c r="X607" s="157"/>
      <c r="Y607" s="157"/>
      <c r="Z607" s="157"/>
    </row>
    <row r="608" spans="1:26" ht="12" customHeight="1" x14ac:dyDescent="0.25">
      <c r="A608" s="157"/>
      <c r="B608" s="157"/>
      <c r="C608" s="157"/>
      <c r="D608" s="189"/>
      <c r="E608" s="157"/>
      <c r="F608" s="157"/>
      <c r="G608" s="157"/>
      <c r="H608" s="157"/>
      <c r="I608" s="157"/>
      <c r="J608" s="157"/>
      <c r="K608" s="157"/>
      <c r="L608" s="157"/>
      <c r="M608" s="157"/>
      <c r="N608" s="157"/>
      <c r="O608" s="157"/>
      <c r="P608" s="157"/>
      <c r="Q608" s="157"/>
      <c r="R608" s="157"/>
      <c r="S608" s="157"/>
      <c r="T608" s="157"/>
      <c r="U608" s="157"/>
      <c r="V608" s="157"/>
      <c r="W608" s="157"/>
      <c r="X608" s="157"/>
      <c r="Y608" s="157"/>
      <c r="Z608" s="157"/>
    </row>
    <row r="609" spans="1:26" ht="12" customHeight="1" x14ac:dyDescent="0.25">
      <c r="A609" s="157"/>
      <c r="B609" s="157"/>
      <c r="C609" s="157"/>
      <c r="D609" s="189"/>
      <c r="E609" s="157"/>
      <c r="F609" s="157"/>
      <c r="G609" s="157"/>
      <c r="H609" s="157"/>
      <c r="I609" s="157"/>
      <c r="J609" s="157"/>
      <c r="K609" s="157"/>
      <c r="L609" s="157"/>
      <c r="M609" s="157"/>
      <c r="N609" s="157"/>
      <c r="O609" s="157"/>
      <c r="P609" s="157"/>
      <c r="Q609" s="157"/>
      <c r="R609" s="157"/>
      <c r="S609" s="157"/>
      <c r="T609" s="157"/>
      <c r="U609" s="157"/>
      <c r="V609" s="157"/>
      <c r="W609" s="157"/>
      <c r="X609" s="157"/>
      <c r="Y609" s="157"/>
      <c r="Z609" s="157"/>
    </row>
    <row r="610" spans="1:26" ht="12" customHeight="1" x14ac:dyDescent="0.25">
      <c r="A610" s="157"/>
      <c r="B610" s="157"/>
      <c r="C610" s="157"/>
      <c r="D610" s="189"/>
      <c r="E610" s="157"/>
      <c r="F610" s="157"/>
      <c r="G610" s="157"/>
      <c r="H610" s="157"/>
      <c r="I610" s="157"/>
      <c r="J610" s="157"/>
      <c r="K610" s="157"/>
      <c r="L610" s="157"/>
      <c r="M610" s="157"/>
      <c r="N610" s="157"/>
      <c r="O610" s="157"/>
      <c r="P610" s="157"/>
      <c r="Q610" s="157"/>
      <c r="R610" s="157"/>
      <c r="S610" s="157"/>
      <c r="T610" s="157"/>
      <c r="U610" s="157"/>
      <c r="V610" s="157"/>
      <c r="W610" s="157"/>
      <c r="X610" s="157"/>
      <c r="Y610" s="157"/>
      <c r="Z610" s="157"/>
    </row>
    <row r="611" spans="1:26" ht="12" customHeight="1" x14ac:dyDescent="0.25">
      <c r="A611" s="157"/>
      <c r="B611" s="157"/>
      <c r="C611" s="157"/>
      <c r="D611" s="189"/>
      <c r="E611" s="157"/>
      <c r="F611" s="157"/>
      <c r="G611" s="157"/>
      <c r="H611" s="157"/>
      <c r="I611" s="157"/>
      <c r="J611" s="157"/>
      <c r="K611" s="157"/>
      <c r="L611" s="157"/>
      <c r="M611" s="157"/>
      <c r="N611" s="157"/>
      <c r="O611" s="157"/>
      <c r="P611" s="157"/>
      <c r="Q611" s="157"/>
      <c r="R611" s="157"/>
      <c r="S611" s="157"/>
      <c r="T611" s="157"/>
      <c r="U611" s="157"/>
      <c r="V611" s="157"/>
      <c r="W611" s="157"/>
      <c r="X611" s="157"/>
      <c r="Y611" s="157"/>
      <c r="Z611" s="157"/>
    </row>
    <row r="612" spans="1:26" ht="12" customHeight="1" x14ac:dyDescent="0.25">
      <c r="A612" s="157"/>
      <c r="B612" s="157"/>
      <c r="C612" s="157"/>
      <c r="D612" s="189"/>
      <c r="E612" s="157"/>
      <c r="F612" s="157"/>
      <c r="G612" s="157"/>
      <c r="H612" s="157"/>
      <c r="I612" s="157"/>
      <c r="J612" s="157"/>
      <c r="K612" s="157"/>
      <c r="L612" s="157"/>
      <c r="M612" s="157"/>
      <c r="N612" s="157"/>
      <c r="O612" s="157"/>
      <c r="P612" s="157"/>
      <c r="Q612" s="157"/>
      <c r="R612" s="157"/>
      <c r="S612" s="157"/>
      <c r="T612" s="157"/>
      <c r="U612" s="157"/>
      <c r="V612" s="157"/>
      <c r="W612" s="157"/>
      <c r="X612" s="157"/>
      <c r="Y612" s="157"/>
      <c r="Z612" s="157"/>
    </row>
    <row r="613" spans="1:26" ht="12" customHeight="1" x14ac:dyDescent="0.25">
      <c r="A613" s="157"/>
      <c r="B613" s="157"/>
      <c r="C613" s="157"/>
      <c r="D613" s="189"/>
      <c r="E613" s="157"/>
      <c r="F613" s="157"/>
      <c r="G613" s="157"/>
      <c r="H613" s="157"/>
      <c r="I613" s="157"/>
      <c r="J613" s="157"/>
      <c r="K613" s="157"/>
      <c r="L613" s="157"/>
      <c r="M613" s="157"/>
      <c r="N613" s="157"/>
      <c r="O613" s="157"/>
      <c r="P613" s="157"/>
      <c r="Q613" s="157"/>
      <c r="R613" s="157"/>
      <c r="S613" s="157"/>
      <c r="T613" s="157"/>
      <c r="U613" s="157"/>
      <c r="V613" s="157"/>
      <c r="W613" s="157"/>
      <c r="X613" s="157"/>
      <c r="Y613" s="157"/>
      <c r="Z613" s="157"/>
    </row>
    <row r="614" spans="1:26" ht="12" customHeight="1" x14ac:dyDescent="0.25">
      <c r="A614" s="157"/>
      <c r="B614" s="157"/>
      <c r="C614" s="157"/>
      <c r="D614" s="189"/>
      <c r="E614" s="157"/>
      <c r="F614" s="157"/>
      <c r="G614" s="157"/>
      <c r="H614" s="157"/>
      <c r="I614" s="157"/>
      <c r="J614" s="157"/>
      <c r="K614" s="157"/>
      <c r="L614" s="157"/>
      <c r="M614" s="157"/>
      <c r="N614" s="157"/>
      <c r="O614" s="157"/>
      <c r="P614" s="157"/>
      <c r="Q614" s="157"/>
      <c r="R614" s="157"/>
      <c r="S614" s="157"/>
      <c r="T614" s="157"/>
      <c r="U614" s="157"/>
      <c r="V614" s="157"/>
      <c r="W614" s="157"/>
      <c r="X614" s="157"/>
      <c r="Y614" s="157"/>
      <c r="Z614" s="157"/>
    </row>
    <row r="615" spans="1:26" ht="12" customHeight="1" x14ac:dyDescent="0.25">
      <c r="A615" s="157"/>
      <c r="B615" s="157"/>
      <c r="C615" s="157"/>
      <c r="D615" s="189"/>
      <c r="E615" s="157"/>
      <c r="F615" s="157"/>
      <c r="G615" s="157"/>
      <c r="H615" s="157"/>
      <c r="I615" s="157"/>
      <c r="J615" s="157"/>
      <c r="K615" s="157"/>
      <c r="L615" s="157"/>
      <c r="M615" s="157"/>
      <c r="N615" s="157"/>
      <c r="O615" s="157"/>
      <c r="P615" s="157"/>
      <c r="Q615" s="157"/>
      <c r="R615" s="157"/>
      <c r="S615" s="157"/>
      <c r="T615" s="157"/>
      <c r="U615" s="157"/>
      <c r="V615" s="157"/>
      <c r="W615" s="157"/>
      <c r="X615" s="157"/>
      <c r="Y615" s="157"/>
      <c r="Z615" s="157"/>
    </row>
    <row r="616" spans="1:26" ht="12" customHeight="1" x14ac:dyDescent="0.25">
      <c r="A616" s="157"/>
      <c r="B616" s="157"/>
      <c r="C616" s="157"/>
      <c r="D616" s="189"/>
      <c r="E616" s="157"/>
      <c r="F616" s="157"/>
      <c r="G616" s="157"/>
      <c r="H616" s="157"/>
      <c r="I616" s="157"/>
      <c r="J616" s="157"/>
      <c r="K616" s="157"/>
      <c r="L616" s="157"/>
      <c r="M616" s="157"/>
      <c r="N616" s="157"/>
      <c r="O616" s="157"/>
      <c r="P616" s="157"/>
      <c r="Q616" s="157"/>
      <c r="R616" s="157"/>
      <c r="S616" s="157"/>
      <c r="T616" s="157"/>
      <c r="U616" s="157"/>
      <c r="V616" s="157"/>
      <c r="W616" s="157"/>
      <c r="X616" s="157"/>
      <c r="Y616" s="157"/>
      <c r="Z616" s="157"/>
    </row>
    <row r="617" spans="1:26" ht="12" customHeight="1" x14ac:dyDescent="0.25">
      <c r="A617" s="157"/>
      <c r="B617" s="157"/>
      <c r="C617" s="157"/>
      <c r="D617" s="189"/>
      <c r="E617" s="157"/>
      <c r="F617" s="157"/>
      <c r="G617" s="157"/>
      <c r="H617" s="157"/>
      <c r="I617" s="157"/>
      <c r="J617" s="157"/>
      <c r="K617" s="157"/>
      <c r="L617" s="157"/>
      <c r="M617" s="157"/>
      <c r="N617" s="157"/>
      <c r="O617" s="157"/>
      <c r="P617" s="157"/>
      <c r="Q617" s="157"/>
      <c r="R617" s="157"/>
      <c r="S617" s="157"/>
      <c r="T617" s="157"/>
      <c r="U617" s="157"/>
      <c r="V617" s="157"/>
      <c r="W617" s="157"/>
      <c r="X617" s="157"/>
      <c r="Y617" s="157"/>
      <c r="Z617" s="157"/>
    </row>
    <row r="618" spans="1:26" ht="12" customHeight="1" x14ac:dyDescent="0.25">
      <c r="A618" s="157"/>
      <c r="B618" s="157"/>
      <c r="C618" s="157"/>
      <c r="D618" s="189"/>
      <c r="E618" s="157"/>
      <c r="F618" s="157"/>
      <c r="G618" s="157"/>
      <c r="H618" s="157"/>
      <c r="I618" s="157"/>
      <c r="J618" s="157"/>
      <c r="K618" s="157"/>
      <c r="L618" s="157"/>
      <c r="M618" s="157"/>
      <c r="N618" s="157"/>
      <c r="O618" s="157"/>
      <c r="P618" s="157"/>
      <c r="Q618" s="157"/>
      <c r="R618" s="157"/>
      <c r="S618" s="157"/>
      <c r="T618" s="157"/>
      <c r="U618" s="157"/>
      <c r="V618" s="157"/>
      <c r="W618" s="157"/>
      <c r="X618" s="157"/>
      <c r="Y618" s="157"/>
      <c r="Z618" s="157"/>
    </row>
    <row r="619" spans="1:26" ht="12" customHeight="1" x14ac:dyDescent="0.25">
      <c r="A619" s="157"/>
      <c r="B619" s="157"/>
      <c r="C619" s="157"/>
      <c r="D619" s="189"/>
      <c r="E619" s="157"/>
      <c r="F619" s="157"/>
      <c r="G619" s="157"/>
      <c r="H619" s="157"/>
      <c r="I619" s="157"/>
      <c r="J619" s="157"/>
      <c r="K619" s="157"/>
      <c r="L619" s="157"/>
      <c r="M619" s="157"/>
      <c r="N619" s="157"/>
      <c r="O619" s="157"/>
      <c r="P619" s="157"/>
      <c r="Q619" s="157"/>
      <c r="R619" s="157"/>
      <c r="S619" s="157"/>
      <c r="T619" s="157"/>
      <c r="U619" s="157"/>
      <c r="V619" s="157"/>
      <c r="W619" s="157"/>
      <c r="X619" s="157"/>
      <c r="Y619" s="157"/>
      <c r="Z619" s="157"/>
    </row>
    <row r="620" spans="1:26" ht="12" customHeight="1" x14ac:dyDescent="0.25">
      <c r="A620" s="157"/>
      <c r="B620" s="157"/>
      <c r="C620" s="157"/>
      <c r="D620" s="189"/>
      <c r="E620" s="157"/>
      <c r="F620" s="157"/>
      <c r="G620" s="157"/>
      <c r="H620" s="157"/>
      <c r="I620" s="157"/>
      <c r="J620" s="157"/>
      <c r="K620" s="157"/>
      <c r="L620" s="157"/>
      <c r="M620" s="157"/>
      <c r="N620" s="157"/>
      <c r="O620" s="157"/>
      <c r="P620" s="157"/>
      <c r="Q620" s="157"/>
      <c r="R620" s="157"/>
      <c r="S620" s="157"/>
      <c r="T620" s="157"/>
      <c r="U620" s="157"/>
      <c r="V620" s="157"/>
      <c r="W620" s="157"/>
      <c r="X620" s="157"/>
      <c r="Y620" s="157"/>
      <c r="Z620" s="157"/>
    </row>
    <row r="621" spans="1:26" ht="12" customHeight="1" x14ac:dyDescent="0.25">
      <c r="A621" s="157"/>
      <c r="B621" s="157"/>
      <c r="C621" s="157"/>
      <c r="D621" s="189"/>
      <c r="E621" s="157"/>
      <c r="F621" s="157"/>
      <c r="G621" s="157"/>
      <c r="H621" s="157"/>
      <c r="I621" s="157"/>
      <c r="J621" s="157"/>
      <c r="K621" s="157"/>
      <c r="L621" s="157"/>
      <c r="M621" s="157"/>
      <c r="N621" s="157"/>
      <c r="O621" s="157"/>
      <c r="P621" s="157"/>
      <c r="Q621" s="157"/>
      <c r="R621" s="157"/>
      <c r="S621" s="157"/>
      <c r="T621" s="157"/>
      <c r="U621" s="157"/>
      <c r="V621" s="157"/>
      <c r="W621" s="157"/>
      <c r="X621" s="157"/>
      <c r="Y621" s="157"/>
      <c r="Z621" s="157"/>
    </row>
    <row r="622" spans="1:26" ht="12" customHeight="1" x14ac:dyDescent="0.25">
      <c r="A622" s="157"/>
      <c r="B622" s="157"/>
      <c r="C622" s="157"/>
      <c r="D622" s="189"/>
      <c r="E622" s="157"/>
      <c r="F622" s="157"/>
      <c r="G622" s="157"/>
      <c r="H622" s="157"/>
      <c r="I622" s="157"/>
      <c r="J622" s="157"/>
      <c r="K622" s="157"/>
      <c r="L622" s="157"/>
      <c r="M622" s="157"/>
      <c r="N622" s="157"/>
      <c r="O622" s="157"/>
      <c r="P622" s="157"/>
      <c r="Q622" s="157"/>
      <c r="R622" s="157"/>
      <c r="S622" s="157"/>
      <c r="T622" s="157"/>
      <c r="U622" s="157"/>
      <c r="V622" s="157"/>
      <c r="W622" s="157"/>
      <c r="X622" s="157"/>
      <c r="Y622" s="157"/>
      <c r="Z622" s="157"/>
    </row>
    <row r="623" spans="1:26" ht="12" customHeight="1" x14ac:dyDescent="0.25">
      <c r="A623" s="157"/>
      <c r="B623" s="157"/>
      <c r="C623" s="157"/>
      <c r="D623" s="189"/>
      <c r="E623" s="157"/>
      <c r="F623" s="157"/>
      <c r="G623" s="157"/>
      <c r="H623" s="157"/>
      <c r="I623" s="157"/>
      <c r="J623" s="157"/>
      <c r="K623" s="157"/>
      <c r="L623" s="157"/>
      <c r="M623" s="157"/>
      <c r="N623" s="157"/>
      <c r="O623" s="157"/>
      <c r="P623" s="157"/>
      <c r="Q623" s="157"/>
      <c r="R623" s="157"/>
      <c r="S623" s="157"/>
      <c r="T623" s="157"/>
      <c r="U623" s="157"/>
      <c r="V623" s="157"/>
      <c r="W623" s="157"/>
      <c r="X623" s="157"/>
      <c r="Y623" s="157"/>
      <c r="Z623" s="157"/>
    </row>
    <row r="624" spans="1:26" ht="12" customHeight="1" x14ac:dyDescent="0.25">
      <c r="A624" s="157"/>
      <c r="B624" s="157"/>
      <c r="C624" s="157"/>
      <c r="D624" s="189"/>
      <c r="E624" s="157"/>
      <c r="F624" s="157"/>
      <c r="G624" s="157"/>
      <c r="H624" s="157"/>
      <c r="I624" s="157"/>
      <c r="J624" s="157"/>
      <c r="K624" s="157"/>
      <c r="L624" s="157"/>
      <c r="M624" s="157"/>
      <c r="N624" s="157"/>
      <c r="O624" s="157"/>
      <c r="P624" s="157"/>
      <c r="Q624" s="157"/>
      <c r="R624" s="157"/>
      <c r="S624" s="157"/>
      <c r="T624" s="157"/>
      <c r="U624" s="157"/>
      <c r="V624" s="157"/>
      <c r="W624" s="157"/>
      <c r="X624" s="157"/>
      <c r="Y624" s="157"/>
      <c r="Z624" s="157"/>
    </row>
    <row r="625" spans="1:26" ht="12" customHeight="1" x14ac:dyDescent="0.25">
      <c r="A625" s="157"/>
      <c r="B625" s="157"/>
      <c r="C625" s="157"/>
      <c r="D625" s="189"/>
      <c r="E625" s="157"/>
      <c r="F625" s="157"/>
      <c r="G625" s="157"/>
      <c r="H625" s="157"/>
      <c r="I625" s="157"/>
      <c r="J625" s="157"/>
      <c r="K625" s="157"/>
      <c r="L625" s="157"/>
      <c r="M625" s="157"/>
      <c r="N625" s="157"/>
      <c r="O625" s="157"/>
      <c r="P625" s="157"/>
      <c r="Q625" s="157"/>
      <c r="R625" s="157"/>
      <c r="S625" s="157"/>
      <c r="T625" s="157"/>
      <c r="U625" s="157"/>
      <c r="V625" s="157"/>
      <c r="W625" s="157"/>
      <c r="X625" s="157"/>
      <c r="Y625" s="157"/>
      <c r="Z625" s="157"/>
    </row>
    <row r="626" spans="1:26" ht="12" customHeight="1" x14ac:dyDescent="0.25">
      <c r="A626" s="157"/>
      <c r="B626" s="157"/>
      <c r="C626" s="157"/>
      <c r="D626" s="189"/>
      <c r="E626" s="157"/>
      <c r="F626" s="157"/>
      <c r="G626" s="157"/>
      <c r="H626" s="157"/>
      <c r="I626" s="157"/>
      <c r="J626" s="157"/>
      <c r="K626" s="157"/>
      <c r="L626" s="157"/>
      <c r="M626" s="157"/>
      <c r="N626" s="157"/>
      <c r="O626" s="157"/>
      <c r="P626" s="157"/>
      <c r="Q626" s="157"/>
      <c r="R626" s="157"/>
      <c r="S626" s="157"/>
      <c r="T626" s="157"/>
      <c r="U626" s="157"/>
      <c r="V626" s="157"/>
      <c r="W626" s="157"/>
      <c r="X626" s="157"/>
      <c r="Y626" s="157"/>
      <c r="Z626" s="157"/>
    </row>
    <row r="627" spans="1:26" ht="12" customHeight="1" x14ac:dyDescent="0.25">
      <c r="A627" s="157"/>
      <c r="B627" s="157"/>
      <c r="C627" s="157"/>
      <c r="D627" s="189"/>
      <c r="E627" s="157"/>
      <c r="F627" s="157"/>
      <c r="G627" s="157"/>
      <c r="H627" s="157"/>
      <c r="I627" s="157"/>
      <c r="J627" s="157"/>
      <c r="K627" s="157"/>
      <c r="L627" s="157"/>
      <c r="M627" s="157"/>
      <c r="N627" s="157"/>
      <c r="O627" s="157"/>
      <c r="P627" s="157"/>
      <c r="Q627" s="157"/>
      <c r="R627" s="157"/>
      <c r="S627" s="157"/>
      <c r="T627" s="157"/>
      <c r="U627" s="157"/>
      <c r="V627" s="157"/>
      <c r="W627" s="157"/>
      <c r="X627" s="157"/>
      <c r="Y627" s="157"/>
      <c r="Z627" s="157"/>
    </row>
    <row r="628" spans="1:26" ht="12" customHeight="1" x14ac:dyDescent="0.25">
      <c r="A628" s="157"/>
      <c r="B628" s="157"/>
      <c r="C628" s="157"/>
      <c r="D628" s="189"/>
      <c r="E628" s="157"/>
      <c r="F628" s="157"/>
      <c r="G628" s="157"/>
      <c r="H628" s="157"/>
      <c r="I628" s="157"/>
      <c r="J628" s="157"/>
      <c r="K628" s="157"/>
      <c r="L628" s="157"/>
      <c r="M628" s="157"/>
      <c r="N628" s="157"/>
      <c r="O628" s="157"/>
      <c r="P628" s="157"/>
      <c r="Q628" s="157"/>
      <c r="R628" s="157"/>
      <c r="S628" s="157"/>
      <c r="T628" s="157"/>
      <c r="U628" s="157"/>
      <c r="V628" s="157"/>
      <c r="W628" s="157"/>
      <c r="X628" s="157"/>
      <c r="Y628" s="157"/>
      <c r="Z628" s="157"/>
    </row>
    <row r="629" spans="1:26" ht="12" customHeight="1" x14ac:dyDescent="0.25">
      <c r="A629" s="157"/>
      <c r="B629" s="157"/>
      <c r="C629" s="157"/>
      <c r="D629" s="189"/>
      <c r="E629" s="157"/>
      <c r="F629" s="157"/>
      <c r="G629" s="157"/>
      <c r="H629" s="157"/>
      <c r="I629" s="157"/>
      <c r="J629" s="157"/>
      <c r="K629" s="157"/>
      <c r="L629" s="157"/>
      <c r="M629" s="157"/>
      <c r="N629" s="157"/>
      <c r="O629" s="157"/>
      <c r="P629" s="157"/>
      <c r="Q629" s="157"/>
      <c r="R629" s="157"/>
      <c r="S629" s="157"/>
      <c r="T629" s="157"/>
      <c r="U629" s="157"/>
      <c r="V629" s="157"/>
      <c r="W629" s="157"/>
      <c r="X629" s="157"/>
      <c r="Y629" s="157"/>
      <c r="Z629" s="157"/>
    </row>
    <row r="630" spans="1:26" ht="12" customHeight="1" x14ac:dyDescent="0.25">
      <c r="A630" s="157"/>
      <c r="B630" s="157"/>
      <c r="C630" s="157"/>
      <c r="D630" s="189"/>
      <c r="E630" s="157"/>
      <c r="F630" s="157"/>
      <c r="G630" s="157"/>
      <c r="H630" s="157"/>
      <c r="I630" s="157"/>
      <c r="J630" s="157"/>
      <c r="K630" s="157"/>
      <c r="L630" s="157"/>
      <c r="M630" s="157"/>
      <c r="N630" s="157"/>
      <c r="O630" s="157"/>
      <c r="P630" s="157"/>
      <c r="Q630" s="157"/>
      <c r="R630" s="157"/>
      <c r="S630" s="157"/>
      <c r="T630" s="157"/>
      <c r="U630" s="157"/>
      <c r="V630" s="157"/>
      <c r="W630" s="157"/>
      <c r="X630" s="157"/>
      <c r="Y630" s="157"/>
      <c r="Z630" s="157"/>
    </row>
    <row r="631" spans="1:26" ht="12" customHeight="1" x14ac:dyDescent="0.25">
      <c r="A631" s="157"/>
      <c r="B631" s="157"/>
      <c r="C631" s="157"/>
      <c r="D631" s="189"/>
      <c r="E631" s="157"/>
      <c r="F631" s="157"/>
      <c r="G631" s="157"/>
      <c r="H631" s="157"/>
      <c r="I631" s="157"/>
      <c r="J631" s="157"/>
      <c r="K631" s="157"/>
      <c r="L631" s="157"/>
      <c r="M631" s="157"/>
      <c r="N631" s="157"/>
      <c r="O631" s="157"/>
      <c r="P631" s="157"/>
      <c r="Q631" s="157"/>
      <c r="R631" s="157"/>
      <c r="S631" s="157"/>
      <c r="T631" s="157"/>
      <c r="U631" s="157"/>
      <c r="V631" s="157"/>
      <c r="W631" s="157"/>
      <c r="X631" s="157"/>
      <c r="Y631" s="157"/>
      <c r="Z631" s="157"/>
    </row>
    <row r="632" spans="1:26" ht="12" customHeight="1" x14ac:dyDescent="0.25">
      <c r="A632" s="157"/>
      <c r="B632" s="157"/>
      <c r="C632" s="157"/>
      <c r="D632" s="189"/>
      <c r="E632" s="157"/>
      <c r="F632" s="157"/>
      <c r="G632" s="157"/>
      <c r="H632" s="157"/>
      <c r="I632" s="157"/>
      <c r="J632" s="157"/>
      <c r="K632" s="157"/>
      <c r="L632" s="157"/>
      <c r="M632" s="157"/>
      <c r="N632" s="157"/>
      <c r="O632" s="157"/>
      <c r="P632" s="157"/>
      <c r="Q632" s="157"/>
      <c r="R632" s="157"/>
      <c r="S632" s="157"/>
      <c r="T632" s="157"/>
      <c r="U632" s="157"/>
      <c r="V632" s="157"/>
      <c r="W632" s="157"/>
      <c r="X632" s="157"/>
      <c r="Y632" s="157"/>
      <c r="Z632" s="157"/>
    </row>
    <row r="633" spans="1:26" ht="12" customHeight="1" x14ac:dyDescent="0.25">
      <c r="A633" s="157"/>
      <c r="B633" s="157"/>
      <c r="C633" s="157"/>
      <c r="D633" s="189"/>
      <c r="E633" s="157"/>
      <c r="F633" s="157"/>
      <c r="G633" s="157"/>
      <c r="H633" s="157"/>
      <c r="I633" s="157"/>
      <c r="J633" s="157"/>
      <c r="K633" s="157"/>
      <c r="L633" s="157"/>
      <c r="M633" s="157"/>
      <c r="N633" s="157"/>
      <c r="O633" s="157"/>
      <c r="P633" s="157"/>
      <c r="Q633" s="157"/>
      <c r="R633" s="157"/>
      <c r="S633" s="157"/>
      <c r="T633" s="157"/>
      <c r="U633" s="157"/>
      <c r="V633" s="157"/>
      <c r="W633" s="157"/>
      <c r="X633" s="157"/>
      <c r="Y633" s="157"/>
      <c r="Z633" s="157"/>
    </row>
    <row r="634" spans="1:26" ht="12" customHeight="1" x14ac:dyDescent="0.25">
      <c r="A634" s="157"/>
      <c r="B634" s="157"/>
      <c r="C634" s="157"/>
      <c r="D634" s="189"/>
      <c r="E634" s="157"/>
      <c r="F634" s="157"/>
      <c r="G634" s="157"/>
      <c r="H634" s="157"/>
      <c r="I634" s="157"/>
      <c r="J634" s="157"/>
      <c r="K634" s="157"/>
      <c r="L634" s="157"/>
      <c r="M634" s="157"/>
      <c r="N634" s="157"/>
      <c r="O634" s="157"/>
      <c r="P634" s="157"/>
      <c r="Q634" s="157"/>
      <c r="R634" s="157"/>
      <c r="S634" s="157"/>
      <c r="T634" s="157"/>
      <c r="U634" s="157"/>
      <c r="V634" s="157"/>
      <c r="W634" s="157"/>
      <c r="X634" s="157"/>
      <c r="Y634" s="157"/>
      <c r="Z634" s="157"/>
    </row>
    <row r="635" spans="1:26" ht="12" customHeight="1" x14ac:dyDescent="0.25">
      <c r="A635" s="157"/>
      <c r="B635" s="157"/>
      <c r="C635" s="157"/>
      <c r="D635" s="189"/>
      <c r="E635" s="157"/>
      <c r="F635" s="157"/>
      <c r="G635" s="157"/>
      <c r="H635" s="157"/>
      <c r="I635" s="157"/>
      <c r="J635" s="157"/>
      <c r="K635" s="157"/>
      <c r="L635" s="157"/>
      <c r="M635" s="157"/>
      <c r="N635" s="157"/>
      <c r="O635" s="157"/>
      <c r="P635" s="157"/>
      <c r="Q635" s="157"/>
      <c r="R635" s="157"/>
      <c r="S635" s="157"/>
      <c r="T635" s="157"/>
      <c r="U635" s="157"/>
      <c r="V635" s="157"/>
      <c r="W635" s="157"/>
      <c r="X635" s="157"/>
      <c r="Y635" s="157"/>
      <c r="Z635" s="157"/>
    </row>
    <row r="636" spans="1:26" ht="12" customHeight="1" x14ac:dyDescent="0.25">
      <c r="A636" s="157"/>
      <c r="B636" s="157"/>
      <c r="C636" s="157"/>
      <c r="D636" s="189"/>
      <c r="E636" s="157"/>
      <c r="F636" s="157"/>
      <c r="G636" s="157"/>
      <c r="H636" s="157"/>
      <c r="I636" s="157"/>
      <c r="J636" s="157"/>
      <c r="K636" s="157"/>
      <c r="L636" s="157"/>
      <c r="M636" s="157"/>
      <c r="N636" s="157"/>
      <c r="O636" s="157"/>
      <c r="P636" s="157"/>
      <c r="Q636" s="157"/>
      <c r="R636" s="157"/>
      <c r="S636" s="157"/>
      <c r="T636" s="157"/>
      <c r="U636" s="157"/>
      <c r="V636" s="157"/>
      <c r="W636" s="157"/>
      <c r="X636" s="157"/>
      <c r="Y636" s="157"/>
      <c r="Z636" s="157"/>
    </row>
    <row r="637" spans="1:26" ht="12" customHeight="1" x14ac:dyDescent="0.25">
      <c r="A637" s="157"/>
      <c r="B637" s="157"/>
      <c r="C637" s="157"/>
      <c r="D637" s="189"/>
      <c r="E637" s="157"/>
      <c r="F637" s="157"/>
      <c r="G637" s="157"/>
      <c r="H637" s="157"/>
      <c r="I637" s="157"/>
      <c r="J637" s="157"/>
      <c r="K637" s="157"/>
      <c r="L637" s="157"/>
      <c r="M637" s="157"/>
      <c r="N637" s="157"/>
      <c r="O637" s="157"/>
      <c r="P637" s="157"/>
      <c r="Q637" s="157"/>
      <c r="R637" s="157"/>
      <c r="S637" s="157"/>
      <c r="T637" s="157"/>
      <c r="U637" s="157"/>
      <c r="V637" s="157"/>
      <c r="W637" s="157"/>
      <c r="X637" s="157"/>
      <c r="Y637" s="157"/>
      <c r="Z637" s="157"/>
    </row>
    <row r="638" spans="1:26" ht="12" customHeight="1" x14ac:dyDescent="0.25">
      <c r="A638" s="157"/>
      <c r="B638" s="157"/>
      <c r="C638" s="157"/>
      <c r="D638" s="189"/>
      <c r="E638" s="157"/>
      <c r="F638" s="157"/>
      <c r="G638" s="157"/>
      <c r="H638" s="157"/>
      <c r="I638" s="157"/>
      <c r="J638" s="157"/>
      <c r="K638" s="157"/>
      <c r="L638" s="157"/>
      <c r="M638" s="157"/>
      <c r="N638" s="157"/>
      <c r="O638" s="157"/>
      <c r="P638" s="157"/>
      <c r="Q638" s="157"/>
      <c r="R638" s="157"/>
      <c r="S638" s="157"/>
      <c r="T638" s="157"/>
      <c r="U638" s="157"/>
      <c r="V638" s="157"/>
      <c r="W638" s="157"/>
      <c r="X638" s="157"/>
      <c r="Y638" s="157"/>
      <c r="Z638" s="157"/>
    </row>
    <row r="639" spans="1:26" ht="12" customHeight="1" x14ac:dyDescent="0.25">
      <c r="A639" s="157"/>
      <c r="B639" s="157"/>
      <c r="C639" s="157"/>
      <c r="D639" s="189"/>
      <c r="E639" s="157"/>
      <c r="F639" s="157"/>
      <c r="G639" s="157"/>
      <c r="H639" s="157"/>
      <c r="I639" s="157"/>
      <c r="J639" s="157"/>
      <c r="K639" s="157"/>
      <c r="L639" s="157"/>
      <c r="M639" s="157"/>
      <c r="N639" s="157"/>
      <c r="O639" s="157"/>
      <c r="P639" s="157"/>
      <c r="Q639" s="157"/>
      <c r="R639" s="157"/>
      <c r="S639" s="157"/>
      <c r="T639" s="157"/>
      <c r="U639" s="157"/>
      <c r="V639" s="157"/>
      <c r="W639" s="157"/>
      <c r="X639" s="157"/>
      <c r="Y639" s="157"/>
      <c r="Z639" s="157"/>
    </row>
    <row r="640" spans="1:26" ht="12" customHeight="1" x14ac:dyDescent="0.25">
      <c r="A640" s="157"/>
      <c r="B640" s="157"/>
      <c r="C640" s="157"/>
      <c r="D640" s="189"/>
      <c r="E640" s="157"/>
      <c r="F640" s="157"/>
      <c r="G640" s="157"/>
      <c r="H640" s="157"/>
      <c r="I640" s="157"/>
      <c r="J640" s="157"/>
      <c r="K640" s="157"/>
      <c r="L640" s="157"/>
      <c r="M640" s="157"/>
      <c r="N640" s="157"/>
      <c r="O640" s="157"/>
      <c r="P640" s="157"/>
      <c r="Q640" s="157"/>
      <c r="R640" s="157"/>
      <c r="S640" s="157"/>
      <c r="T640" s="157"/>
      <c r="U640" s="157"/>
      <c r="V640" s="157"/>
      <c r="W640" s="157"/>
      <c r="X640" s="157"/>
      <c r="Y640" s="157"/>
      <c r="Z640" s="157"/>
    </row>
    <row r="641" spans="1:26" ht="12" customHeight="1" x14ac:dyDescent="0.25">
      <c r="A641" s="157"/>
      <c r="B641" s="157"/>
      <c r="C641" s="157"/>
      <c r="D641" s="189"/>
      <c r="E641" s="157"/>
      <c r="F641" s="157"/>
      <c r="G641" s="157"/>
      <c r="H641" s="157"/>
      <c r="I641" s="157"/>
      <c r="J641" s="157"/>
      <c r="K641" s="157"/>
      <c r="L641" s="157"/>
      <c r="M641" s="157"/>
      <c r="N641" s="157"/>
      <c r="O641" s="157"/>
      <c r="P641" s="157"/>
      <c r="Q641" s="157"/>
      <c r="R641" s="157"/>
      <c r="S641" s="157"/>
      <c r="T641" s="157"/>
      <c r="U641" s="157"/>
      <c r="V641" s="157"/>
      <c r="W641" s="157"/>
      <c r="X641" s="157"/>
      <c r="Y641" s="157"/>
      <c r="Z641" s="157"/>
    </row>
    <row r="642" spans="1:26" ht="12" customHeight="1" x14ac:dyDescent="0.25">
      <c r="A642" s="157"/>
      <c r="B642" s="157"/>
      <c r="C642" s="157"/>
      <c r="D642" s="189"/>
      <c r="E642" s="157"/>
      <c r="F642" s="157"/>
      <c r="G642" s="157"/>
      <c r="H642" s="157"/>
      <c r="I642" s="157"/>
      <c r="J642" s="157"/>
      <c r="K642" s="157"/>
      <c r="L642" s="157"/>
      <c r="M642" s="157"/>
      <c r="N642" s="157"/>
      <c r="O642" s="157"/>
      <c r="P642" s="157"/>
      <c r="Q642" s="157"/>
      <c r="R642" s="157"/>
      <c r="S642" s="157"/>
      <c r="T642" s="157"/>
      <c r="U642" s="157"/>
      <c r="V642" s="157"/>
      <c r="W642" s="157"/>
      <c r="X642" s="157"/>
      <c r="Y642" s="157"/>
      <c r="Z642" s="157"/>
    </row>
    <row r="643" spans="1:26" ht="12" customHeight="1" x14ac:dyDescent="0.25">
      <c r="A643" s="157"/>
      <c r="B643" s="157"/>
      <c r="C643" s="157"/>
      <c r="D643" s="189"/>
      <c r="E643" s="157"/>
      <c r="F643" s="157"/>
      <c r="G643" s="157"/>
      <c r="H643" s="157"/>
      <c r="I643" s="157"/>
      <c r="J643" s="157"/>
      <c r="K643" s="157"/>
      <c r="L643" s="157"/>
      <c r="M643" s="157"/>
      <c r="N643" s="157"/>
      <c r="O643" s="157"/>
      <c r="P643" s="157"/>
      <c r="Q643" s="157"/>
      <c r="R643" s="157"/>
      <c r="S643" s="157"/>
      <c r="T643" s="157"/>
      <c r="U643" s="157"/>
      <c r="V643" s="157"/>
      <c r="W643" s="157"/>
      <c r="X643" s="157"/>
      <c r="Y643" s="157"/>
      <c r="Z643" s="157"/>
    </row>
    <row r="644" spans="1:26" ht="12" customHeight="1" x14ac:dyDescent="0.25">
      <c r="A644" s="157"/>
      <c r="B644" s="157"/>
      <c r="C644" s="157"/>
      <c r="D644" s="189"/>
      <c r="E644" s="157"/>
      <c r="F644" s="157"/>
      <c r="G644" s="157"/>
      <c r="H644" s="157"/>
      <c r="I644" s="157"/>
      <c r="J644" s="157"/>
      <c r="K644" s="157"/>
      <c r="L644" s="157"/>
      <c r="M644" s="157"/>
      <c r="N644" s="157"/>
      <c r="O644" s="157"/>
      <c r="P644" s="157"/>
      <c r="Q644" s="157"/>
      <c r="R644" s="157"/>
      <c r="S644" s="157"/>
      <c r="T644" s="157"/>
      <c r="U644" s="157"/>
      <c r="V644" s="157"/>
      <c r="W644" s="157"/>
      <c r="X644" s="157"/>
      <c r="Y644" s="157"/>
      <c r="Z644" s="157"/>
    </row>
    <row r="645" spans="1:26" ht="12" customHeight="1" x14ac:dyDescent="0.25">
      <c r="A645" s="157"/>
      <c r="B645" s="157"/>
      <c r="C645" s="157"/>
      <c r="D645" s="189"/>
      <c r="E645" s="157"/>
      <c r="F645" s="157"/>
      <c r="G645" s="157"/>
      <c r="H645" s="157"/>
      <c r="I645" s="157"/>
      <c r="J645" s="157"/>
      <c r="K645" s="157"/>
      <c r="L645" s="157"/>
      <c r="M645" s="157"/>
      <c r="N645" s="157"/>
      <c r="O645" s="157"/>
      <c r="P645" s="157"/>
      <c r="Q645" s="157"/>
      <c r="R645" s="157"/>
      <c r="S645" s="157"/>
      <c r="T645" s="157"/>
      <c r="U645" s="157"/>
      <c r="V645" s="157"/>
      <c r="W645" s="157"/>
      <c r="X645" s="157"/>
      <c r="Y645" s="157"/>
      <c r="Z645" s="157"/>
    </row>
    <row r="646" spans="1:26" ht="12" customHeight="1" x14ac:dyDescent="0.25">
      <c r="A646" s="157"/>
      <c r="B646" s="157"/>
      <c r="C646" s="157"/>
      <c r="D646" s="189"/>
      <c r="E646" s="157"/>
      <c r="F646" s="157"/>
      <c r="G646" s="157"/>
      <c r="H646" s="157"/>
      <c r="I646" s="157"/>
      <c r="J646" s="157"/>
      <c r="K646" s="157"/>
      <c r="L646" s="157"/>
      <c r="M646" s="157"/>
      <c r="N646" s="157"/>
      <c r="O646" s="157"/>
      <c r="P646" s="157"/>
      <c r="Q646" s="157"/>
      <c r="R646" s="157"/>
      <c r="S646" s="157"/>
      <c r="T646" s="157"/>
      <c r="U646" s="157"/>
      <c r="V646" s="157"/>
      <c r="W646" s="157"/>
      <c r="X646" s="157"/>
      <c r="Y646" s="157"/>
      <c r="Z646" s="157"/>
    </row>
    <row r="647" spans="1:26" ht="12" customHeight="1" x14ac:dyDescent="0.25">
      <c r="A647" s="157"/>
      <c r="B647" s="157"/>
      <c r="C647" s="157"/>
      <c r="D647" s="189"/>
      <c r="E647" s="157"/>
      <c r="F647" s="157"/>
      <c r="G647" s="157"/>
      <c r="H647" s="157"/>
      <c r="I647" s="157"/>
      <c r="J647" s="157"/>
      <c r="K647" s="157"/>
      <c r="L647" s="157"/>
      <c r="M647" s="157"/>
      <c r="N647" s="157"/>
      <c r="O647" s="157"/>
      <c r="P647" s="157"/>
      <c r="Q647" s="157"/>
      <c r="R647" s="157"/>
      <c r="S647" s="157"/>
      <c r="T647" s="157"/>
      <c r="U647" s="157"/>
      <c r="V647" s="157"/>
      <c r="W647" s="157"/>
      <c r="X647" s="157"/>
      <c r="Y647" s="157"/>
      <c r="Z647" s="157"/>
    </row>
    <row r="648" spans="1:26" ht="12" customHeight="1" x14ac:dyDescent="0.25">
      <c r="A648" s="157"/>
      <c r="B648" s="157"/>
      <c r="C648" s="157"/>
      <c r="D648" s="189"/>
      <c r="E648" s="157"/>
      <c r="F648" s="157"/>
      <c r="G648" s="157"/>
      <c r="H648" s="157"/>
      <c r="I648" s="157"/>
      <c r="J648" s="157"/>
      <c r="K648" s="157"/>
      <c r="L648" s="157"/>
      <c r="M648" s="157"/>
      <c r="N648" s="157"/>
      <c r="O648" s="157"/>
      <c r="P648" s="157"/>
      <c r="Q648" s="157"/>
      <c r="R648" s="157"/>
      <c r="S648" s="157"/>
      <c r="T648" s="157"/>
      <c r="U648" s="157"/>
      <c r="V648" s="157"/>
      <c r="W648" s="157"/>
      <c r="X648" s="157"/>
      <c r="Y648" s="157"/>
      <c r="Z648" s="157"/>
    </row>
    <row r="649" spans="1:26" ht="12" customHeight="1" x14ac:dyDescent="0.25">
      <c r="A649" s="157"/>
      <c r="B649" s="157"/>
      <c r="C649" s="157"/>
      <c r="D649" s="189"/>
      <c r="E649" s="157"/>
      <c r="F649" s="157"/>
      <c r="G649" s="157"/>
      <c r="H649" s="157"/>
      <c r="I649" s="157"/>
      <c r="J649" s="157"/>
      <c r="K649" s="157"/>
      <c r="L649" s="157"/>
      <c r="M649" s="157"/>
      <c r="N649" s="157"/>
      <c r="O649" s="157"/>
      <c r="P649" s="157"/>
      <c r="Q649" s="157"/>
      <c r="R649" s="157"/>
      <c r="S649" s="157"/>
      <c r="T649" s="157"/>
      <c r="U649" s="157"/>
      <c r="V649" s="157"/>
      <c r="W649" s="157"/>
      <c r="X649" s="157"/>
      <c r="Y649" s="157"/>
      <c r="Z649" s="157"/>
    </row>
    <row r="650" spans="1:26" ht="12" customHeight="1" x14ac:dyDescent="0.25">
      <c r="A650" s="157"/>
      <c r="B650" s="157"/>
      <c r="C650" s="157"/>
      <c r="D650" s="189"/>
      <c r="E650" s="157"/>
      <c r="F650" s="157"/>
      <c r="G650" s="157"/>
      <c r="H650" s="157"/>
      <c r="I650" s="157"/>
      <c r="J650" s="157"/>
      <c r="K650" s="157"/>
      <c r="L650" s="157"/>
      <c r="M650" s="157"/>
      <c r="N650" s="157"/>
      <c r="O650" s="157"/>
      <c r="P650" s="157"/>
      <c r="Q650" s="157"/>
      <c r="R650" s="157"/>
      <c r="S650" s="157"/>
      <c r="T650" s="157"/>
      <c r="U650" s="157"/>
      <c r="V650" s="157"/>
      <c r="W650" s="157"/>
      <c r="X650" s="157"/>
      <c r="Y650" s="157"/>
      <c r="Z650" s="157"/>
    </row>
    <row r="651" spans="1:26" ht="12" customHeight="1" x14ac:dyDescent="0.25">
      <c r="A651" s="157"/>
      <c r="B651" s="157"/>
      <c r="C651" s="157"/>
      <c r="D651" s="189"/>
      <c r="E651" s="157"/>
      <c r="F651" s="157"/>
      <c r="G651" s="157"/>
      <c r="H651" s="157"/>
      <c r="I651" s="157"/>
      <c r="J651" s="157"/>
      <c r="K651" s="157"/>
      <c r="L651" s="157"/>
      <c r="M651" s="157"/>
      <c r="N651" s="157"/>
      <c r="O651" s="157"/>
      <c r="P651" s="157"/>
      <c r="Q651" s="157"/>
      <c r="R651" s="157"/>
      <c r="S651" s="157"/>
      <c r="T651" s="157"/>
      <c r="U651" s="157"/>
      <c r="V651" s="157"/>
      <c r="W651" s="157"/>
      <c r="X651" s="157"/>
      <c r="Y651" s="157"/>
      <c r="Z651" s="157"/>
    </row>
    <row r="652" spans="1:26" ht="12" customHeight="1" x14ac:dyDescent="0.25">
      <c r="A652" s="157"/>
      <c r="B652" s="157"/>
      <c r="C652" s="157"/>
      <c r="D652" s="189"/>
      <c r="E652" s="157"/>
      <c r="F652" s="157"/>
      <c r="G652" s="157"/>
      <c r="H652" s="157"/>
      <c r="I652" s="157"/>
      <c r="J652" s="157"/>
      <c r="K652" s="157"/>
      <c r="L652" s="157"/>
      <c r="M652" s="157"/>
      <c r="N652" s="157"/>
      <c r="O652" s="157"/>
      <c r="P652" s="157"/>
      <c r="Q652" s="157"/>
      <c r="R652" s="157"/>
      <c r="S652" s="157"/>
      <c r="T652" s="157"/>
      <c r="U652" s="157"/>
      <c r="V652" s="157"/>
      <c r="W652" s="157"/>
      <c r="X652" s="157"/>
      <c r="Y652" s="157"/>
      <c r="Z652" s="157"/>
    </row>
    <row r="653" spans="1:26" ht="12" customHeight="1" x14ac:dyDescent="0.25">
      <c r="A653" s="157"/>
      <c r="B653" s="157"/>
      <c r="C653" s="157"/>
      <c r="D653" s="189"/>
      <c r="E653" s="157"/>
      <c r="F653" s="157"/>
      <c r="G653" s="157"/>
      <c r="H653" s="157"/>
      <c r="I653" s="157"/>
      <c r="J653" s="157"/>
      <c r="K653" s="157"/>
      <c r="L653" s="157"/>
      <c r="M653" s="157"/>
      <c r="N653" s="157"/>
      <c r="O653" s="157"/>
      <c r="P653" s="157"/>
      <c r="Q653" s="157"/>
      <c r="R653" s="157"/>
      <c r="S653" s="157"/>
      <c r="T653" s="157"/>
      <c r="U653" s="157"/>
      <c r="V653" s="157"/>
      <c r="W653" s="157"/>
      <c r="X653" s="157"/>
      <c r="Y653" s="157"/>
      <c r="Z653" s="157"/>
    </row>
    <row r="654" spans="1:26" ht="12" customHeight="1" x14ac:dyDescent="0.25">
      <c r="A654" s="157"/>
      <c r="B654" s="157"/>
      <c r="C654" s="157"/>
      <c r="D654" s="189"/>
      <c r="E654" s="157"/>
      <c r="F654" s="157"/>
      <c r="G654" s="157"/>
      <c r="H654" s="157"/>
      <c r="I654" s="157"/>
      <c r="J654" s="157"/>
      <c r="K654" s="157"/>
      <c r="L654" s="157"/>
      <c r="M654" s="157"/>
      <c r="N654" s="157"/>
      <c r="O654" s="157"/>
      <c r="P654" s="157"/>
      <c r="Q654" s="157"/>
      <c r="R654" s="157"/>
      <c r="S654" s="157"/>
      <c r="T654" s="157"/>
      <c r="U654" s="157"/>
      <c r="V654" s="157"/>
      <c r="W654" s="157"/>
      <c r="X654" s="157"/>
      <c r="Y654" s="157"/>
      <c r="Z654" s="157"/>
    </row>
    <row r="655" spans="1:26" ht="12" customHeight="1" x14ac:dyDescent="0.25">
      <c r="A655" s="157"/>
      <c r="B655" s="157"/>
      <c r="C655" s="157"/>
      <c r="D655" s="189"/>
      <c r="E655" s="157"/>
      <c r="F655" s="157"/>
      <c r="G655" s="157"/>
      <c r="H655" s="157"/>
      <c r="I655" s="157"/>
      <c r="J655" s="157"/>
      <c r="K655" s="157"/>
      <c r="L655" s="157"/>
      <c r="M655" s="157"/>
      <c r="N655" s="157"/>
      <c r="O655" s="157"/>
      <c r="P655" s="157"/>
      <c r="Q655" s="157"/>
      <c r="R655" s="157"/>
      <c r="S655" s="157"/>
      <c r="T655" s="157"/>
      <c r="U655" s="157"/>
      <c r="V655" s="157"/>
      <c r="W655" s="157"/>
      <c r="X655" s="157"/>
      <c r="Y655" s="157"/>
      <c r="Z655" s="157"/>
    </row>
    <row r="656" spans="1:26" ht="12" customHeight="1" x14ac:dyDescent="0.25">
      <c r="A656" s="157"/>
      <c r="B656" s="157"/>
      <c r="C656" s="157"/>
      <c r="D656" s="189"/>
      <c r="E656" s="157"/>
      <c r="F656" s="157"/>
      <c r="G656" s="157"/>
      <c r="H656" s="157"/>
      <c r="I656" s="157"/>
      <c r="J656" s="157"/>
      <c r="K656" s="157"/>
      <c r="L656" s="157"/>
      <c r="M656" s="157"/>
      <c r="N656" s="157"/>
      <c r="O656" s="157"/>
      <c r="P656" s="157"/>
      <c r="Q656" s="157"/>
      <c r="R656" s="157"/>
      <c r="S656" s="157"/>
      <c r="T656" s="157"/>
      <c r="U656" s="157"/>
      <c r="V656" s="157"/>
      <c r="W656" s="157"/>
      <c r="X656" s="157"/>
      <c r="Y656" s="157"/>
      <c r="Z656" s="157"/>
    </row>
    <row r="657" spans="1:26" ht="12" customHeight="1" x14ac:dyDescent="0.25">
      <c r="A657" s="157"/>
      <c r="B657" s="157"/>
      <c r="C657" s="157"/>
      <c r="D657" s="189"/>
      <c r="E657" s="157"/>
      <c r="F657" s="157"/>
      <c r="G657" s="157"/>
      <c r="H657" s="157"/>
      <c r="I657" s="157"/>
      <c r="J657" s="157"/>
      <c r="K657" s="157"/>
      <c r="L657" s="157"/>
      <c r="M657" s="157"/>
      <c r="N657" s="157"/>
      <c r="O657" s="157"/>
      <c r="P657" s="157"/>
      <c r="Q657" s="157"/>
      <c r="R657" s="157"/>
      <c r="S657" s="157"/>
      <c r="T657" s="157"/>
      <c r="U657" s="157"/>
      <c r="V657" s="157"/>
      <c r="W657" s="157"/>
      <c r="X657" s="157"/>
      <c r="Y657" s="157"/>
      <c r="Z657" s="157"/>
    </row>
    <row r="658" spans="1:26" ht="12" customHeight="1" x14ac:dyDescent="0.25">
      <c r="A658" s="157"/>
      <c r="B658" s="157"/>
      <c r="C658" s="157"/>
      <c r="D658" s="189"/>
      <c r="E658" s="157"/>
      <c r="F658" s="157"/>
      <c r="G658" s="157"/>
      <c r="H658" s="157"/>
      <c r="I658" s="157"/>
      <c r="J658" s="157"/>
      <c r="K658" s="157"/>
      <c r="L658" s="157"/>
      <c r="M658" s="157"/>
      <c r="N658" s="157"/>
      <c r="O658" s="157"/>
      <c r="P658" s="157"/>
      <c r="Q658" s="157"/>
      <c r="R658" s="157"/>
      <c r="S658" s="157"/>
      <c r="T658" s="157"/>
      <c r="U658" s="157"/>
      <c r="V658" s="157"/>
      <c r="W658" s="157"/>
      <c r="X658" s="157"/>
      <c r="Y658" s="157"/>
      <c r="Z658" s="157"/>
    </row>
    <row r="659" spans="1:26" ht="12" customHeight="1" x14ac:dyDescent="0.25">
      <c r="A659" s="157"/>
      <c r="B659" s="157"/>
      <c r="C659" s="157"/>
      <c r="D659" s="189"/>
      <c r="E659" s="157"/>
      <c r="F659" s="157"/>
      <c r="G659" s="157"/>
      <c r="H659" s="157"/>
      <c r="I659" s="157"/>
      <c r="J659" s="157"/>
      <c r="K659" s="157"/>
      <c r="L659" s="157"/>
      <c r="M659" s="157"/>
      <c r="N659" s="157"/>
      <c r="O659" s="157"/>
      <c r="P659" s="157"/>
      <c r="Q659" s="157"/>
      <c r="R659" s="157"/>
      <c r="S659" s="157"/>
      <c r="T659" s="157"/>
      <c r="U659" s="157"/>
      <c r="V659" s="157"/>
      <c r="W659" s="157"/>
      <c r="X659" s="157"/>
      <c r="Y659" s="157"/>
      <c r="Z659" s="157"/>
    </row>
    <row r="660" spans="1:26" ht="12" customHeight="1" x14ac:dyDescent="0.25">
      <c r="A660" s="157"/>
      <c r="B660" s="157"/>
      <c r="C660" s="157"/>
      <c r="D660" s="189"/>
      <c r="E660" s="157"/>
      <c r="F660" s="157"/>
      <c r="G660" s="157"/>
      <c r="H660" s="157"/>
      <c r="I660" s="157"/>
      <c r="J660" s="157"/>
      <c r="K660" s="157"/>
      <c r="L660" s="157"/>
      <c r="M660" s="157"/>
      <c r="N660" s="157"/>
      <c r="O660" s="157"/>
      <c r="P660" s="157"/>
      <c r="Q660" s="157"/>
      <c r="R660" s="157"/>
      <c r="S660" s="157"/>
      <c r="T660" s="157"/>
      <c r="U660" s="157"/>
      <c r="V660" s="157"/>
      <c r="W660" s="157"/>
      <c r="X660" s="157"/>
      <c r="Y660" s="157"/>
      <c r="Z660" s="157"/>
    </row>
    <row r="661" spans="1:26" ht="12" customHeight="1" x14ac:dyDescent="0.25">
      <c r="A661" s="157"/>
      <c r="B661" s="157"/>
      <c r="C661" s="157"/>
      <c r="D661" s="189"/>
      <c r="E661" s="157"/>
      <c r="F661" s="157"/>
      <c r="G661" s="157"/>
      <c r="H661" s="157"/>
      <c r="I661" s="157"/>
      <c r="J661" s="157"/>
      <c r="K661" s="157"/>
      <c r="L661" s="157"/>
      <c r="M661" s="157"/>
      <c r="N661" s="157"/>
      <c r="O661" s="157"/>
      <c r="P661" s="157"/>
      <c r="Q661" s="157"/>
      <c r="R661" s="157"/>
      <c r="S661" s="157"/>
      <c r="T661" s="157"/>
      <c r="U661" s="157"/>
      <c r="V661" s="157"/>
      <c r="W661" s="157"/>
      <c r="X661" s="157"/>
      <c r="Y661" s="157"/>
      <c r="Z661" s="157"/>
    </row>
    <row r="662" spans="1:26" ht="12" customHeight="1" x14ac:dyDescent="0.25">
      <c r="A662" s="157"/>
      <c r="B662" s="157"/>
      <c r="C662" s="157"/>
      <c r="D662" s="189"/>
      <c r="E662" s="157"/>
      <c r="F662" s="157"/>
      <c r="G662" s="157"/>
      <c r="H662" s="157"/>
      <c r="I662" s="157"/>
      <c r="J662" s="157"/>
      <c r="K662" s="157"/>
      <c r="L662" s="157"/>
      <c r="M662" s="157"/>
      <c r="N662" s="157"/>
      <c r="O662" s="157"/>
      <c r="P662" s="157"/>
      <c r="Q662" s="157"/>
      <c r="R662" s="157"/>
      <c r="S662" s="157"/>
      <c r="T662" s="157"/>
      <c r="U662" s="157"/>
      <c r="V662" s="157"/>
      <c r="W662" s="157"/>
      <c r="X662" s="157"/>
      <c r="Y662" s="157"/>
      <c r="Z662" s="157"/>
    </row>
    <row r="663" spans="1:26" ht="12" customHeight="1" x14ac:dyDescent="0.25">
      <c r="A663" s="157"/>
      <c r="B663" s="157"/>
      <c r="C663" s="157"/>
      <c r="D663" s="189"/>
      <c r="E663" s="157"/>
      <c r="F663" s="157"/>
      <c r="G663" s="157"/>
      <c r="H663" s="157"/>
      <c r="I663" s="157"/>
      <c r="J663" s="157"/>
      <c r="K663" s="157"/>
      <c r="L663" s="157"/>
      <c r="M663" s="157"/>
      <c r="N663" s="157"/>
      <c r="O663" s="157"/>
      <c r="P663" s="157"/>
      <c r="Q663" s="157"/>
      <c r="R663" s="157"/>
      <c r="S663" s="157"/>
      <c r="T663" s="157"/>
      <c r="U663" s="157"/>
      <c r="V663" s="157"/>
      <c r="W663" s="157"/>
      <c r="X663" s="157"/>
      <c r="Y663" s="157"/>
      <c r="Z663" s="157"/>
    </row>
    <row r="664" spans="1:26" ht="12" customHeight="1" x14ac:dyDescent="0.25">
      <c r="A664" s="157"/>
      <c r="B664" s="157"/>
      <c r="C664" s="157"/>
      <c r="D664" s="189"/>
      <c r="E664" s="157"/>
      <c r="F664" s="157"/>
      <c r="G664" s="157"/>
      <c r="H664" s="157"/>
      <c r="I664" s="157"/>
      <c r="J664" s="157"/>
      <c r="K664" s="157"/>
      <c r="L664" s="157"/>
      <c r="M664" s="157"/>
      <c r="N664" s="157"/>
      <c r="O664" s="157"/>
      <c r="P664" s="157"/>
      <c r="Q664" s="157"/>
      <c r="R664" s="157"/>
      <c r="S664" s="157"/>
      <c r="T664" s="157"/>
      <c r="U664" s="157"/>
      <c r="V664" s="157"/>
      <c r="W664" s="157"/>
      <c r="X664" s="157"/>
      <c r="Y664" s="157"/>
      <c r="Z664" s="157"/>
    </row>
    <row r="665" spans="1:26" ht="12" customHeight="1" x14ac:dyDescent="0.25">
      <c r="A665" s="157"/>
      <c r="B665" s="157"/>
      <c r="C665" s="157"/>
      <c r="D665" s="189"/>
      <c r="E665" s="157"/>
      <c r="F665" s="157"/>
      <c r="G665" s="157"/>
      <c r="H665" s="157"/>
      <c r="I665" s="157"/>
      <c r="J665" s="157"/>
      <c r="K665" s="157"/>
      <c r="L665" s="157"/>
      <c r="M665" s="157"/>
      <c r="N665" s="157"/>
      <c r="O665" s="157"/>
      <c r="P665" s="157"/>
      <c r="Q665" s="157"/>
      <c r="R665" s="157"/>
      <c r="S665" s="157"/>
      <c r="T665" s="157"/>
      <c r="U665" s="157"/>
      <c r="V665" s="157"/>
      <c r="W665" s="157"/>
      <c r="X665" s="157"/>
      <c r="Y665" s="157"/>
      <c r="Z665" s="157"/>
    </row>
    <row r="666" spans="1:26" ht="12" customHeight="1" x14ac:dyDescent="0.25">
      <c r="A666" s="157"/>
      <c r="B666" s="157"/>
      <c r="C666" s="157"/>
      <c r="D666" s="189"/>
      <c r="E666" s="157"/>
      <c r="F666" s="157"/>
      <c r="G666" s="157"/>
      <c r="H666" s="157"/>
      <c r="I666" s="157"/>
      <c r="J666" s="157"/>
      <c r="K666" s="157"/>
      <c r="L666" s="157"/>
      <c r="M666" s="157"/>
      <c r="N666" s="157"/>
      <c r="O666" s="157"/>
      <c r="P666" s="157"/>
      <c r="Q666" s="157"/>
      <c r="R666" s="157"/>
      <c r="S666" s="157"/>
      <c r="T666" s="157"/>
      <c r="U666" s="157"/>
      <c r="V666" s="157"/>
      <c r="W666" s="157"/>
      <c r="X666" s="157"/>
      <c r="Y666" s="157"/>
      <c r="Z666" s="157"/>
    </row>
    <row r="667" spans="1:26" ht="12" customHeight="1" x14ac:dyDescent="0.25">
      <c r="A667" s="157"/>
      <c r="B667" s="157"/>
      <c r="C667" s="157"/>
      <c r="D667" s="189"/>
      <c r="E667" s="157"/>
      <c r="F667" s="157"/>
      <c r="G667" s="157"/>
      <c r="H667" s="157"/>
      <c r="I667" s="157"/>
      <c r="J667" s="157"/>
      <c r="K667" s="157"/>
      <c r="L667" s="157"/>
      <c r="M667" s="157"/>
      <c r="N667" s="157"/>
      <c r="O667" s="157"/>
      <c r="P667" s="157"/>
      <c r="Q667" s="157"/>
      <c r="R667" s="157"/>
      <c r="S667" s="157"/>
      <c r="T667" s="157"/>
      <c r="U667" s="157"/>
      <c r="V667" s="157"/>
      <c r="W667" s="157"/>
      <c r="X667" s="157"/>
      <c r="Y667" s="157"/>
      <c r="Z667" s="157"/>
    </row>
    <row r="668" spans="1:26" ht="12" customHeight="1" x14ac:dyDescent="0.25">
      <c r="A668" s="157"/>
      <c r="B668" s="157"/>
      <c r="C668" s="157"/>
      <c r="D668" s="189"/>
      <c r="E668" s="157"/>
      <c r="F668" s="157"/>
      <c r="G668" s="157"/>
      <c r="H668" s="157"/>
      <c r="I668" s="157"/>
      <c r="J668" s="157"/>
      <c r="K668" s="157"/>
      <c r="L668" s="157"/>
      <c r="M668" s="157"/>
      <c r="N668" s="157"/>
      <c r="O668" s="157"/>
      <c r="P668" s="157"/>
      <c r="Q668" s="157"/>
      <c r="R668" s="157"/>
      <c r="S668" s="157"/>
      <c r="T668" s="157"/>
      <c r="U668" s="157"/>
      <c r="V668" s="157"/>
      <c r="W668" s="157"/>
      <c r="X668" s="157"/>
      <c r="Y668" s="157"/>
      <c r="Z668" s="157"/>
    </row>
    <row r="669" spans="1:26" ht="12" customHeight="1" x14ac:dyDescent="0.25">
      <c r="A669" s="157"/>
      <c r="B669" s="157"/>
      <c r="C669" s="157"/>
      <c r="D669" s="189"/>
      <c r="E669" s="157"/>
      <c r="F669" s="157"/>
      <c r="G669" s="157"/>
      <c r="H669" s="157"/>
      <c r="I669" s="157"/>
      <c r="J669" s="157"/>
      <c r="K669" s="157"/>
      <c r="L669" s="157"/>
      <c r="M669" s="157"/>
      <c r="N669" s="157"/>
      <c r="O669" s="157"/>
      <c r="P669" s="157"/>
      <c r="Q669" s="157"/>
      <c r="R669" s="157"/>
      <c r="S669" s="157"/>
      <c r="T669" s="157"/>
      <c r="U669" s="157"/>
      <c r="V669" s="157"/>
      <c r="W669" s="157"/>
      <c r="X669" s="157"/>
      <c r="Y669" s="157"/>
      <c r="Z669" s="157"/>
    </row>
    <row r="670" spans="1:26" ht="12" customHeight="1" x14ac:dyDescent="0.25">
      <c r="A670" s="157"/>
      <c r="B670" s="157"/>
      <c r="C670" s="157"/>
      <c r="D670" s="189"/>
      <c r="E670" s="157"/>
      <c r="F670" s="157"/>
      <c r="G670" s="157"/>
      <c r="H670" s="157"/>
      <c r="I670" s="157"/>
      <c r="J670" s="157"/>
      <c r="K670" s="157"/>
      <c r="L670" s="157"/>
      <c r="M670" s="157"/>
      <c r="N670" s="157"/>
      <c r="O670" s="157"/>
      <c r="P670" s="157"/>
      <c r="Q670" s="157"/>
      <c r="R670" s="157"/>
      <c r="S670" s="157"/>
      <c r="T670" s="157"/>
      <c r="U670" s="157"/>
      <c r="V670" s="157"/>
      <c r="W670" s="157"/>
      <c r="X670" s="157"/>
      <c r="Y670" s="157"/>
      <c r="Z670" s="157"/>
    </row>
    <row r="671" spans="1:26" ht="12" customHeight="1" x14ac:dyDescent="0.25">
      <c r="A671" s="157"/>
      <c r="B671" s="157"/>
      <c r="C671" s="157"/>
      <c r="D671" s="189"/>
      <c r="E671" s="157"/>
      <c r="F671" s="157"/>
      <c r="G671" s="157"/>
      <c r="H671" s="157"/>
      <c r="I671" s="157"/>
      <c r="J671" s="157"/>
      <c r="K671" s="157"/>
      <c r="L671" s="157"/>
      <c r="M671" s="157"/>
      <c r="N671" s="157"/>
      <c r="O671" s="157"/>
      <c r="P671" s="157"/>
      <c r="Q671" s="157"/>
      <c r="R671" s="157"/>
      <c r="S671" s="157"/>
      <c r="T671" s="157"/>
      <c r="U671" s="157"/>
      <c r="V671" s="157"/>
      <c r="W671" s="157"/>
      <c r="X671" s="157"/>
      <c r="Y671" s="157"/>
      <c r="Z671" s="157"/>
    </row>
    <row r="672" spans="1:26" ht="12" customHeight="1" x14ac:dyDescent="0.25">
      <c r="A672" s="157"/>
      <c r="B672" s="157"/>
      <c r="C672" s="157"/>
      <c r="D672" s="189"/>
      <c r="E672" s="157"/>
      <c r="F672" s="157"/>
      <c r="G672" s="157"/>
      <c r="H672" s="157"/>
      <c r="I672" s="157"/>
      <c r="J672" s="157"/>
      <c r="K672" s="157"/>
      <c r="L672" s="157"/>
      <c r="M672" s="157"/>
      <c r="N672" s="157"/>
      <c r="O672" s="157"/>
      <c r="P672" s="157"/>
      <c r="Q672" s="157"/>
      <c r="R672" s="157"/>
      <c r="S672" s="157"/>
      <c r="T672" s="157"/>
      <c r="U672" s="157"/>
      <c r="V672" s="157"/>
      <c r="W672" s="157"/>
      <c r="X672" s="157"/>
      <c r="Y672" s="157"/>
      <c r="Z672" s="157"/>
    </row>
    <row r="673" spans="1:26" ht="12" customHeight="1" x14ac:dyDescent="0.25">
      <c r="A673" s="157"/>
      <c r="B673" s="157"/>
      <c r="C673" s="157"/>
      <c r="D673" s="189"/>
      <c r="E673" s="157"/>
      <c r="F673" s="157"/>
      <c r="G673" s="157"/>
      <c r="H673" s="157"/>
      <c r="I673" s="157"/>
      <c r="J673" s="157"/>
      <c r="K673" s="157"/>
      <c r="L673" s="157"/>
      <c r="M673" s="157"/>
      <c r="N673" s="157"/>
      <c r="O673" s="157"/>
      <c r="P673" s="157"/>
      <c r="Q673" s="157"/>
      <c r="R673" s="157"/>
      <c r="S673" s="157"/>
      <c r="T673" s="157"/>
      <c r="U673" s="157"/>
      <c r="V673" s="157"/>
      <c r="W673" s="157"/>
      <c r="X673" s="157"/>
      <c r="Y673" s="157"/>
      <c r="Z673" s="157"/>
    </row>
    <row r="674" spans="1:26" ht="12" customHeight="1" x14ac:dyDescent="0.25">
      <c r="A674" s="157"/>
      <c r="B674" s="157"/>
      <c r="C674" s="157"/>
      <c r="D674" s="189"/>
      <c r="E674" s="157"/>
      <c r="F674" s="157"/>
      <c r="G674" s="157"/>
      <c r="H674" s="157"/>
      <c r="I674" s="157"/>
      <c r="J674" s="157"/>
      <c r="K674" s="157"/>
      <c r="L674" s="157"/>
      <c r="M674" s="157"/>
      <c r="N674" s="157"/>
      <c r="O674" s="157"/>
      <c r="P674" s="157"/>
      <c r="Q674" s="157"/>
      <c r="R674" s="157"/>
      <c r="S674" s="157"/>
      <c r="T674" s="157"/>
      <c r="U674" s="157"/>
      <c r="V674" s="157"/>
      <c r="W674" s="157"/>
      <c r="X674" s="157"/>
      <c r="Y674" s="157"/>
      <c r="Z674" s="157"/>
    </row>
    <row r="675" spans="1:26" ht="12" customHeight="1" x14ac:dyDescent="0.25">
      <c r="A675" s="157"/>
      <c r="B675" s="157"/>
      <c r="C675" s="157"/>
      <c r="D675" s="189"/>
      <c r="E675" s="157"/>
      <c r="F675" s="157"/>
      <c r="G675" s="157"/>
      <c r="H675" s="157"/>
      <c r="I675" s="157"/>
      <c r="J675" s="157"/>
      <c r="K675" s="157"/>
      <c r="L675" s="157"/>
      <c r="M675" s="157"/>
      <c r="N675" s="157"/>
      <c r="O675" s="157"/>
      <c r="P675" s="157"/>
      <c r="Q675" s="157"/>
      <c r="R675" s="157"/>
      <c r="S675" s="157"/>
      <c r="T675" s="157"/>
      <c r="U675" s="157"/>
      <c r="V675" s="157"/>
      <c r="W675" s="157"/>
      <c r="X675" s="157"/>
      <c r="Y675" s="157"/>
      <c r="Z675" s="157"/>
    </row>
    <row r="676" spans="1:26" ht="12" customHeight="1" x14ac:dyDescent="0.25">
      <c r="A676" s="157"/>
      <c r="B676" s="157"/>
      <c r="C676" s="157"/>
      <c r="D676" s="189"/>
      <c r="E676" s="157"/>
      <c r="F676" s="157"/>
      <c r="G676" s="157"/>
      <c r="H676" s="157"/>
      <c r="I676" s="157"/>
      <c r="J676" s="157"/>
      <c r="K676" s="157"/>
      <c r="L676" s="157"/>
      <c r="M676" s="157"/>
      <c r="N676" s="157"/>
      <c r="O676" s="157"/>
      <c r="P676" s="157"/>
      <c r="Q676" s="157"/>
      <c r="R676" s="157"/>
      <c r="S676" s="157"/>
      <c r="T676" s="157"/>
      <c r="U676" s="157"/>
      <c r="V676" s="157"/>
      <c r="W676" s="157"/>
      <c r="X676" s="157"/>
      <c r="Y676" s="157"/>
      <c r="Z676" s="157"/>
    </row>
    <row r="677" spans="1:26" ht="12" customHeight="1" x14ac:dyDescent="0.25">
      <c r="A677" s="157"/>
      <c r="B677" s="157"/>
      <c r="C677" s="157"/>
      <c r="D677" s="189"/>
      <c r="E677" s="157"/>
      <c r="F677" s="157"/>
      <c r="G677" s="157"/>
      <c r="H677" s="157"/>
      <c r="I677" s="157"/>
      <c r="J677" s="157"/>
      <c r="K677" s="157"/>
      <c r="L677" s="157"/>
      <c r="M677" s="157"/>
      <c r="N677" s="157"/>
      <c r="O677" s="157"/>
      <c r="P677" s="157"/>
      <c r="Q677" s="157"/>
      <c r="R677" s="157"/>
      <c r="S677" s="157"/>
      <c r="T677" s="157"/>
      <c r="U677" s="157"/>
      <c r="V677" s="157"/>
      <c r="W677" s="157"/>
      <c r="X677" s="157"/>
      <c r="Y677" s="157"/>
      <c r="Z677" s="157"/>
    </row>
    <row r="678" spans="1:26" ht="12" customHeight="1" x14ac:dyDescent="0.25">
      <c r="A678" s="157"/>
      <c r="B678" s="157"/>
      <c r="C678" s="157"/>
      <c r="D678" s="189"/>
      <c r="E678" s="157"/>
      <c r="F678" s="157"/>
      <c r="G678" s="157"/>
      <c r="H678" s="157"/>
      <c r="I678" s="157"/>
      <c r="J678" s="157"/>
      <c r="K678" s="157"/>
      <c r="L678" s="157"/>
      <c r="M678" s="157"/>
      <c r="N678" s="157"/>
      <c r="O678" s="157"/>
      <c r="P678" s="157"/>
      <c r="Q678" s="157"/>
      <c r="R678" s="157"/>
      <c r="S678" s="157"/>
      <c r="T678" s="157"/>
      <c r="U678" s="157"/>
      <c r="V678" s="157"/>
      <c r="W678" s="157"/>
      <c r="X678" s="157"/>
      <c r="Y678" s="157"/>
      <c r="Z678" s="157"/>
    </row>
    <row r="679" spans="1:26" ht="12" customHeight="1" x14ac:dyDescent="0.25">
      <c r="A679" s="157"/>
      <c r="B679" s="157"/>
      <c r="C679" s="157"/>
      <c r="D679" s="189"/>
      <c r="E679" s="157"/>
      <c r="F679" s="157"/>
      <c r="G679" s="157"/>
      <c r="H679" s="157"/>
      <c r="I679" s="157"/>
      <c r="J679" s="157"/>
      <c r="K679" s="157"/>
      <c r="L679" s="157"/>
      <c r="M679" s="157"/>
      <c r="N679" s="157"/>
      <c r="O679" s="157"/>
      <c r="P679" s="157"/>
      <c r="Q679" s="157"/>
      <c r="R679" s="157"/>
      <c r="S679" s="157"/>
      <c r="T679" s="157"/>
      <c r="U679" s="157"/>
      <c r="V679" s="157"/>
      <c r="W679" s="157"/>
      <c r="X679" s="157"/>
      <c r="Y679" s="157"/>
      <c r="Z679" s="157"/>
    </row>
    <row r="680" spans="1:26" ht="12" customHeight="1" x14ac:dyDescent="0.25">
      <c r="A680" s="157"/>
      <c r="B680" s="157"/>
      <c r="C680" s="157"/>
      <c r="D680" s="189"/>
      <c r="E680" s="157"/>
      <c r="F680" s="157"/>
      <c r="G680" s="157"/>
      <c r="H680" s="157"/>
      <c r="I680" s="157"/>
      <c r="J680" s="157"/>
      <c r="K680" s="157"/>
      <c r="L680" s="157"/>
      <c r="M680" s="157"/>
      <c r="N680" s="157"/>
      <c r="O680" s="157"/>
      <c r="P680" s="157"/>
      <c r="Q680" s="157"/>
      <c r="R680" s="157"/>
      <c r="S680" s="157"/>
      <c r="T680" s="157"/>
      <c r="U680" s="157"/>
      <c r="V680" s="157"/>
      <c r="W680" s="157"/>
      <c r="X680" s="157"/>
      <c r="Y680" s="157"/>
      <c r="Z680" s="157"/>
    </row>
    <row r="681" spans="1:26" ht="12" customHeight="1" x14ac:dyDescent="0.25">
      <c r="A681" s="157"/>
      <c r="B681" s="157"/>
      <c r="C681" s="157"/>
      <c r="D681" s="189"/>
      <c r="E681" s="157"/>
      <c r="F681" s="157"/>
      <c r="G681" s="157"/>
      <c r="H681" s="157"/>
      <c r="I681" s="157"/>
      <c r="J681" s="157"/>
      <c r="K681" s="157"/>
      <c r="L681" s="157"/>
      <c r="M681" s="157"/>
      <c r="N681" s="157"/>
      <c r="O681" s="157"/>
      <c r="P681" s="157"/>
      <c r="Q681" s="157"/>
      <c r="R681" s="157"/>
      <c r="S681" s="157"/>
      <c r="T681" s="157"/>
      <c r="U681" s="157"/>
      <c r="V681" s="157"/>
      <c r="W681" s="157"/>
      <c r="X681" s="157"/>
      <c r="Y681" s="157"/>
      <c r="Z681" s="157"/>
    </row>
    <row r="682" spans="1:26" ht="12" customHeight="1" x14ac:dyDescent="0.25">
      <c r="A682" s="157"/>
      <c r="B682" s="157"/>
      <c r="C682" s="157"/>
      <c r="D682" s="189"/>
      <c r="E682" s="157"/>
      <c r="F682" s="157"/>
      <c r="G682" s="157"/>
      <c r="H682" s="157"/>
      <c r="I682" s="157"/>
      <c r="J682" s="157"/>
      <c r="K682" s="157"/>
      <c r="L682" s="157"/>
      <c r="M682" s="157"/>
      <c r="N682" s="157"/>
      <c r="O682" s="157"/>
      <c r="P682" s="157"/>
      <c r="Q682" s="157"/>
      <c r="R682" s="157"/>
      <c r="S682" s="157"/>
      <c r="T682" s="157"/>
      <c r="U682" s="157"/>
      <c r="V682" s="157"/>
      <c r="W682" s="157"/>
      <c r="X682" s="157"/>
      <c r="Y682" s="157"/>
      <c r="Z682" s="157"/>
    </row>
    <row r="683" spans="1:26" ht="12" customHeight="1" x14ac:dyDescent="0.25">
      <c r="A683" s="157"/>
      <c r="B683" s="157"/>
      <c r="C683" s="157"/>
      <c r="D683" s="189"/>
      <c r="E683" s="157"/>
      <c r="F683" s="157"/>
      <c r="G683" s="157"/>
      <c r="H683" s="157"/>
      <c r="I683" s="157"/>
      <c r="J683" s="157"/>
      <c r="K683" s="157"/>
      <c r="L683" s="157"/>
      <c r="M683" s="157"/>
      <c r="N683" s="157"/>
      <c r="O683" s="157"/>
      <c r="P683" s="157"/>
      <c r="Q683" s="157"/>
      <c r="R683" s="157"/>
      <c r="S683" s="157"/>
      <c r="T683" s="157"/>
      <c r="U683" s="157"/>
      <c r="V683" s="157"/>
      <c r="W683" s="157"/>
      <c r="X683" s="157"/>
      <c r="Y683" s="157"/>
      <c r="Z683" s="157"/>
    </row>
    <row r="684" spans="1:26" ht="12" customHeight="1" x14ac:dyDescent="0.25">
      <c r="A684" s="157"/>
      <c r="B684" s="157"/>
      <c r="C684" s="157"/>
      <c r="D684" s="189"/>
      <c r="E684" s="157"/>
      <c r="F684" s="157"/>
      <c r="G684" s="157"/>
      <c r="H684" s="157"/>
      <c r="I684" s="157"/>
      <c r="J684" s="157"/>
      <c r="K684" s="157"/>
      <c r="L684" s="157"/>
      <c r="M684" s="157"/>
      <c r="N684" s="157"/>
      <c r="O684" s="157"/>
      <c r="P684" s="157"/>
      <c r="Q684" s="157"/>
      <c r="R684" s="157"/>
      <c r="S684" s="157"/>
      <c r="T684" s="157"/>
      <c r="U684" s="157"/>
      <c r="V684" s="157"/>
      <c r="W684" s="157"/>
      <c r="X684" s="157"/>
      <c r="Y684" s="157"/>
      <c r="Z684" s="157"/>
    </row>
    <row r="685" spans="1:26" ht="12" customHeight="1" x14ac:dyDescent="0.25">
      <c r="A685" s="157"/>
      <c r="B685" s="157"/>
      <c r="C685" s="157"/>
      <c r="D685" s="189"/>
      <c r="E685" s="157"/>
      <c r="F685" s="157"/>
      <c r="G685" s="157"/>
      <c r="H685" s="157"/>
      <c r="I685" s="157"/>
      <c r="J685" s="157"/>
      <c r="K685" s="157"/>
      <c r="L685" s="157"/>
      <c r="M685" s="157"/>
      <c r="N685" s="157"/>
      <c r="O685" s="157"/>
      <c r="P685" s="157"/>
      <c r="Q685" s="157"/>
      <c r="R685" s="157"/>
      <c r="S685" s="157"/>
      <c r="T685" s="157"/>
      <c r="U685" s="157"/>
      <c r="V685" s="157"/>
      <c r="W685" s="157"/>
      <c r="X685" s="157"/>
      <c r="Y685" s="157"/>
      <c r="Z685" s="157"/>
    </row>
    <row r="686" spans="1:26" ht="12" customHeight="1" x14ac:dyDescent="0.25">
      <c r="A686" s="157"/>
      <c r="B686" s="157"/>
      <c r="C686" s="157"/>
      <c r="D686" s="189"/>
      <c r="E686" s="157"/>
      <c r="F686" s="157"/>
      <c r="G686" s="157"/>
      <c r="H686" s="157"/>
      <c r="I686" s="157"/>
      <c r="J686" s="157"/>
      <c r="K686" s="157"/>
      <c r="L686" s="157"/>
      <c r="M686" s="157"/>
      <c r="N686" s="157"/>
      <c r="O686" s="157"/>
      <c r="P686" s="157"/>
      <c r="Q686" s="157"/>
      <c r="R686" s="157"/>
      <c r="S686" s="157"/>
      <c r="T686" s="157"/>
      <c r="U686" s="157"/>
      <c r="V686" s="157"/>
      <c r="W686" s="157"/>
      <c r="X686" s="157"/>
      <c r="Y686" s="157"/>
      <c r="Z686" s="157"/>
    </row>
    <row r="687" spans="1:26" ht="12" customHeight="1" x14ac:dyDescent="0.25">
      <c r="A687" s="157"/>
      <c r="B687" s="157"/>
      <c r="C687" s="157"/>
      <c r="D687" s="189"/>
      <c r="E687" s="157"/>
      <c r="F687" s="157"/>
      <c r="G687" s="157"/>
      <c r="H687" s="157"/>
      <c r="I687" s="157"/>
      <c r="J687" s="157"/>
      <c r="K687" s="157"/>
      <c r="L687" s="157"/>
      <c r="M687" s="157"/>
      <c r="N687" s="157"/>
      <c r="O687" s="157"/>
      <c r="P687" s="157"/>
      <c r="Q687" s="157"/>
      <c r="R687" s="157"/>
      <c r="S687" s="157"/>
      <c r="T687" s="157"/>
      <c r="U687" s="157"/>
      <c r="V687" s="157"/>
      <c r="W687" s="157"/>
      <c r="X687" s="157"/>
      <c r="Y687" s="157"/>
      <c r="Z687" s="157"/>
    </row>
    <row r="688" spans="1:26" ht="12" customHeight="1" x14ac:dyDescent="0.25">
      <c r="A688" s="157"/>
      <c r="B688" s="157"/>
      <c r="C688" s="157"/>
      <c r="D688" s="189"/>
      <c r="E688" s="157"/>
      <c r="F688" s="157"/>
      <c r="G688" s="157"/>
      <c r="H688" s="157"/>
      <c r="I688" s="157"/>
      <c r="J688" s="157"/>
      <c r="K688" s="157"/>
      <c r="L688" s="157"/>
      <c r="M688" s="157"/>
      <c r="N688" s="157"/>
      <c r="O688" s="157"/>
      <c r="P688" s="157"/>
      <c r="Q688" s="157"/>
      <c r="R688" s="157"/>
      <c r="S688" s="157"/>
      <c r="T688" s="157"/>
      <c r="U688" s="157"/>
      <c r="V688" s="157"/>
      <c r="W688" s="157"/>
      <c r="X688" s="157"/>
      <c r="Y688" s="157"/>
      <c r="Z688" s="157"/>
    </row>
    <row r="689" spans="1:26" ht="12" customHeight="1" x14ac:dyDescent="0.25">
      <c r="A689" s="157"/>
      <c r="B689" s="157"/>
      <c r="C689" s="157"/>
      <c r="D689" s="189"/>
      <c r="E689" s="157"/>
      <c r="F689" s="157"/>
      <c r="G689" s="157"/>
      <c r="H689" s="157"/>
      <c r="I689" s="157"/>
      <c r="J689" s="157"/>
      <c r="K689" s="157"/>
      <c r="L689" s="157"/>
      <c r="M689" s="157"/>
      <c r="N689" s="157"/>
      <c r="O689" s="157"/>
      <c r="P689" s="157"/>
      <c r="Q689" s="157"/>
      <c r="R689" s="157"/>
      <c r="S689" s="157"/>
      <c r="T689" s="157"/>
      <c r="U689" s="157"/>
      <c r="V689" s="157"/>
      <c r="W689" s="157"/>
      <c r="X689" s="157"/>
      <c r="Y689" s="157"/>
      <c r="Z689" s="157"/>
    </row>
    <row r="690" spans="1:26" ht="12" customHeight="1" x14ac:dyDescent="0.25">
      <c r="A690" s="157"/>
      <c r="B690" s="157"/>
      <c r="C690" s="157"/>
      <c r="D690" s="189"/>
      <c r="E690" s="157"/>
      <c r="F690" s="157"/>
      <c r="G690" s="157"/>
      <c r="H690" s="157"/>
      <c r="I690" s="157"/>
      <c r="J690" s="157"/>
      <c r="K690" s="157"/>
      <c r="L690" s="157"/>
      <c r="M690" s="157"/>
      <c r="N690" s="157"/>
      <c r="O690" s="157"/>
      <c r="P690" s="157"/>
      <c r="Q690" s="157"/>
      <c r="R690" s="157"/>
      <c r="S690" s="157"/>
      <c r="T690" s="157"/>
      <c r="U690" s="157"/>
      <c r="V690" s="157"/>
      <c r="W690" s="157"/>
      <c r="X690" s="157"/>
      <c r="Y690" s="157"/>
      <c r="Z690" s="157"/>
    </row>
    <row r="691" spans="1:26" ht="12" customHeight="1" x14ac:dyDescent="0.25">
      <c r="A691" s="157"/>
      <c r="B691" s="157"/>
      <c r="C691" s="157"/>
      <c r="D691" s="189"/>
      <c r="E691" s="157"/>
      <c r="F691" s="157"/>
      <c r="G691" s="157"/>
      <c r="H691" s="157"/>
      <c r="I691" s="157"/>
      <c r="J691" s="157"/>
      <c r="K691" s="157"/>
      <c r="L691" s="157"/>
      <c r="M691" s="157"/>
      <c r="N691" s="157"/>
      <c r="O691" s="157"/>
      <c r="P691" s="157"/>
      <c r="Q691" s="157"/>
      <c r="R691" s="157"/>
      <c r="S691" s="157"/>
      <c r="T691" s="157"/>
      <c r="U691" s="157"/>
      <c r="V691" s="157"/>
      <c r="W691" s="157"/>
      <c r="X691" s="157"/>
      <c r="Y691" s="157"/>
      <c r="Z691" s="157"/>
    </row>
    <row r="692" spans="1:26" ht="12" customHeight="1" x14ac:dyDescent="0.25">
      <c r="A692" s="157"/>
      <c r="B692" s="157"/>
      <c r="C692" s="157"/>
      <c r="D692" s="189"/>
      <c r="E692" s="157"/>
      <c r="F692" s="157"/>
      <c r="G692" s="157"/>
      <c r="H692" s="157"/>
      <c r="I692" s="157"/>
      <c r="J692" s="157"/>
      <c r="K692" s="157"/>
      <c r="L692" s="157"/>
      <c r="M692" s="157"/>
      <c r="N692" s="157"/>
      <c r="O692" s="157"/>
      <c r="P692" s="157"/>
      <c r="Q692" s="157"/>
      <c r="R692" s="157"/>
      <c r="S692" s="157"/>
      <c r="T692" s="157"/>
      <c r="U692" s="157"/>
      <c r="V692" s="157"/>
      <c r="W692" s="157"/>
      <c r="X692" s="157"/>
      <c r="Y692" s="157"/>
      <c r="Z692" s="157"/>
    </row>
    <row r="693" spans="1:26" ht="12" customHeight="1" x14ac:dyDescent="0.25">
      <c r="A693" s="157"/>
      <c r="B693" s="157"/>
      <c r="C693" s="157"/>
      <c r="D693" s="189"/>
      <c r="E693" s="157"/>
      <c r="F693" s="157"/>
      <c r="G693" s="157"/>
      <c r="H693" s="157"/>
      <c r="I693" s="157"/>
      <c r="J693" s="157"/>
      <c r="K693" s="157"/>
      <c r="L693" s="157"/>
      <c r="M693" s="157"/>
      <c r="N693" s="157"/>
      <c r="O693" s="157"/>
      <c r="P693" s="157"/>
      <c r="Q693" s="157"/>
      <c r="R693" s="157"/>
      <c r="S693" s="157"/>
      <c r="T693" s="157"/>
      <c r="U693" s="157"/>
      <c r="V693" s="157"/>
      <c r="W693" s="157"/>
      <c r="X693" s="157"/>
      <c r="Y693" s="157"/>
      <c r="Z693" s="157"/>
    </row>
    <row r="694" spans="1:26" ht="12" customHeight="1" x14ac:dyDescent="0.25">
      <c r="A694" s="157"/>
      <c r="B694" s="157"/>
      <c r="C694" s="157"/>
      <c r="D694" s="189"/>
      <c r="E694" s="157"/>
      <c r="F694" s="157"/>
      <c r="G694" s="157"/>
      <c r="H694" s="157"/>
      <c r="I694" s="157"/>
      <c r="J694" s="157"/>
      <c r="K694" s="157"/>
      <c r="L694" s="157"/>
      <c r="M694" s="157"/>
      <c r="N694" s="157"/>
      <c r="O694" s="157"/>
      <c r="P694" s="157"/>
      <c r="Q694" s="157"/>
      <c r="R694" s="157"/>
      <c r="S694" s="157"/>
      <c r="T694" s="157"/>
      <c r="U694" s="157"/>
      <c r="V694" s="157"/>
      <c r="W694" s="157"/>
      <c r="X694" s="157"/>
      <c r="Y694" s="157"/>
      <c r="Z694" s="157"/>
    </row>
    <row r="695" spans="1:26" ht="12" customHeight="1" x14ac:dyDescent="0.25">
      <c r="A695" s="157"/>
      <c r="B695" s="157"/>
      <c r="C695" s="157"/>
      <c r="D695" s="189"/>
      <c r="E695" s="157"/>
      <c r="F695" s="157"/>
      <c r="G695" s="157"/>
      <c r="H695" s="157"/>
      <c r="I695" s="157"/>
      <c r="J695" s="157"/>
      <c r="K695" s="157"/>
      <c r="L695" s="157"/>
      <c r="M695" s="157"/>
      <c r="N695" s="157"/>
      <c r="O695" s="157"/>
      <c r="P695" s="157"/>
      <c r="Q695" s="157"/>
      <c r="R695" s="157"/>
      <c r="S695" s="157"/>
      <c r="T695" s="157"/>
      <c r="U695" s="157"/>
      <c r="V695" s="157"/>
      <c r="W695" s="157"/>
      <c r="X695" s="157"/>
      <c r="Y695" s="157"/>
      <c r="Z695" s="157"/>
    </row>
    <row r="696" spans="1:26" ht="12" customHeight="1" x14ac:dyDescent="0.25">
      <c r="A696" s="157"/>
      <c r="B696" s="157"/>
      <c r="C696" s="157"/>
      <c r="D696" s="189"/>
      <c r="E696" s="157"/>
      <c r="F696" s="157"/>
      <c r="G696" s="157"/>
      <c r="H696" s="157"/>
      <c r="I696" s="157"/>
      <c r="J696" s="157"/>
      <c r="K696" s="157"/>
      <c r="L696" s="157"/>
      <c r="M696" s="157"/>
      <c r="N696" s="157"/>
      <c r="O696" s="157"/>
      <c r="P696" s="157"/>
      <c r="Q696" s="157"/>
      <c r="R696" s="157"/>
      <c r="S696" s="157"/>
      <c r="T696" s="157"/>
      <c r="U696" s="157"/>
      <c r="V696" s="157"/>
      <c r="W696" s="157"/>
      <c r="X696" s="157"/>
      <c r="Y696" s="157"/>
      <c r="Z696" s="157"/>
    </row>
    <row r="697" spans="1:26" ht="12" customHeight="1" x14ac:dyDescent="0.25">
      <c r="A697" s="157"/>
      <c r="B697" s="157"/>
      <c r="C697" s="157"/>
      <c r="D697" s="189"/>
      <c r="E697" s="157"/>
      <c r="F697" s="157"/>
      <c r="G697" s="157"/>
      <c r="H697" s="157"/>
      <c r="I697" s="157"/>
      <c r="J697" s="157"/>
      <c r="K697" s="157"/>
      <c r="L697" s="157"/>
      <c r="M697" s="157"/>
      <c r="N697" s="157"/>
      <c r="O697" s="157"/>
      <c r="P697" s="157"/>
      <c r="Q697" s="157"/>
      <c r="R697" s="157"/>
      <c r="S697" s="157"/>
      <c r="T697" s="157"/>
      <c r="U697" s="157"/>
      <c r="V697" s="157"/>
      <c r="W697" s="157"/>
      <c r="X697" s="157"/>
      <c r="Y697" s="157"/>
      <c r="Z697" s="157"/>
    </row>
    <row r="698" spans="1:26" ht="12" customHeight="1" x14ac:dyDescent="0.25">
      <c r="A698" s="157"/>
      <c r="B698" s="157"/>
      <c r="C698" s="157"/>
      <c r="D698" s="189"/>
      <c r="E698" s="157"/>
      <c r="F698" s="157"/>
      <c r="G698" s="157"/>
      <c r="H698" s="157"/>
      <c r="I698" s="157"/>
      <c r="J698" s="157"/>
      <c r="K698" s="157"/>
      <c r="L698" s="157"/>
      <c r="M698" s="157"/>
      <c r="N698" s="157"/>
      <c r="O698" s="157"/>
      <c r="P698" s="157"/>
      <c r="Q698" s="157"/>
      <c r="R698" s="157"/>
      <c r="S698" s="157"/>
      <c r="T698" s="157"/>
      <c r="U698" s="157"/>
      <c r="V698" s="157"/>
      <c r="W698" s="157"/>
      <c r="X698" s="157"/>
      <c r="Y698" s="157"/>
      <c r="Z698" s="157"/>
    </row>
    <row r="699" spans="1:26" ht="12" customHeight="1" x14ac:dyDescent="0.25">
      <c r="A699" s="157"/>
      <c r="B699" s="157"/>
      <c r="C699" s="157"/>
      <c r="D699" s="189"/>
      <c r="E699" s="157"/>
      <c r="F699" s="157"/>
      <c r="G699" s="157"/>
      <c r="H699" s="157"/>
      <c r="I699" s="157"/>
      <c r="J699" s="157"/>
      <c r="K699" s="157"/>
      <c r="L699" s="157"/>
      <c r="M699" s="157"/>
      <c r="N699" s="157"/>
      <c r="O699" s="157"/>
      <c r="P699" s="157"/>
      <c r="Q699" s="157"/>
      <c r="R699" s="157"/>
      <c r="S699" s="157"/>
      <c r="T699" s="157"/>
      <c r="U699" s="157"/>
      <c r="V699" s="157"/>
      <c r="W699" s="157"/>
      <c r="X699" s="157"/>
      <c r="Y699" s="157"/>
      <c r="Z699" s="157"/>
    </row>
    <row r="700" spans="1:26" ht="12" customHeight="1" x14ac:dyDescent="0.25">
      <c r="A700" s="157"/>
      <c r="B700" s="157"/>
      <c r="C700" s="157"/>
      <c r="D700" s="189"/>
      <c r="E700" s="157"/>
      <c r="F700" s="157"/>
      <c r="G700" s="157"/>
      <c r="H700" s="157"/>
      <c r="I700" s="157"/>
      <c r="J700" s="157"/>
      <c r="K700" s="157"/>
      <c r="L700" s="157"/>
      <c r="M700" s="157"/>
      <c r="N700" s="157"/>
      <c r="O700" s="157"/>
      <c r="P700" s="157"/>
      <c r="Q700" s="157"/>
      <c r="R700" s="157"/>
      <c r="S700" s="157"/>
      <c r="T700" s="157"/>
      <c r="U700" s="157"/>
      <c r="V700" s="157"/>
      <c r="W700" s="157"/>
      <c r="X700" s="157"/>
      <c r="Y700" s="157"/>
      <c r="Z700" s="157"/>
    </row>
    <row r="701" spans="1:26" ht="12" customHeight="1" x14ac:dyDescent="0.25">
      <c r="A701" s="157"/>
      <c r="B701" s="157"/>
      <c r="C701" s="157"/>
      <c r="D701" s="189"/>
      <c r="E701" s="157"/>
      <c r="F701" s="157"/>
      <c r="G701" s="157"/>
      <c r="H701" s="157"/>
      <c r="I701" s="157"/>
      <c r="J701" s="157"/>
      <c r="K701" s="157"/>
      <c r="L701" s="157"/>
      <c r="M701" s="157"/>
      <c r="N701" s="157"/>
      <c r="O701" s="157"/>
      <c r="P701" s="157"/>
      <c r="Q701" s="157"/>
      <c r="R701" s="157"/>
      <c r="S701" s="157"/>
      <c r="T701" s="157"/>
      <c r="U701" s="157"/>
      <c r="V701" s="157"/>
      <c r="W701" s="157"/>
      <c r="X701" s="157"/>
      <c r="Y701" s="157"/>
      <c r="Z701" s="157"/>
    </row>
    <row r="702" spans="1:26" ht="12" customHeight="1" x14ac:dyDescent="0.25">
      <c r="A702" s="157"/>
      <c r="B702" s="157"/>
      <c r="C702" s="157"/>
      <c r="D702" s="189"/>
      <c r="E702" s="157"/>
      <c r="F702" s="157"/>
      <c r="G702" s="157"/>
      <c r="H702" s="157"/>
      <c r="I702" s="157"/>
      <c r="J702" s="157"/>
      <c r="K702" s="157"/>
      <c r="L702" s="157"/>
      <c r="M702" s="157"/>
      <c r="N702" s="157"/>
      <c r="O702" s="157"/>
      <c r="P702" s="157"/>
      <c r="Q702" s="157"/>
      <c r="R702" s="157"/>
      <c r="S702" s="157"/>
      <c r="T702" s="157"/>
      <c r="U702" s="157"/>
      <c r="V702" s="157"/>
      <c r="W702" s="157"/>
      <c r="X702" s="157"/>
      <c r="Y702" s="157"/>
      <c r="Z702" s="157"/>
    </row>
    <row r="703" spans="1:26" ht="12" customHeight="1" x14ac:dyDescent="0.25">
      <c r="A703" s="157"/>
      <c r="B703" s="157"/>
      <c r="C703" s="157"/>
      <c r="D703" s="189"/>
      <c r="E703" s="157"/>
      <c r="F703" s="157"/>
      <c r="G703" s="157"/>
      <c r="H703" s="157"/>
      <c r="I703" s="157"/>
      <c r="J703" s="157"/>
      <c r="K703" s="157"/>
      <c r="L703" s="157"/>
      <c r="M703" s="157"/>
      <c r="N703" s="157"/>
      <c r="O703" s="157"/>
      <c r="P703" s="157"/>
      <c r="Q703" s="157"/>
      <c r="R703" s="157"/>
      <c r="S703" s="157"/>
      <c r="T703" s="157"/>
      <c r="U703" s="157"/>
      <c r="V703" s="157"/>
      <c r="W703" s="157"/>
      <c r="X703" s="157"/>
      <c r="Y703" s="157"/>
      <c r="Z703" s="157"/>
    </row>
    <row r="704" spans="1:26" ht="12" customHeight="1" x14ac:dyDescent="0.25">
      <c r="A704" s="157"/>
      <c r="B704" s="157"/>
      <c r="C704" s="157"/>
      <c r="D704" s="189"/>
      <c r="E704" s="157"/>
      <c r="F704" s="157"/>
      <c r="G704" s="157"/>
      <c r="H704" s="157"/>
      <c r="I704" s="157"/>
      <c r="J704" s="157"/>
      <c r="K704" s="157"/>
      <c r="L704" s="157"/>
      <c r="M704" s="157"/>
      <c r="N704" s="157"/>
      <c r="O704" s="157"/>
      <c r="P704" s="157"/>
      <c r="Q704" s="157"/>
      <c r="R704" s="157"/>
      <c r="S704" s="157"/>
      <c r="T704" s="157"/>
      <c r="U704" s="157"/>
      <c r="V704" s="157"/>
      <c r="W704" s="157"/>
      <c r="X704" s="157"/>
      <c r="Y704" s="157"/>
      <c r="Z704" s="157"/>
    </row>
    <row r="705" spans="1:26" ht="12" customHeight="1" x14ac:dyDescent="0.25">
      <c r="A705" s="157"/>
      <c r="B705" s="157"/>
      <c r="C705" s="157"/>
      <c r="D705" s="189"/>
      <c r="E705" s="157"/>
      <c r="F705" s="157"/>
      <c r="G705" s="157"/>
      <c r="H705" s="157"/>
      <c r="I705" s="157"/>
      <c r="J705" s="157"/>
      <c r="K705" s="157"/>
      <c r="L705" s="157"/>
      <c r="M705" s="157"/>
      <c r="N705" s="157"/>
      <c r="O705" s="157"/>
      <c r="P705" s="157"/>
      <c r="Q705" s="157"/>
      <c r="R705" s="157"/>
      <c r="S705" s="157"/>
      <c r="T705" s="157"/>
      <c r="U705" s="157"/>
      <c r="V705" s="157"/>
      <c r="W705" s="157"/>
      <c r="X705" s="157"/>
      <c r="Y705" s="157"/>
      <c r="Z705" s="157"/>
    </row>
    <row r="706" spans="1:26" ht="12" customHeight="1" x14ac:dyDescent="0.25">
      <c r="A706" s="157"/>
      <c r="B706" s="157"/>
      <c r="C706" s="157"/>
      <c r="D706" s="189"/>
      <c r="E706" s="157"/>
      <c r="F706" s="157"/>
      <c r="G706" s="157"/>
      <c r="H706" s="157"/>
      <c r="I706" s="157"/>
      <c r="J706" s="157"/>
      <c r="K706" s="157"/>
      <c r="L706" s="157"/>
      <c r="M706" s="157"/>
      <c r="N706" s="157"/>
      <c r="O706" s="157"/>
      <c r="P706" s="157"/>
      <c r="Q706" s="157"/>
      <c r="R706" s="157"/>
      <c r="S706" s="157"/>
      <c r="T706" s="157"/>
      <c r="U706" s="157"/>
      <c r="V706" s="157"/>
      <c r="W706" s="157"/>
      <c r="X706" s="157"/>
      <c r="Y706" s="157"/>
      <c r="Z706" s="157"/>
    </row>
    <row r="707" spans="1:26" ht="12" customHeight="1" x14ac:dyDescent="0.25">
      <c r="A707" s="157"/>
      <c r="B707" s="157"/>
      <c r="C707" s="157"/>
      <c r="D707" s="189"/>
      <c r="E707" s="157"/>
      <c r="F707" s="157"/>
      <c r="G707" s="157"/>
      <c r="H707" s="157"/>
      <c r="I707" s="157"/>
      <c r="J707" s="157"/>
      <c r="K707" s="157"/>
      <c r="L707" s="157"/>
      <c r="M707" s="157"/>
      <c r="N707" s="157"/>
      <c r="O707" s="157"/>
      <c r="P707" s="157"/>
      <c r="Q707" s="157"/>
      <c r="R707" s="157"/>
      <c r="S707" s="157"/>
      <c r="T707" s="157"/>
      <c r="U707" s="157"/>
      <c r="V707" s="157"/>
      <c r="W707" s="157"/>
      <c r="X707" s="157"/>
      <c r="Y707" s="157"/>
      <c r="Z707" s="157"/>
    </row>
    <row r="708" spans="1:26" ht="12" customHeight="1" x14ac:dyDescent="0.25">
      <c r="A708" s="157"/>
      <c r="B708" s="157"/>
      <c r="C708" s="157"/>
      <c r="D708" s="189"/>
      <c r="E708" s="157"/>
      <c r="F708" s="157"/>
      <c r="G708" s="157"/>
      <c r="H708" s="157"/>
      <c r="I708" s="157"/>
      <c r="J708" s="157"/>
      <c r="K708" s="157"/>
      <c r="L708" s="157"/>
      <c r="M708" s="157"/>
      <c r="N708" s="157"/>
      <c r="O708" s="157"/>
      <c r="P708" s="157"/>
      <c r="Q708" s="157"/>
      <c r="R708" s="157"/>
      <c r="S708" s="157"/>
      <c r="T708" s="157"/>
      <c r="U708" s="157"/>
      <c r="V708" s="157"/>
      <c r="W708" s="157"/>
      <c r="X708" s="157"/>
      <c r="Y708" s="157"/>
      <c r="Z708" s="157"/>
    </row>
    <row r="709" spans="1:26" ht="12" customHeight="1" x14ac:dyDescent="0.25">
      <c r="A709" s="157"/>
      <c r="B709" s="157"/>
      <c r="C709" s="157"/>
      <c r="D709" s="189"/>
      <c r="E709" s="157"/>
      <c r="F709" s="157"/>
      <c r="G709" s="157"/>
      <c r="H709" s="157"/>
      <c r="I709" s="157"/>
      <c r="J709" s="157"/>
      <c r="K709" s="157"/>
      <c r="L709" s="157"/>
      <c r="M709" s="157"/>
      <c r="N709" s="157"/>
      <c r="O709" s="157"/>
      <c r="P709" s="157"/>
      <c r="Q709" s="157"/>
      <c r="R709" s="157"/>
      <c r="S709" s="157"/>
      <c r="T709" s="157"/>
      <c r="U709" s="157"/>
      <c r="V709" s="157"/>
      <c r="W709" s="157"/>
      <c r="X709" s="157"/>
      <c r="Y709" s="157"/>
      <c r="Z709" s="157"/>
    </row>
    <row r="710" spans="1:26" ht="12" customHeight="1" x14ac:dyDescent="0.25">
      <c r="A710" s="157"/>
      <c r="B710" s="157"/>
      <c r="C710" s="157"/>
      <c r="D710" s="189"/>
      <c r="E710" s="157"/>
      <c r="F710" s="157"/>
      <c r="G710" s="157"/>
      <c r="H710" s="157"/>
      <c r="I710" s="157"/>
      <c r="J710" s="157"/>
      <c r="K710" s="157"/>
      <c r="L710" s="157"/>
      <c r="M710" s="157"/>
      <c r="N710" s="157"/>
      <c r="O710" s="157"/>
      <c r="P710" s="157"/>
      <c r="Q710" s="157"/>
      <c r="R710" s="157"/>
      <c r="S710" s="157"/>
      <c r="T710" s="157"/>
      <c r="U710" s="157"/>
      <c r="V710" s="157"/>
      <c r="W710" s="157"/>
      <c r="X710" s="157"/>
      <c r="Y710" s="157"/>
      <c r="Z710" s="157"/>
    </row>
    <row r="711" spans="1:26" ht="12" customHeight="1" x14ac:dyDescent="0.25">
      <c r="A711" s="157"/>
      <c r="B711" s="157"/>
      <c r="C711" s="157"/>
      <c r="D711" s="189"/>
      <c r="E711" s="157"/>
      <c r="F711" s="157"/>
      <c r="G711" s="157"/>
      <c r="H711" s="157"/>
      <c r="I711" s="157"/>
      <c r="J711" s="157"/>
      <c r="K711" s="157"/>
      <c r="L711" s="157"/>
      <c r="M711" s="157"/>
      <c r="N711" s="157"/>
      <c r="O711" s="157"/>
      <c r="P711" s="157"/>
      <c r="Q711" s="157"/>
      <c r="R711" s="157"/>
      <c r="S711" s="157"/>
      <c r="T711" s="157"/>
      <c r="U711" s="157"/>
      <c r="V711" s="157"/>
      <c r="W711" s="157"/>
      <c r="X711" s="157"/>
      <c r="Y711" s="157"/>
      <c r="Z711" s="157"/>
    </row>
    <row r="712" spans="1:26" ht="12" customHeight="1" x14ac:dyDescent="0.25">
      <c r="A712" s="157"/>
      <c r="B712" s="157"/>
      <c r="C712" s="157"/>
      <c r="D712" s="189"/>
      <c r="E712" s="157"/>
      <c r="F712" s="157"/>
      <c r="G712" s="157"/>
      <c r="H712" s="157"/>
      <c r="I712" s="157"/>
      <c r="J712" s="157"/>
      <c r="K712" s="157"/>
      <c r="L712" s="157"/>
      <c r="M712" s="157"/>
      <c r="N712" s="157"/>
      <c r="O712" s="157"/>
      <c r="P712" s="157"/>
      <c r="Q712" s="157"/>
      <c r="R712" s="157"/>
      <c r="S712" s="157"/>
      <c r="T712" s="157"/>
      <c r="U712" s="157"/>
      <c r="V712" s="157"/>
      <c r="W712" s="157"/>
      <c r="X712" s="157"/>
      <c r="Y712" s="157"/>
      <c r="Z712" s="157"/>
    </row>
    <row r="713" spans="1:26" ht="12" customHeight="1" x14ac:dyDescent="0.25">
      <c r="A713" s="157"/>
      <c r="B713" s="157"/>
      <c r="C713" s="157"/>
      <c r="D713" s="189"/>
      <c r="E713" s="157"/>
      <c r="F713" s="157"/>
      <c r="G713" s="157"/>
      <c r="H713" s="157"/>
      <c r="I713" s="157"/>
      <c r="J713" s="157"/>
      <c r="K713" s="157"/>
      <c r="L713" s="157"/>
      <c r="M713" s="157"/>
      <c r="N713" s="157"/>
      <c r="O713" s="157"/>
      <c r="P713" s="157"/>
      <c r="Q713" s="157"/>
      <c r="R713" s="157"/>
      <c r="S713" s="157"/>
      <c r="T713" s="157"/>
      <c r="U713" s="157"/>
      <c r="V713" s="157"/>
      <c r="W713" s="157"/>
      <c r="X713" s="157"/>
      <c r="Y713" s="157"/>
      <c r="Z713" s="157"/>
    </row>
    <row r="714" spans="1:26" ht="12" customHeight="1" x14ac:dyDescent="0.25">
      <c r="A714" s="157"/>
      <c r="B714" s="157"/>
      <c r="C714" s="157"/>
      <c r="D714" s="189"/>
      <c r="E714" s="157"/>
      <c r="F714" s="157"/>
      <c r="G714" s="157"/>
      <c r="H714" s="157"/>
      <c r="I714" s="157"/>
      <c r="J714" s="157"/>
      <c r="K714" s="157"/>
      <c r="L714" s="157"/>
      <c r="M714" s="157"/>
      <c r="N714" s="157"/>
      <c r="O714" s="157"/>
      <c r="P714" s="157"/>
      <c r="Q714" s="157"/>
      <c r="R714" s="157"/>
      <c r="S714" s="157"/>
      <c r="T714" s="157"/>
      <c r="U714" s="157"/>
      <c r="V714" s="157"/>
      <c r="W714" s="157"/>
      <c r="X714" s="157"/>
      <c r="Y714" s="157"/>
      <c r="Z714" s="157"/>
    </row>
    <row r="715" spans="1:26" ht="12" customHeight="1" x14ac:dyDescent="0.25">
      <c r="A715" s="157"/>
      <c r="B715" s="157"/>
      <c r="C715" s="157"/>
      <c r="D715" s="189"/>
      <c r="E715" s="157"/>
      <c r="F715" s="157"/>
      <c r="G715" s="157"/>
      <c r="H715" s="157"/>
      <c r="I715" s="157"/>
      <c r="J715" s="157"/>
      <c r="K715" s="157"/>
      <c r="L715" s="157"/>
      <c r="M715" s="157"/>
      <c r="N715" s="157"/>
      <c r="O715" s="157"/>
      <c r="P715" s="157"/>
      <c r="Q715" s="157"/>
      <c r="R715" s="157"/>
      <c r="S715" s="157"/>
      <c r="T715" s="157"/>
      <c r="U715" s="157"/>
      <c r="V715" s="157"/>
      <c r="W715" s="157"/>
      <c r="X715" s="157"/>
      <c r="Y715" s="157"/>
      <c r="Z715" s="157"/>
    </row>
    <row r="716" spans="1:26" ht="12" customHeight="1" x14ac:dyDescent="0.25">
      <c r="A716" s="157"/>
      <c r="B716" s="157"/>
      <c r="C716" s="157"/>
      <c r="D716" s="189"/>
      <c r="E716" s="157"/>
      <c r="F716" s="157"/>
      <c r="G716" s="157"/>
      <c r="H716" s="157"/>
      <c r="I716" s="157"/>
      <c r="J716" s="157"/>
      <c r="K716" s="157"/>
      <c r="L716" s="157"/>
      <c r="M716" s="157"/>
      <c r="N716" s="157"/>
      <c r="O716" s="157"/>
      <c r="P716" s="157"/>
      <c r="Q716" s="157"/>
      <c r="R716" s="157"/>
      <c r="S716" s="157"/>
      <c r="T716" s="157"/>
      <c r="U716" s="157"/>
      <c r="V716" s="157"/>
      <c r="W716" s="157"/>
      <c r="X716" s="157"/>
      <c r="Y716" s="157"/>
      <c r="Z716" s="157"/>
    </row>
    <row r="717" spans="1:26" ht="12" customHeight="1" x14ac:dyDescent="0.25">
      <c r="A717" s="157"/>
      <c r="B717" s="157"/>
      <c r="C717" s="157"/>
      <c r="D717" s="189"/>
      <c r="E717" s="157"/>
      <c r="F717" s="157"/>
      <c r="G717" s="157"/>
      <c r="H717" s="157"/>
      <c r="I717" s="157"/>
      <c r="J717" s="157"/>
      <c r="K717" s="157"/>
      <c r="L717" s="157"/>
      <c r="M717" s="157"/>
      <c r="N717" s="157"/>
      <c r="O717" s="157"/>
      <c r="P717" s="157"/>
      <c r="Q717" s="157"/>
      <c r="R717" s="157"/>
      <c r="S717" s="157"/>
      <c r="T717" s="157"/>
      <c r="U717" s="157"/>
      <c r="V717" s="157"/>
      <c r="W717" s="157"/>
      <c r="X717" s="157"/>
      <c r="Y717" s="157"/>
      <c r="Z717" s="157"/>
    </row>
    <row r="718" spans="1:26" ht="12" customHeight="1" x14ac:dyDescent="0.25">
      <c r="A718" s="157"/>
      <c r="B718" s="157"/>
      <c r="C718" s="157"/>
      <c r="D718" s="189"/>
      <c r="E718" s="157"/>
      <c r="F718" s="157"/>
      <c r="G718" s="157"/>
      <c r="H718" s="157"/>
      <c r="I718" s="157"/>
      <c r="J718" s="157"/>
      <c r="K718" s="157"/>
      <c r="L718" s="157"/>
      <c r="M718" s="157"/>
      <c r="N718" s="157"/>
      <c r="O718" s="157"/>
      <c r="P718" s="157"/>
      <c r="Q718" s="157"/>
      <c r="R718" s="157"/>
      <c r="S718" s="157"/>
      <c r="T718" s="157"/>
      <c r="U718" s="157"/>
      <c r="V718" s="157"/>
      <c r="W718" s="157"/>
      <c r="X718" s="157"/>
      <c r="Y718" s="157"/>
      <c r="Z718" s="157"/>
    </row>
    <row r="719" spans="1:26" ht="12" customHeight="1" x14ac:dyDescent="0.25">
      <c r="A719" s="157"/>
      <c r="B719" s="157"/>
      <c r="C719" s="157"/>
      <c r="D719" s="189"/>
      <c r="E719" s="157"/>
      <c r="F719" s="157"/>
      <c r="G719" s="157"/>
      <c r="H719" s="157"/>
      <c r="I719" s="157"/>
      <c r="J719" s="157"/>
      <c r="K719" s="157"/>
      <c r="L719" s="157"/>
      <c r="M719" s="157"/>
      <c r="N719" s="157"/>
      <c r="O719" s="157"/>
      <c r="P719" s="157"/>
      <c r="Q719" s="157"/>
      <c r="R719" s="157"/>
      <c r="S719" s="157"/>
      <c r="T719" s="157"/>
      <c r="U719" s="157"/>
      <c r="V719" s="157"/>
      <c r="W719" s="157"/>
      <c r="X719" s="157"/>
      <c r="Y719" s="157"/>
      <c r="Z719" s="157"/>
    </row>
    <row r="720" spans="1:26" ht="12" customHeight="1" x14ac:dyDescent="0.25">
      <c r="A720" s="157"/>
      <c r="B720" s="157"/>
      <c r="C720" s="157"/>
      <c r="D720" s="189"/>
      <c r="E720" s="157"/>
      <c r="F720" s="157"/>
      <c r="G720" s="157"/>
      <c r="H720" s="157"/>
      <c r="I720" s="157"/>
      <c r="J720" s="157"/>
      <c r="K720" s="157"/>
      <c r="L720" s="157"/>
      <c r="M720" s="157"/>
      <c r="N720" s="157"/>
      <c r="O720" s="157"/>
      <c r="P720" s="157"/>
      <c r="Q720" s="157"/>
      <c r="R720" s="157"/>
      <c r="S720" s="157"/>
      <c r="T720" s="157"/>
      <c r="U720" s="157"/>
      <c r="V720" s="157"/>
      <c r="W720" s="157"/>
      <c r="X720" s="157"/>
      <c r="Y720" s="157"/>
      <c r="Z720" s="157"/>
    </row>
    <row r="721" spans="1:26" ht="12" customHeight="1" x14ac:dyDescent="0.25">
      <c r="A721" s="157"/>
      <c r="B721" s="157"/>
      <c r="C721" s="157"/>
      <c r="D721" s="189"/>
      <c r="E721" s="157"/>
      <c r="F721" s="157"/>
      <c r="G721" s="157"/>
      <c r="H721" s="157"/>
      <c r="I721" s="157"/>
      <c r="J721" s="157"/>
      <c r="K721" s="157"/>
      <c r="L721" s="157"/>
      <c r="M721" s="157"/>
      <c r="N721" s="157"/>
      <c r="O721" s="157"/>
      <c r="P721" s="157"/>
      <c r="Q721" s="157"/>
      <c r="R721" s="157"/>
      <c r="S721" s="157"/>
      <c r="T721" s="157"/>
      <c r="U721" s="157"/>
      <c r="V721" s="157"/>
      <c r="W721" s="157"/>
      <c r="X721" s="157"/>
      <c r="Y721" s="157"/>
      <c r="Z721" s="157"/>
    </row>
    <row r="722" spans="1:26" ht="12" customHeight="1" x14ac:dyDescent="0.25">
      <c r="A722" s="157"/>
      <c r="B722" s="157"/>
      <c r="C722" s="157"/>
      <c r="D722" s="189"/>
      <c r="E722" s="157"/>
      <c r="F722" s="157"/>
      <c r="G722" s="157"/>
      <c r="H722" s="157"/>
      <c r="I722" s="157"/>
      <c r="J722" s="157"/>
      <c r="K722" s="157"/>
      <c r="L722" s="157"/>
      <c r="M722" s="157"/>
      <c r="N722" s="157"/>
      <c r="O722" s="157"/>
      <c r="P722" s="157"/>
      <c r="Q722" s="157"/>
      <c r="R722" s="157"/>
      <c r="S722" s="157"/>
      <c r="T722" s="157"/>
      <c r="U722" s="157"/>
      <c r="V722" s="157"/>
      <c r="W722" s="157"/>
      <c r="X722" s="157"/>
      <c r="Y722" s="157"/>
      <c r="Z722" s="157"/>
    </row>
    <row r="723" spans="1:26" ht="12" customHeight="1" x14ac:dyDescent="0.25">
      <c r="A723" s="157"/>
      <c r="B723" s="157"/>
      <c r="C723" s="157"/>
      <c r="D723" s="189"/>
      <c r="E723" s="157"/>
      <c r="F723" s="157"/>
      <c r="G723" s="157"/>
      <c r="H723" s="157"/>
      <c r="I723" s="157"/>
      <c r="J723" s="157"/>
      <c r="K723" s="157"/>
      <c r="L723" s="157"/>
      <c r="M723" s="157"/>
      <c r="N723" s="157"/>
      <c r="O723" s="157"/>
      <c r="P723" s="157"/>
      <c r="Q723" s="157"/>
      <c r="R723" s="157"/>
      <c r="S723" s="157"/>
      <c r="T723" s="157"/>
      <c r="U723" s="157"/>
      <c r="V723" s="157"/>
      <c r="W723" s="157"/>
      <c r="X723" s="157"/>
      <c r="Y723" s="157"/>
      <c r="Z723" s="157"/>
    </row>
    <row r="724" spans="1:26" ht="12" customHeight="1" x14ac:dyDescent="0.25">
      <c r="A724" s="157"/>
      <c r="B724" s="157"/>
      <c r="C724" s="157"/>
      <c r="D724" s="189"/>
      <c r="E724" s="157"/>
      <c r="F724" s="157"/>
      <c r="G724" s="157"/>
      <c r="H724" s="157"/>
      <c r="I724" s="157"/>
      <c r="J724" s="157"/>
      <c r="K724" s="157"/>
      <c r="L724" s="157"/>
      <c r="M724" s="157"/>
      <c r="N724" s="157"/>
      <c r="O724" s="157"/>
      <c r="P724" s="157"/>
      <c r="Q724" s="157"/>
      <c r="R724" s="157"/>
      <c r="S724" s="157"/>
      <c r="T724" s="157"/>
      <c r="U724" s="157"/>
      <c r="V724" s="157"/>
      <c r="W724" s="157"/>
      <c r="X724" s="157"/>
      <c r="Y724" s="157"/>
      <c r="Z724" s="157"/>
    </row>
    <row r="725" spans="1:26" ht="12" customHeight="1" x14ac:dyDescent="0.25">
      <c r="A725" s="157"/>
      <c r="B725" s="157"/>
      <c r="C725" s="157"/>
      <c r="D725" s="189"/>
      <c r="E725" s="157"/>
      <c r="F725" s="157"/>
      <c r="G725" s="157"/>
      <c r="H725" s="157"/>
      <c r="I725" s="157"/>
      <c r="J725" s="157"/>
      <c r="K725" s="157"/>
      <c r="L725" s="157"/>
      <c r="M725" s="157"/>
      <c r="N725" s="157"/>
      <c r="O725" s="157"/>
      <c r="P725" s="157"/>
      <c r="Q725" s="157"/>
      <c r="R725" s="157"/>
      <c r="S725" s="157"/>
      <c r="T725" s="157"/>
      <c r="U725" s="157"/>
      <c r="V725" s="157"/>
      <c r="W725" s="157"/>
      <c r="X725" s="157"/>
      <c r="Y725" s="157"/>
      <c r="Z725" s="157"/>
    </row>
    <row r="726" spans="1:26" ht="12" customHeight="1" x14ac:dyDescent="0.25">
      <c r="A726" s="157"/>
      <c r="B726" s="157"/>
      <c r="C726" s="157"/>
      <c r="D726" s="189"/>
      <c r="E726" s="157"/>
      <c r="F726" s="157"/>
      <c r="G726" s="157"/>
      <c r="H726" s="157"/>
      <c r="I726" s="157"/>
      <c r="J726" s="157"/>
      <c r="K726" s="157"/>
      <c r="L726" s="157"/>
      <c r="M726" s="157"/>
      <c r="N726" s="157"/>
      <c r="O726" s="157"/>
      <c r="P726" s="157"/>
      <c r="Q726" s="157"/>
      <c r="R726" s="157"/>
      <c r="S726" s="157"/>
      <c r="T726" s="157"/>
      <c r="U726" s="157"/>
      <c r="V726" s="157"/>
      <c r="W726" s="157"/>
      <c r="X726" s="157"/>
      <c r="Y726" s="157"/>
      <c r="Z726" s="157"/>
    </row>
    <row r="727" spans="1:26" ht="12" customHeight="1" x14ac:dyDescent="0.25">
      <c r="A727" s="157"/>
      <c r="B727" s="157"/>
      <c r="C727" s="157"/>
      <c r="D727" s="189"/>
      <c r="E727" s="157"/>
      <c r="F727" s="157"/>
      <c r="G727" s="157"/>
      <c r="H727" s="157"/>
      <c r="I727" s="157"/>
      <c r="J727" s="157"/>
      <c r="K727" s="157"/>
      <c r="L727" s="157"/>
      <c r="M727" s="157"/>
      <c r="N727" s="157"/>
      <c r="O727" s="157"/>
      <c r="P727" s="157"/>
      <c r="Q727" s="157"/>
      <c r="R727" s="157"/>
      <c r="S727" s="157"/>
      <c r="T727" s="157"/>
      <c r="U727" s="157"/>
      <c r="V727" s="157"/>
      <c r="W727" s="157"/>
      <c r="X727" s="157"/>
      <c r="Y727" s="157"/>
      <c r="Z727" s="157"/>
    </row>
    <row r="728" spans="1:26" ht="12" customHeight="1" x14ac:dyDescent="0.25">
      <c r="A728" s="157"/>
      <c r="B728" s="157"/>
      <c r="C728" s="157"/>
      <c r="D728" s="189"/>
      <c r="E728" s="157"/>
      <c r="F728" s="157"/>
      <c r="G728" s="157"/>
      <c r="H728" s="157"/>
      <c r="I728" s="157"/>
      <c r="J728" s="157"/>
      <c r="K728" s="157"/>
      <c r="L728" s="157"/>
      <c r="M728" s="157"/>
      <c r="N728" s="157"/>
      <c r="O728" s="157"/>
      <c r="P728" s="157"/>
      <c r="Q728" s="157"/>
      <c r="R728" s="157"/>
      <c r="S728" s="157"/>
      <c r="T728" s="157"/>
      <c r="U728" s="157"/>
      <c r="V728" s="157"/>
      <c r="W728" s="157"/>
      <c r="X728" s="157"/>
      <c r="Y728" s="157"/>
      <c r="Z728" s="157"/>
    </row>
    <row r="729" spans="1:26" ht="12" customHeight="1" x14ac:dyDescent="0.25">
      <c r="A729" s="157"/>
      <c r="B729" s="157"/>
      <c r="C729" s="157"/>
      <c r="D729" s="189"/>
      <c r="E729" s="157"/>
      <c r="F729" s="157"/>
      <c r="G729" s="157"/>
      <c r="H729" s="157"/>
      <c r="I729" s="157"/>
      <c r="J729" s="157"/>
      <c r="K729" s="157"/>
      <c r="L729" s="157"/>
      <c r="M729" s="157"/>
      <c r="N729" s="157"/>
      <c r="O729" s="157"/>
      <c r="P729" s="157"/>
      <c r="Q729" s="157"/>
      <c r="R729" s="157"/>
      <c r="S729" s="157"/>
      <c r="T729" s="157"/>
      <c r="U729" s="157"/>
      <c r="V729" s="157"/>
      <c r="W729" s="157"/>
      <c r="X729" s="157"/>
      <c r="Y729" s="157"/>
      <c r="Z729" s="157"/>
    </row>
    <row r="730" spans="1:26" ht="12" customHeight="1" x14ac:dyDescent="0.25">
      <c r="A730" s="157"/>
      <c r="B730" s="157"/>
      <c r="C730" s="157"/>
      <c r="D730" s="189"/>
      <c r="E730" s="157"/>
      <c r="F730" s="157"/>
      <c r="G730" s="157"/>
      <c r="H730" s="157"/>
      <c r="I730" s="157"/>
      <c r="J730" s="157"/>
      <c r="K730" s="157"/>
      <c r="L730" s="157"/>
      <c r="M730" s="157"/>
      <c r="N730" s="157"/>
      <c r="O730" s="157"/>
      <c r="P730" s="157"/>
      <c r="Q730" s="157"/>
      <c r="R730" s="157"/>
      <c r="S730" s="157"/>
      <c r="T730" s="157"/>
      <c r="U730" s="157"/>
      <c r="V730" s="157"/>
      <c r="W730" s="157"/>
      <c r="X730" s="157"/>
      <c r="Y730" s="157"/>
      <c r="Z730" s="157"/>
    </row>
    <row r="731" spans="1:26" ht="12" customHeight="1" x14ac:dyDescent="0.25">
      <c r="A731" s="157"/>
      <c r="B731" s="157"/>
      <c r="C731" s="157"/>
      <c r="D731" s="189"/>
      <c r="E731" s="157"/>
      <c r="F731" s="157"/>
      <c r="G731" s="157"/>
      <c r="H731" s="157"/>
      <c r="I731" s="157"/>
      <c r="J731" s="157"/>
      <c r="K731" s="157"/>
      <c r="L731" s="157"/>
      <c r="M731" s="157"/>
      <c r="N731" s="157"/>
      <c r="O731" s="157"/>
      <c r="P731" s="157"/>
      <c r="Q731" s="157"/>
      <c r="R731" s="157"/>
      <c r="S731" s="157"/>
      <c r="T731" s="157"/>
      <c r="U731" s="157"/>
      <c r="V731" s="157"/>
      <c r="W731" s="157"/>
      <c r="X731" s="157"/>
      <c r="Y731" s="157"/>
      <c r="Z731" s="157"/>
    </row>
    <row r="732" spans="1:26" ht="12" customHeight="1" x14ac:dyDescent="0.25">
      <c r="A732" s="157"/>
      <c r="B732" s="157"/>
      <c r="C732" s="157"/>
      <c r="D732" s="189"/>
      <c r="E732" s="157"/>
      <c r="F732" s="157"/>
      <c r="G732" s="157"/>
      <c r="H732" s="157"/>
      <c r="I732" s="157"/>
      <c r="J732" s="157"/>
      <c r="K732" s="157"/>
      <c r="L732" s="157"/>
      <c r="M732" s="157"/>
      <c r="N732" s="157"/>
      <c r="O732" s="157"/>
      <c r="P732" s="157"/>
      <c r="Q732" s="157"/>
      <c r="R732" s="157"/>
      <c r="S732" s="157"/>
      <c r="T732" s="157"/>
      <c r="U732" s="157"/>
      <c r="V732" s="157"/>
      <c r="W732" s="157"/>
      <c r="X732" s="157"/>
      <c r="Y732" s="157"/>
      <c r="Z732" s="157"/>
    </row>
    <row r="733" spans="1:26" ht="12" customHeight="1" x14ac:dyDescent="0.25">
      <c r="A733" s="157"/>
      <c r="B733" s="157"/>
      <c r="C733" s="157"/>
      <c r="D733" s="189"/>
      <c r="E733" s="157"/>
      <c r="F733" s="157"/>
      <c r="G733" s="157"/>
      <c r="H733" s="157"/>
      <c r="I733" s="157"/>
      <c r="J733" s="157"/>
      <c r="K733" s="157"/>
      <c r="L733" s="157"/>
      <c r="M733" s="157"/>
      <c r="N733" s="157"/>
      <c r="O733" s="157"/>
      <c r="P733" s="157"/>
      <c r="Q733" s="157"/>
      <c r="R733" s="157"/>
      <c r="S733" s="157"/>
      <c r="T733" s="157"/>
      <c r="U733" s="157"/>
      <c r="V733" s="157"/>
      <c r="W733" s="157"/>
      <c r="X733" s="157"/>
      <c r="Y733" s="157"/>
      <c r="Z733" s="157"/>
    </row>
    <row r="734" spans="1:26" ht="12" customHeight="1" x14ac:dyDescent="0.25">
      <c r="A734" s="157"/>
      <c r="B734" s="157"/>
      <c r="C734" s="157"/>
      <c r="D734" s="189"/>
      <c r="E734" s="157"/>
      <c r="F734" s="157"/>
      <c r="G734" s="157"/>
      <c r="H734" s="157"/>
      <c r="I734" s="157"/>
      <c r="J734" s="157"/>
      <c r="K734" s="157"/>
      <c r="L734" s="157"/>
      <c r="M734" s="157"/>
      <c r="N734" s="157"/>
      <c r="O734" s="157"/>
      <c r="P734" s="157"/>
      <c r="Q734" s="157"/>
      <c r="R734" s="157"/>
      <c r="S734" s="157"/>
      <c r="T734" s="157"/>
      <c r="U734" s="157"/>
      <c r="V734" s="157"/>
      <c r="W734" s="157"/>
      <c r="X734" s="157"/>
      <c r="Y734" s="157"/>
      <c r="Z734" s="157"/>
    </row>
    <row r="735" spans="1:26" ht="12" customHeight="1" x14ac:dyDescent="0.25">
      <c r="A735" s="157"/>
      <c r="B735" s="157"/>
      <c r="C735" s="157"/>
      <c r="D735" s="189"/>
      <c r="E735" s="157"/>
      <c r="F735" s="157"/>
      <c r="G735" s="157"/>
      <c r="H735" s="157"/>
      <c r="I735" s="157"/>
      <c r="J735" s="157"/>
      <c r="K735" s="157"/>
      <c r="L735" s="157"/>
      <c r="M735" s="157"/>
      <c r="N735" s="157"/>
      <c r="O735" s="157"/>
      <c r="P735" s="157"/>
      <c r="Q735" s="157"/>
      <c r="R735" s="157"/>
      <c r="S735" s="157"/>
      <c r="T735" s="157"/>
      <c r="U735" s="157"/>
      <c r="V735" s="157"/>
      <c r="W735" s="157"/>
      <c r="X735" s="157"/>
      <c r="Y735" s="157"/>
      <c r="Z735" s="157"/>
    </row>
    <row r="736" spans="1:26" ht="12" customHeight="1" x14ac:dyDescent="0.25">
      <c r="A736" s="157"/>
      <c r="B736" s="157"/>
      <c r="C736" s="157"/>
      <c r="D736" s="189"/>
      <c r="E736" s="157"/>
      <c r="F736" s="157"/>
      <c r="G736" s="157"/>
      <c r="H736" s="157"/>
      <c r="I736" s="157"/>
      <c r="J736" s="157"/>
      <c r="K736" s="157"/>
      <c r="L736" s="157"/>
      <c r="M736" s="157"/>
      <c r="N736" s="157"/>
      <c r="O736" s="157"/>
      <c r="P736" s="157"/>
      <c r="Q736" s="157"/>
      <c r="R736" s="157"/>
      <c r="S736" s="157"/>
      <c r="T736" s="157"/>
      <c r="U736" s="157"/>
      <c r="V736" s="157"/>
      <c r="W736" s="157"/>
      <c r="X736" s="157"/>
      <c r="Y736" s="157"/>
      <c r="Z736" s="157"/>
    </row>
    <row r="737" spans="1:26" ht="12" customHeight="1" x14ac:dyDescent="0.25">
      <c r="A737" s="157"/>
      <c r="B737" s="157"/>
      <c r="C737" s="157"/>
      <c r="D737" s="189"/>
      <c r="E737" s="157"/>
      <c r="F737" s="157"/>
      <c r="G737" s="157"/>
      <c r="H737" s="157"/>
      <c r="I737" s="157"/>
      <c r="J737" s="157"/>
      <c r="K737" s="157"/>
      <c r="L737" s="157"/>
      <c r="M737" s="157"/>
      <c r="N737" s="157"/>
      <c r="O737" s="157"/>
      <c r="P737" s="157"/>
      <c r="Q737" s="157"/>
      <c r="R737" s="157"/>
      <c r="S737" s="157"/>
      <c r="T737" s="157"/>
      <c r="U737" s="157"/>
      <c r="V737" s="157"/>
      <c r="W737" s="157"/>
      <c r="X737" s="157"/>
      <c r="Y737" s="157"/>
      <c r="Z737" s="157"/>
    </row>
    <row r="738" spans="1:26" ht="12" customHeight="1" x14ac:dyDescent="0.25">
      <c r="A738" s="157"/>
      <c r="B738" s="157"/>
      <c r="C738" s="157"/>
      <c r="D738" s="189"/>
      <c r="E738" s="157"/>
      <c r="F738" s="157"/>
      <c r="G738" s="157"/>
      <c r="H738" s="157"/>
      <c r="I738" s="157"/>
      <c r="J738" s="157"/>
      <c r="K738" s="157"/>
      <c r="L738" s="157"/>
      <c r="M738" s="157"/>
      <c r="N738" s="157"/>
      <c r="O738" s="157"/>
      <c r="P738" s="157"/>
      <c r="Q738" s="157"/>
      <c r="R738" s="157"/>
      <c r="S738" s="157"/>
      <c r="T738" s="157"/>
      <c r="U738" s="157"/>
      <c r="V738" s="157"/>
      <c r="W738" s="157"/>
      <c r="X738" s="157"/>
      <c r="Y738" s="157"/>
      <c r="Z738" s="157"/>
    </row>
    <row r="739" spans="1:26" ht="12" customHeight="1" x14ac:dyDescent="0.25">
      <c r="A739" s="157"/>
      <c r="B739" s="157"/>
      <c r="C739" s="157"/>
      <c r="D739" s="189"/>
      <c r="E739" s="157"/>
      <c r="F739" s="157"/>
      <c r="G739" s="157"/>
      <c r="H739" s="157"/>
      <c r="I739" s="157"/>
      <c r="J739" s="157"/>
      <c r="K739" s="157"/>
      <c r="L739" s="157"/>
      <c r="M739" s="157"/>
      <c r="N739" s="157"/>
      <c r="O739" s="157"/>
      <c r="P739" s="157"/>
      <c r="Q739" s="157"/>
      <c r="R739" s="157"/>
      <c r="S739" s="157"/>
      <c r="T739" s="157"/>
      <c r="U739" s="157"/>
      <c r="V739" s="157"/>
      <c r="W739" s="157"/>
      <c r="X739" s="157"/>
      <c r="Y739" s="157"/>
      <c r="Z739" s="157"/>
    </row>
    <row r="740" spans="1:26" ht="12" customHeight="1" x14ac:dyDescent="0.25">
      <c r="A740" s="157"/>
      <c r="B740" s="157"/>
      <c r="C740" s="157"/>
      <c r="D740" s="189"/>
      <c r="E740" s="157"/>
      <c r="F740" s="157"/>
      <c r="G740" s="157"/>
      <c r="H740" s="157"/>
      <c r="I740" s="157"/>
      <c r="J740" s="157"/>
      <c r="K740" s="157"/>
      <c r="L740" s="157"/>
      <c r="M740" s="157"/>
      <c r="N740" s="157"/>
      <c r="O740" s="157"/>
      <c r="P740" s="157"/>
      <c r="Q740" s="157"/>
      <c r="R740" s="157"/>
      <c r="S740" s="157"/>
      <c r="T740" s="157"/>
      <c r="U740" s="157"/>
      <c r="V740" s="157"/>
      <c r="W740" s="157"/>
      <c r="X740" s="157"/>
      <c r="Y740" s="157"/>
      <c r="Z740" s="157"/>
    </row>
    <row r="741" spans="1:26" ht="12" customHeight="1" x14ac:dyDescent="0.25">
      <c r="A741" s="157"/>
      <c r="B741" s="157"/>
      <c r="C741" s="157"/>
      <c r="D741" s="189"/>
      <c r="E741" s="157"/>
      <c r="F741" s="157"/>
      <c r="G741" s="157"/>
      <c r="H741" s="157"/>
      <c r="I741" s="157"/>
      <c r="J741" s="157"/>
      <c r="K741" s="157"/>
      <c r="L741" s="157"/>
      <c r="M741" s="157"/>
      <c r="N741" s="157"/>
      <c r="O741" s="157"/>
      <c r="P741" s="157"/>
      <c r="Q741" s="157"/>
      <c r="R741" s="157"/>
      <c r="S741" s="157"/>
      <c r="T741" s="157"/>
      <c r="U741" s="157"/>
      <c r="V741" s="157"/>
      <c r="W741" s="157"/>
      <c r="X741" s="157"/>
      <c r="Y741" s="157"/>
      <c r="Z741" s="157"/>
    </row>
    <row r="742" spans="1:26" ht="12" customHeight="1" x14ac:dyDescent="0.25">
      <c r="A742" s="157"/>
      <c r="B742" s="157"/>
      <c r="C742" s="157"/>
      <c r="D742" s="189"/>
      <c r="E742" s="157"/>
      <c r="F742" s="157"/>
      <c r="G742" s="157"/>
      <c r="H742" s="157"/>
      <c r="I742" s="157"/>
      <c r="J742" s="157"/>
      <c r="K742" s="157"/>
      <c r="L742" s="157"/>
      <c r="M742" s="157"/>
      <c r="N742" s="157"/>
      <c r="O742" s="157"/>
      <c r="P742" s="157"/>
      <c r="Q742" s="157"/>
      <c r="R742" s="157"/>
      <c r="S742" s="157"/>
      <c r="T742" s="157"/>
      <c r="U742" s="157"/>
      <c r="V742" s="157"/>
      <c r="W742" s="157"/>
      <c r="X742" s="157"/>
      <c r="Y742" s="157"/>
      <c r="Z742" s="157"/>
    </row>
    <row r="743" spans="1:26" ht="12" customHeight="1" x14ac:dyDescent="0.25">
      <c r="A743" s="157"/>
      <c r="B743" s="157"/>
      <c r="C743" s="157"/>
      <c r="D743" s="189"/>
      <c r="E743" s="157"/>
      <c r="F743" s="157"/>
      <c r="G743" s="157"/>
      <c r="H743" s="157"/>
      <c r="I743" s="157"/>
      <c r="J743" s="157"/>
      <c r="K743" s="157"/>
      <c r="L743" s="157"/>
      <c r="M743" s="157"/>
      <c r="N743" s="157"/>
      <c r="O743" s="157"/>
      <c r="P743" s="157"/>
      <c r="Q743" s="157"/>
      <c r="R743" s="157"/>
      <c r="S743" s="157"/>
      <c r="T743" s="157"/>
      <c r="U743" s="157"/>
      <c r="V743" s="157"/>
      <c r="W743" s="157"/>
      <c r="X743" s="157"/>
      <c r="Y743" s="157"/>
      <c r="Z743" s="157"/>
    </row>
    <row r="744" spans="1:26" ht="12" customHeight="1" x14ac:dyDescent="0.25">
      <c r="A744" s="157"/>
      <c r="B744" s="157"/>
      <c r="C744" s="157"/>
      <c r="D744" s="189"/>
      <c r="E744" s="157"/>
      <c r="F744" s="157"/>
      <c r="G744" s="157"/>
      <c r="H744" s="157"/>
      <c r="I744" s="157"/>
      <c r="J744" s="157"/>
      <c r="K744" s="157"/>
      <c r="L744" s="157"/>
      <c r="M744" s="157"/>
      <c r="N744" s="157"/>
      <c r="O744" s="157"/>
      <c r="P744" s="157"/>
      <c r="Q744" s="157"/>
      <c r="R744" s="157"/>
      <c r="S744" s="157"/>
      <c r="T744" s="157"/>
      <c r="U744" s="157"/>
      <c r="V744" s="157"/>
      <c r="W744" s="157"/>
      <c r="X744" s="157"/>
      <c r="Y744" s="157"/>
      <c r="Z744" s="157"/>
    </row>
    <row r="745" spans="1:26" ht="12" customHeight="1" x14ac:dyDescent="0.25">
      <c r="A745" s="157"/>
      <c r="B745" s="157"/>
      <c r="C745" s="157"/>
      <c r="D745" s="189"/>
      <c r="E745" s="157"/>
      <c r="F745" s="157"/>
      <c r="G745" s="157"/>
      <c r="H745" s="157"/>
      <c r="I745" s="157"/>
      <c r="J745" s="157"/>
      <c r="K745" s="157"/>
      <c r="L745" s="157"/>
      <c r="M745" s="157"/>
      <c r="N745" s="157"/>
      <c r="O745" s="157"/>
      <c r="P745" s="157"/>
      <c r="Q745" s="157"/>
      <c r="R745" s="157"/>
      <c r="S745" s="157"/>
      <c r="T745" s="157"/>
      <c r="U745" s="157"/>
      <c r="V745" s="157"/>
      <c r="W745" s="157"/>
      <c r="X745" s="157"/>
      <c r="Y745" s="157"/>
      <c r="Z745" s="157"/>
    </row>
    <row r="746" spans="1:26" ht="12" customHeight="1" x14ac:dyDescent="0.25">
      <c r="A746" s="157"/>
      <c r="B746" s="157"/>
      <c r="C746" s="157"/>
      <c r="D746" s="189"/>
      <c r="E746" s="157"/>
      <c r="F746" s="157"/>
      <c r="G746" s="157"/>
      <c r="H746" s="157"/>
      <c r="I746" s="157"/>
      <c r="J746" s="157"/>
      <c r="K746" s="157"/>
      <c r="L746" s="157"/>
      <c r="M746" s="157"/>
      <c r="N746" s="157"/>
      <c r="O746" s="157"/>
      <c r="P746" s="157"/>
      <c r="Q746" s="157"/>
      <c r="R746" s="157"/>
      <c r="S746" s="157"/>
      <c r="T746" s="157"/>
      <c r="U746" s="157"/>
      <c r="V746" s="157"/>
      <c r="W746" s="157"/>
      <c r="X746" s="157"/>
      <c r="Y746" s="157"/>
      <c r="Z746" s="157"/>
    </row>
    <row r="747" spans="1:26" ht="12" customHeight="1" x14ac:dyDescent="0.25">
      <c r="A747" s="157"/>
      <c r="B747" s="157"/>
      <c r="C747" s="157"/>
      <c r="D747" s="189"/>
      <c r="E747" s="157"/>
      <c r="F747" s="157"/>
      <c r="G747" s="157"/>
      <c r="H747" s="157"/>
      <c r="I747" s="157"/>
      <c r="J747" s="157"/>
      <c r="K747" s="157"/>
      <c r="L747" s="157"/>
      <c r="M747" s="157"/>
      <c r="N747" s="157"/>
      <c r="O747" s="157"/>
      <c r="P747" s="157"/>
      <c r="Q747" s="157"/>
      <c r="R747" s="157"/>
      <c r="S747" s="157"/>
      <c r="T747" s="157"/>
      <c r="U747" s="157"/>
      <c r="V747" s="157"/>
      <c r="W747" s="157"/>
      <c r="X747" s="157"/>
      <c r="Y747" s="157"/>
      <c r="Z747" s="157"/>
    </row>
    <row r="748" spans="1:26" ht="12" customHeight="1" x14ac:dyDescent="0.25">
      <c r="A748" s="157"/>
      <c r="B748" s="157"/>
      <c r="C748" s="157"/>
      <c r="D748" s="189"/>
      <c r="E748" s="157"/>
      <c r="F748" s="157"/>
      <c r="G748" s="157"/>
      <c r="H748" s="157"/>
      <c r="I748" s="157"/>
      <c r="J748" s="157"/>
      <c r="K748" s="157"/>
      <c r="L748" s="157"/>
      <c r="M748" s="157"/>
      <c r="N748" s="157"/>
      <c r="O748" s="157"/>
      <c r="P748" s="157"/>
      <c r="Q748" s="157"/>
      <c r="R748" s="157"/>
      <c r="S748" s="157"/>
      <c r="T748" s="157"/>
      <c r="U748" s="157"/>
      <c r="V748" s="157"/>
      <c r="W748" s="157"/>
      <c r="X748" s="157"/>
      <c r="Y748" s="157"/>
      <c r="Z748" s="157"/>
    </row>
    <row r="749" spans="1:26" ht="12" customHeight="1" x14ac:dyDescent="0.25">
      <c r="A749" s="157"/>
      <c r="B749" s="157"/>
      <c r="C749" s="157"/>
      <c r="D749" s="189"/>
      <c r="E749" s="157"/>
      <c r="F749" s="157"/>
      <c r="G749" s="157"/>
      <c r="H749" s="157"/>
      <c r="I749" s="157"/>
      <c r="J749" s="157"/>
      <c r="K749" s="157"/>
      <c r="L749" s="157"/>
      <c r="M749" s="157"/>
      <c r="N749" s="157"/>
      <c r="O749" s="157"/>
      <c r="P749" s="157"/>
      <c r="Q749" s="157"/>
      <c r="R749" s="157"/>
      <c r="S749" s="157"/>
      <c r="T749" s="157"/>
      <c r="U749" s="157"/>
      <c r="V749" s="157"/>
      <c r="W749" s="157"/>
      <c r="X749" s="157"/>
      <c r="Y749" s="157"/>
      <c r="Z749" s="157"/>
    </row>
    <row r="750" spans="1:26" ht="12" customHeight="1" x14ac:dyDescent="0.25">
      <c r="A750" s="157"/>
      <c r="B750" s="157"/>
      <c r="C750" s="157"/>
      <c r="D750" s="189"/>
      <c r="E750" s="157"/>
      <c r="F750" s="157"/>
      <c r="G750" s="157"/>
      <c r="H750" s="157"/>
      <c r="I750" s="157"/>
      <c r="J750" s="157"/>
      <c r="K750" s="157"/>
      <c r="L750" s="157"/>
      <c r="M750" s="157"/>
      <c r="N750" s="157"/>
      <c r="O750" s="157"/>
      <c r="P750" s="157"/>
      <c r="Q750" s="157"/>
      <c r="R750" s="157"/>
      <c r="S750" s="157"/>
      <c r="T750" s="157"/>
      <c r="U750" s="157"/>
      <c r="V750" s="157"/>
      <c r="W750" s="157"/>
      <c r="X750" s="157"/>
      <c r="Y750" s="157"/>
      <c r="Z750" s="157"/>
    </row>
    <row r="751" spans="1:26" ht="12" customHeight="1" x14ac:dyDescent="0.25">
      <c r="A751" s="157"/>
      <c r="B751" s="157"/>
      <c r="C751" s="157"/>
      <c r="D751" s="189"/>
      <c r="E751" s="157"/>
      <c r="F751" s="157"/>
      <c r="G751" s="157"/>
      <c r="H751" s="157"/>
      <c r="I751" s="157"/>
      <c r="J751" s="157"/>
      <c r="K751" s="157"/>
      <c r="L751" s="157"/>
      <c r="M751" s="157"/>
      <c r="N751" s="157"/>
      <c r="O751" s="157"/>
      <c r="P751" s="157"/>
      <c r="Q751" s="157"/>
      <c r="R751" s="157"/>
      <c r="S751" s="157"/>
      <c r="T751" s="157"/>
      <c r="U751" s="157"/>
      <c r="V751" s="157"/>
      <c r="W751" s="157"/>
      <c r="X751" s="157"/>
      <c r="Y751" s="157"/>
      <c r="Z751" s="157"/>
    </row>
    <row r="752" spans="1:26" ht="12" customHeight="1" x14ac:dyDescent="0.25">
      <c r="A752" s="157"/>
      <c r="B752" s="157"/>
      <c r="C752" s="157"/>
      <c r="D752" s="189"/>
      <c r="E752" s="157"/>
      <c r="F752" s="157"/>
      <c r="G752" s="157"/>
      <c r="H752" s="157"/>
      <c r="I752" s="157"/>
      <c r="J752" s="157"/>
      <c r="K752" s="157"/>
      <c r="L752" s="157"/>
      <c r="M752" s="157"/>
      <c r="N752" s="157"/>
      <c r="O752" s="157"/>
      <c r="P752" s="157"/>
      <c r="Q752" s="157"/>
      <c r="R752" s="157"/>
      <c r="S752" s="157"/>
      <c r="T752" s="157"/>
      <c r="U752" s="157"/>
      <c r="V752" s="157"/>
      <c r="W752" s="157"/>
      <c r="X752" s="157"/>
      <c r="Y752" s="157"/>
      <c r="Z752" s="157"/>
    </row>
    <row r="753" spans="1:26" ht="12" customHeight="1" x14ac:dyDescent="0.25">
      <c r="A753" s="157"/>
      <c r="B753" s="157"/>
      <c r="C753" s="157"/>
      <c r="D753" s="189"/>
      <c r="E753" s="157"/>
      <c r="F753" s="157"/>
      <c r="G753" s="157"/>
      <c r="H753" s="157"/>
      <c r="I753" s="157"/>
      <c r="J753" s="157"/>
      <c r="K753" s="157"/>
      <c r="L753" s="157"/>
      <c r="M753" s="157"/>
      <c r="N753" s="157"/>
      <c r="O753" s="157"/>
      <c r="P753" s="157"/>
      <c r="Q753" s="157"/>
      <c r="R753" s="157"/>
      <c r="S753" s="157"/>
      <c r="T753" s="157"/>
      <c r="U753" s="157"/>
      <c r="V753" s="157"/>
      <c r="W753" s="157"/>
      <c r="X753" s="157"/>
      <c r="Y753" s="157"/>
      <c r="Z753" s="157"/>
    </row>
    <row r="754" spans="1:26" ht="12" customHeight="1" x14ac:dyDescent="0.25">
      <c r="A754" s="157"/>
      <c r="B754" s="157"/>
      <c r="C754" s="157"/>
      <c r="D754" s="189"/>
      <c r="E754" s="157"/>
      <c r="F754" s="157"/>
      <c r="G754" s="157"/>
      <c r="H754" s="157"/>
      <c r="I754" s="157"/>
      <c r="J754" s="157"/>
      <c r="K754" s="157"/>
      <c r="L754" s="157"/>
      <c r="M754" s="157"/>
      <c r="N754" s="157"/>
      <c r="O754" s="157"/>
      <c r="P754" s="157"/>
      <c r="Q754" s="157"/>
      <c r="R754" s="157"/>
      <c r="S754" s="157"/>
      <c r="T754" s="157"/>
      <c r="U754" s="157"/>
      <c r="V754" s="157"/>
      <c r="W754" s="157"/>
      <c r="X754" s="157"/>
      <c r="Y754" s="157"/>
      <c r="Z754" s="157"/>
    </row>
    <row r="755" spans="1:26" ht="12" customHeight="1" x14ac:dyDescent="0.25">
      <c r="A755" s="157"/>
      <c r="B755" s="157"/>
      <c r="C755" s="157"/>
      <c r="D755" s="189"/>
      <c r="E755" s="157"/>
      <c r="F755" s="157"/>
      <c r="G755" s="157"/>
      <c r="H755" s="157"/>
      <c r="I755" s="157"/>
      <c r="J755" s="157"/>
      <c r="K755" s="157"/>
      <c r="L755" s="157"/>
      <c r="M755" s="157"/>
      <c r="N755" s="157"/>
      <c r="O755" s="157"/>
      <c r="P755" s="157"/>
      <c r="Q755" s="157"/>
      <c r="R755" s="157"/>
      <c r="S755" s="157"/>
      <c r="T755" s="157"/>
      <c r="U755" s="157"/>
      <c r="V755" s="157"/>
      <c r="W755" s="157"/>
      <c r="X755" s="157"/>
      <c r="Y755" s="157"/>
      <c r="Z755" s="157"/>
    </row>
    <row r="756" spans="1:26" ht="12" customHeight="1" x14ac:dyDescent="0.25">
      <c r="A756" s="157"/>
      <c r="B756" s="157"/>
      <c r="C756" s="157"/>
      <c r="D756" s="189"/>
      <c r="E756" s="157"/>
      <c r="F756" s="157"/>
      <c r="G756" s="157"/>
      <c r="H756" s="157"/>
      <c r="I756" s="157"/>
      <c r="J756" s="157"/>
      <c r="K756" s="157"/>
      <c r="L756" s="157"/>
      <c r="M756" s="157"/>
      <c r="N756" s="157"/>
      <c r="O756" s="157"/>
      <c r="P756" s="157"/>
      <c r="Q756" s="157"/>
      <c r="R756" s="157"/>
      <c r="S756" s="157"/>
      <c r="T756" s="157"/>
      <c r="U756" s="157"/>
      <c r="V756" s="157"/>
      <c r="W756" s="157"/>
      <c r="X756" s="157"/>
      <c r="Y756" s="157"/>
      <c r="Z756" s="157"/>
    </row>
    <row r="757" spans="1:26" ht="12" customHeight="1" x14ac:dyDescent="0.25">
      <c r="A757" s="157"/>
      <c r="B757" s="157"/>
      <c r="C757" s="157"/>
      <c r="D757" s="189"/>
      <c r="E757" s="157"/>
      <c r="F757" s="157"/>
      <c r="G757" s="157"/>
      <c r="H757" s="157"/>
      <c r="I757" s="157"/>
      <c r="J757" s="157"/>
      <c r="K757" s="157"/>
      <c r="L757" s="157"/>
      <c r="M757" s="157"/>
      <c r="N757" s="157"/>
      <c r="O757" s="157"/>
      <c r="P757" s="157"/>
      <c r="Q757" s="157"/>
      <c r="R757" s="157"/>
      <c r="S757" s="157"/>
      <c r="T757" s="157"/>
      <c r="U757" s="157"/>
      <c r="V757" s="157"/>
      <c r="W757" s="157"/>
      <c r="X757" s="157"/>
      <c r="Y757" s="157"/>
      <c r="Z757" s="157"/>
    </row>
    <row r="758" spans="1:26" ht="12" customHeight="1" x14ac:dyDescent="0.25">
      <c r="A758" s="157"/>
      <c r="B758" s="157"/>
      <c r="C758" s="157"/>
      <c r="D758" s="189"/>
      <c r="E758" s="157"/>
      <c r="F758" s="157"/>
      <c r="G758" s="157"/>
      <c r="H758" s="157"/>
      <c r="I758" s="157"/>
      <c r="J758" s="157"/>
      <c r="K758" s="157"/>
      <c r="L758" s="157"/>
      <c r="M758" s="157"/>
      <c r="N758" s="157"/>
      <c r="O758" s="157"/>
      <c r="P758" s="157"/>
      <c r="Q758" s="157"/>
      <c r="R758" s="157"/>
      <c r="S758" s="157"/>
      <c r="T758" s="157"/>
      <c r="U758" s="157"/>
      <c r="V758" s="157"/>
      <c r="W758" s="157"/>
      <c r="X758" s="157"/>
      <c r="Y758" s="157"/>
      <c r="Z758" s="157"/>
    </row>
    <row r="759" spans="1:26" ht="12" customHeight="1" x14ac:dyDescent="0.25">
      <c r="A759" s="157"/>
      <c r="B759" s="157"/>
      <c r="C759" s="157"/>
      <c r="D759" s="189"/>
      <c r="E759" s="157"/>
      <c r="F759" s="157"/>
      <c r="G759" s="157"/>
      <c r="H759" s="157"/>
      <c r="I759" s="157"/>
      <c r="J759" s="157"/>
      <c r="K759" s="157"/>
      <c r="L759" s="157"/>
      <c r="M759" s="157"/>
      <c r="N759" s="157"/>
      <c r="O759" s="157"/>
      <c r="P759" s="157"/>
      <c r="Q759" s="157"/>
      <c r="R759" s="157"/>
      <c r="S759" s="157"/>
      <c r="T759" s="157"/>
      <c r="U759" s="157"/>
      <c r="V759" s="157"/>
      <c r="W759" s="157"/>
      <c r="X759" s="157"/>
      <c r="Y759" s="157"/>
      <c r="Z759" s="157"/>
    </row>
    <row r="760" spans="1:26" ht="12" customHeight="1" x14ac:dyDescent="0.25">
      <c r="A760" s="157"/>
      <c r="B760" s="157"/>
      <c r="C760" s="157"/>
      <c r="D760" s="189"/>
      <c r="E760" s="157"/>
      <c r="F760" s="157"/>
      <c r="G760" s="157"/>
      <c r="H760" s="157"/>
      <c r="I760" s="157"/>
      <c r="J760" s="157"/>
      <c r="K760" s="157"/>
      <c r="L760" s="157"/>
      <c r="M760" s="157"/>
      <c r="N760" s="157"/>
      <c r="O760" s="157"/>
      <c r="P760" s="157"/>
      <c r="Q760" s="157"/>
      <c r="R760" s="157"/>
      <c r="S760" s="157"/>
      <c r="T760" s="157"/>
      <c r="U760" s="157"/>
      <c r="V760" s="157"/>
      <c r="W760" s="157"/>
      <c r="X760" s="157"/>
      <c r="Y760" s="157"/>
      <c r="Z760" s="157"/>
    </row>
    <row r="761" spans="1:26" ht="12" customHeight="1" x14ac:dyDescent="0.25">
      <c r="A761" s="157"/>
      <c r="B761" s="157"/>
      <c r="C761" s="157"/>
      <c r="D761" s="189"/>
      <c r="E761" s="157"/>
      <c r="F761" s="157"/>
      <c r="G761" s="157"/>
      <c r="H761" s="157"/>
      <c r="I761" s="157"/>
      <c r="J761" s="157"/>
      <c r="K761" s="157"/>
      <c r="L761" s="157"/>
      <c r="M761" s="157"/>
      <c r="N761" s="157"/>
      <c r="O761" s="157"/>
      <c r="P761" s="157"/>
      <c r="Q761" s="157"/>
      <c r="R761" s="157"/>
      <c r="S761" s="157"/>
      <c r="T761" s="157"/>
      <c r="U761" s="157"/>
      <c r="V761" s="157"/>
      <c r="W761" s="157"/>
      <c r="X761" s="157"/>
      <c r="Y761" s="157"/>
      <c r="Z761" s="157"/>
    </row>
    <row r="762" spans="1:26" ht="12" customHeight="1" x14ac:dyDescent="0.25">
      <c r="A762" s="157"/>
      <c r="B762" s="157"/>
      <c r="C762" s="157"/>
      <c r="D762" s="189"/>
      <c r="E762" s="157"/>
      <c r="F762" s="157"/>
      <c r="G762" s="157"/>
      <c r="H762" s="157"/>
      <c r="I762" s="157"/>
      <c r="J762" s="157"/>
      <c r="K762" s="157"/>
      <c r="L762" s="157"/>
      <c r="M762" s="157"/>
      <c r="N762" s="157"/>
      <c r="O762" s="157"/>
      <c r="P762" s="157"/>
      <c r="Q762" s="157"/>
      <c r="R762" s="157"/>
      <c r="S762" s="157"/>
      <c r="T762" s="157"/>
      <c r="U762" s="157"/>
      <c r="V762" s="157"/>
      <c r="W762" s="157"/>
      <c r="X762" s="157"/>
      <c r="Y762" s="157"/>
      <c r="Z762" s="157"/>
    </row>
    <row r="763" spans="1:26" ht="12" customHeight="1" x14ac:dyDescent="0.25">
      <c r="A763" s="157"/>
      <c r="B763" s="157"/>
      <c r="C763" s="157"/>
      <c r="D763" s="189"/>
      <c r="E763" s="157"/>
      <c r="F763" s="157"/>
      <c r="G763" s="157"/>
      <c r="H763" s="157"/>
      <c r="I763" s="157"/>
      <c r="J763" s="157"/>
      <c r="K763" s="157"/>
      <c r="L763" s="157"/>
      <c r="M763" s="157"/>
      <c r="N763" s="157"/>
      <c r="O763" s="157"/>
      <c r="P763" s="157"/>
      <c r="Q763" s="157"/>
      <c r="R763" s="157"/>
      <c r="S763" s="157"/>
      <c r="T763" s="157"/>
      <c r="U763" s="157"/>
      <c r="V763" s="157"/>
      <c r="W763" s="157"/>
      <c r="X763" s="157"/>
      <c r="Y763" s="157"/>
      <c r="Z763" s="157"/>
    </row>
    <row r="764" spans="1:26" ht="12" customHeight="1" x14ac:dyDescent="0.25">
      <c r="A764" s="157"/>
      <c r="B764" s="157"/>
      <c r="C764" s="157"/>
      <c r="D764" s="189"/>
      <c r="E764" s="157"/>
      <c r="F764" s="157"/>
      <c r="G764" s="157"/>
      <c r="H764" s="157"/>
      <c r="I764" s="157"/>
      <c r="J764" s="157"/>
      <c r="K764" s="157"/>
      <c r="L764" s="157"/>
      <c r="M764" s="157"/>
      <c r="N764" s="157"/>
      <c r="O764" s="157"/>
      <c r="P764" s="157"/>
      <c r="Q764" s="157"/>
      <c r="R764" s="157"/>
      <c r="S764" s="157"/>
      <c r="T764" s="157"/>
      <c r="U764" s="157"/>
      <c r="V764" s="157"/>
      <c r="W764" s="157"/>
      <c r="X764" s="157"/>
      <c r="Y764" s="157"/>
      <c r="Z764" s="157"/>
    </row>
    <row r="765" spans="1:26" ht="12" customHeight="1" x14ac:dyDescent="0.25">
      <c r="A765" s="157"/>
      <c r="B765" s="157"/>
      <c r="C765" s="157"/>
      <c r="D765" s="189"/>
      <c r="E765" s="157"/>
      <c r="F765" s="157"/>
      <c r="G765" s="157"/>
      <c r="H765" s="157"/>
      <c r="I765" s="157"/>
      <c r="J765" s="157"/>
      <c r="K765" s="157"/>
      <c r="L765" s="157"/>
      <c r="M765" s="157"/>
      <c r="N765" s="157"/>
      <c r="O765" s="157"/>
      <c r="P765" s="157"/>
      <c r="Q765" s="157"/>
      <c r="R765" s="157"/>
      <c r="S765" s="157"/>
      <c r="T765" s="157"/>
      <c r="U765" s="157"/>
      <c r="V765" s="157"/>
      <c r="W765" s="157"/>
      <c r="X765" s="157"/>
      <c r="Y765" s="157"/>
      <c r="Z765" s="157"/>
    </row>
    <row r="766" spans="1:26" ht="12" customHeight="1" x14ac:dyDescent="0.25">
      <c r="A766" s="157"/>
      <c r="B766" s="157"/>
      <c r="C766" s="157"/>
      <c r="D766" s="189"/>
      <c r="E766" s="157"/>
      <c r="F766" s="157"/>
      <c r="G766" s="157"/>
      <c r="H766" s="157"/>
      <c r="I766" s="157"/>
      <c r="J766" s="157"/>
      <c r="K766" s="157"/>
      <c r="L766" s="157"/>
      <c r="M766" s="157"/>
      <c r="N766" s="157"/>
      <c r="O766" s="157"/>
      <c r="P766" s="157"/>
      <c r="Q766" s="157"/>
      <c r="R766" s="157"/>
      <c r="S766" s="157"/>
      <c r="T766" s="157"/>
      <c r="U766" s="157"/>
      <c r="V766" s="157"/>
      <c r="W766" s="157"/>
      <c r="X766" s="157"/>
      <c r="Y766" s="157"/>
      <c r="Z766" s="157"/>
    </row>
    <row r="767" spans="1:26" ht="12" customHeight="1" x14ac:dyDescent="0.25">
      <c r="A767" s="157"/>
      <c r="B767" s="157"/>
      <c r="C767" s="157"/>
      <c r="D767" s="189"/>
      <c r="E767" s="157"/>
      <c r="F767" s="157"/>
      <c r="G767" s="157"/>
      <c r="H767" s="157"/>
      <c r="I767" s="157"/>
      <c r="J767" s="157"/>
      <c r="K767" s="157"/>
      <c r="L767" s="157"/>
      <c r="M767" s="157"/>
      <c r="N767" s="157"/>
      <c r="O767" s="157"/>
      <c r="P767" s="157"/>
      <c r="Q767" s="157"/>
      <c r="R767" s="157"/>
      <c r="S767" s="157"/>
      <c r="T767" s="157"/>
      <c r="U767" s="157"/>
      <c r="V767" s="157"/>
      <c r="W767" s="157"/>
      <c r="X767" s="157"/>
      <c r="Y767" s="157"/>
      <c r="Z767" s="157"/>
    </row>
    <row r="768" spans="1:26" ht="12" customHeight="1" x14ac:dyDescent="0.25">
      <c r="A768" s="157"/>
      <c r="B768" s="157"/>
      <c r="C768" s="157"/>
      <c r="D768" s="189"/>
      <c r="E768" s="157"/>
      <c r="F768" s="157"/>
      <c r="G768" s="157"/>
      <c r="H768" s="157"/>
      <c r="I768" s="157"/>
      <c r="J768" s="157"/>
      <c r="K768" s="157"/>
      <c r="L768" s="157"/>
      <c r="M768" s="157"/>
      <c r="N768" s="157"/>
      <c r="O768" s="157"/>
      <c r="P768" s="157"/>
      <c r="Q768" s="157"/>
      <c r="R768" s="157"/>
      <c r="S768" s="157"/>
      <c r="T768" s="157"/>
      <c r="U768" s="157"/>
      <c r="V768" s="157"/>
      <c r="W768" s="157"/>
      <c r="X768" s="157"/>
      <c r="Y768" s="157"/>
      <c r="Z768" s="157"/>
    </row>
    <row r="769" spans="1:26" ht="12" customHeight="1" x14ac:dyDescent="0.25">
      <c r="A769" s="157"/>
      <c r="B769" s="157"/>
      <c r="C769" s="157"/>
      <c r="D769" s="189"/>
      <c r="E769" s="157"/>
      <c r="F769" s="157"/>
      <c r="G769" s="157"/>
      <c r="H769" s="157"/>
      <c r="I769" s="157"/>
      <c r="J769" s="157"/>
      <c r="K769" s="157"/>
      <c r="L769" s="157"/>
      <c r="M769" s="157"/>
      <c r="N769" s="157"/>
      <c r="O769" s="157"/>
      <c r="P769" s="157"/>
      <c r="Q769" s="157"/>
      <c r="R769" s="157"/>
      <c r="S769" s="157"/>
      <c r="T769" s="157"/>
      <c r="U769" s="157"/>
      <c r="V769" s="157"/>
      <c r="W769" s="157"/>
      <c r="X769" s="157"/>
      <c r="Y769" s="157"/>
      <c r="Z769" s="157"/>
    </row>
    <row r="770" spans="1:26" ht="12" customHeight="1" x14ac:dyDescent="0.25">
      <c r="A770" s="157"/>
      <c r="B770" s="157"/>
      <c r="C770" s="157"/>
      <c r="D770" s="189"/>
      <c r="E770" s="157"/>
      <c r="F770" s="157"/>
      <c r="G770" s="157"/>
      <c r="H770" s="157"/>
      <c r="I770" s="157"/>
      <c r="J770" s="157"/>
      <c r="K770" s="157"/>
      <c r="L770" s="157"/>
      <c r="M770" s="157"/>
      <c r="N770" s="157"/>
      <c r="O770" s="157"/>
      <c r="P770" s="157"/>
      <c r="Q770" s="157"/>
      <c r="R770" s="157"/>
      <c r="S770" s="157"/>
      <c r="T770" s="157"/>
      <c r="U770" s="157"/>
      <c r="V770" s="157"/>
      <c r="W770" s="157"/>
      <c r="X770" s="157"/>
      <c r="Y770" s="157"/>
      <c r="Z770" s="157"/>
    </row>
    <row r="771" spans="1:26" ht="12" customHeight="1" x14ac:dyDescent="0.25">
      <c r="A771" s="157"/>
      <c r="B771" s="157"/>
      <c r="C771" s="157"/>
      <c r="D771" s="189"/>
      <c r="E771" s="157"/>
      <c r="F771" s="157"/>
      <c r="G771" s="157"/>
      <c r="H771" s="157"/>
      <c r="I771" s="157"/>
      <c r="J771" s="157"/>
      <c r="K771" s="157"/>
      <c r="L771" s="157"/>
      <c r="M771" s="157"/>
      <c r="N771" s="157"/>
      <c r="O771" s="157"/>
      <c r="P771" s="157"/>
      <c r="Q771" s="157"/>
      <c r="R771" s="157"/>
      <c r="S771" s="157"/>
      <c r="T771" s="157"/>
      <c r="U771" s="157"/>
      <c r="V771" s="157"/>
      <c r="W771" s="157"/>
      <c r="X771" s="157"/>
      <c r="Y771" s="157"/>
      <c r="Z771" s="157"/>
    </row>
    <row r="772" spans="1:26" ht="12" customHeight="1" x14ac:dyDescent="0.25">
      <c r="A772" s="157"/>
      <c r="B772" s="157"/>
      <c r="C772" s="157"/>
      <c r="D772" s="189"/>
      <c r="E772" s="157"/>
      <c r="F772" s="157"/>
      <c r="G772" s="157"/>
      <c r="H772" s="157"/>
      <c r="I772" s="157"/>
      <c r="J772" s="157"/>
      <c r="K772" s="157"/>
      <c r="L772" s="157"/>
      <c r="M772" s="157"/>
      <c r="N772" s="157"/>
      <c r="O772" s="157"/>
      <c r="P772" s="157"/>
      <c r="Q772" s="157"/>
      <c r="R772" s="157"/>
      <c r="S772" s="157"/>
      <c r="T772" s="157"/>
      <c r="U772" s="157"/>
      <c r="V772" s="157"/>
      <c r="W772" s="157"/>
      <c r="X772" s="157"/>
      <c r="Y772" s="157"/>
      <c r="Z772" s="157"/>
    </row>
    <row r="773" spans="1:26" ht="12" customHeight="1" x14ac:dyDescent="0.25">
      <c r="A773" s="157"/>
      <c r="B773" s="157"/>
      <c r="C773" s="157"/>
      <c r="D773" s="189"/>
      <c r="E773" s="157"/>
      <c r="F773" s="157"/>
      <c r="G773" s="157"/>
      <c r="H773" s="157"/>
      <c r="I773" s="157"/>
      <c r="J773" s="157"/>
      <c r="K773" s="157"/>
      <c r="L773" s="157"/>
      <c r="M773" s="157"/>
      <c r="N773" s="157"/>
      <c r="O773" s="157"/>
      <c r="P773" s="157"/>
      <c r="Q773" s="157"/>
      <c r="R773" s="157"/>
      <c r="S773" s="157"/>
      <c r="T773" s="157"/>
      <c r="U773" s="157"/>
      <c r="V773" s="157"/>
      <c r="W773" s="157"/>
      <c r="X773" s="157"/>
      <c r="Y773" s="157"/>
      <c r="Z773" s="157"/>
    </row>
    <row r="774" spans="1:26" ht="12" customHeight="1" x14ac:dyDescent="0.25">
      <c r="A774" s="157"/>
      <c r="B774" s="157"/>
      <c r="C774" s="157"/>
      <c r="D774" s="189"/>
      <c r="E774" s="157"/>
      <c r="F774" s="157"/>
      <c r="G774" s="157"/>
      <c r="H774" s="157"/>
      <c r="I774" s="157"/>
      <c r="J774" s="157"/>
      <c r="K774" s="157"/>
      <c r="L774" s="157"/>
      <c r="M774" s="157"/>
      <c r="N774" s="157"/>
      <c r="O774" s="157"/>
      <c r="P774" s="157"/>
      <c r="Q774" s="157"/>
      <c r="R774" s="157"/>
      <c r="S774" s="157"/>
      <c r="T774" s="157"/>
      <c r="U774" s="157"/>
      <c r="V774" s="157"/>
      <c r="W774" s="157"/>
      <c r="X774" s="157"/>
      <c r="Y774" s="157"/>
      <c r="Z774" s="157"/>
    </row>
    <row r="775" spans="1:26" ht="12" customHeight="1" x14ac:dyDescent="0.25">
      <c r="A775" s="157"/>
      <c r="B775" s="157"/>
      <c r="C775" s="157"/>
      <c r="D775" s="189"/>
      <c r="E775" s="157"/>
      <c r="F775" s="157"/>
      <c r="G775" s="157"/>
      <c r="H775" s="157"/>
      <c r="I775" s="157"/>
      <c r="J775" s="157"/>
      <c r="K775" s="157"/>
      <c r="L775" s="157"/>
      <c r="M775" s="157"/>
      <c r="N775" s="157"/>
      <c r="O775" s="157"/>
      <c r="P775" s="157"/>
      <c r="Q775" s="157"/>
      <c r="R775" s="157"/>
      <c r="S775" s="157"/>
      <c r="T775" s="157"/>
      <c r="U775" s="157"/>
      <c r="V775" s="157"/>
      <c r="W775" s="157"/>
      <c r="X775" s="157"/>
      <c r="Y775" s="157"/>
      <c r="Z775" s="157"/>
    </row>
    <row r="776" spans="1:26" ht="12" customHeight="1" x14ac:dyDescent="0.25">
      <c r="A776" s="157"/>
      <c r="B776" s="157"/>
      <c r="C776" s="157"/>
      <c r="D776" s="189"/>
      <c r="E776" s="157"/>
      <c r="F776" s="157"/>
      <c r="G776" s="157"/>
      <c r="H776" s="157"/>
      <c r="I776" s="157"/>
      <c r="J776" s="157"/>
      <c r="K776" s="157"/>
      <c r="L776" s="157"/>
      <c r="M776" s="157"/>
      <c r="N776" s="157"/>
      <c r="O776" s="157"/>
      <c r="P776" s="157"/>
      <c r="Q776" s="157"/>
      <c r="R776" s="157"/>
      <c r="S776" s="157"/>
      <c r="T776" s="157"/>
      <c r="U776" s="157"/>
      <c r="V776" s="157"/>
      <c r="W776" s="157"/>
      <c r="X776" s="157"/>
      <c r="Y776" s="157"/>
      <c r="Z776" s="157"/>
    </row>
    <row r="777" spans="1:26" ht="12" customHeight="1" x14ac:dyDescent="0.25">
      <c r="A777" s="157"/>
      <c r="B777" s="157"/>
      <c r="C777" s="157"/>
      <c r="D777" s="189"/>
      <c r="E777" s="157"/>
      <c r="F777" s="157"/>
      <c r="G777" s="157"/>
      <c r="H777" s="157"/>
      <c r="I777" s="157"/>
      <c r="J777" s="157"/>
      <c r="K777" s="157"/>
      <c r="L777" s="157"/>
      <c r="M777" s="157"/>
      <c r="N777" s="157"/>
      <c r="O777" s="157"/>
      <c r="P777" s="157"/>
      <c r="Q777" s="157"/>
      <c r="R777" s="157"/>
      <c r="S777" s="157"/>
      <c r="T777" s="157"/>
      <c r="U777" s="157"/>
      <c r="V777" s="157"/>
      <c r="W777" s="157"/>
      <c r="X777" s="157"/>
      <c r="Y777" s="157"/>
      <c r="Z777" s="157"/>
    </row>
    <row r="778" spans="1:26" ht="12" customHeight="1" x14ac:dyDescent="0.25">
      <c r="A778" s="157"/>
      <c r="B778" s="157"/>
      <c r="C778" s="157"/>
      <c r="D778" s="189"/>
      <c r="E778" s="157"/>
      <c r="F778" s="157"/>
      <c r="G778" s="157"/>
      <c r="H778" s="157"/>
      <c r="I778" s="157"/>
      <c r="J778" s="157"/>
      <c r="K778" s="157"/>
      <c r="L778" s="157"/>
      <c r="M778" s="157"/>
      <c r="N778" s="157"/>
      <c r="O778" s="157"/>
      <c r="P778" s="157"/>
      <c r="Q778" s="157"/>
      <c r="R778" s="157"/>
      <c r="S778" s="157"/>
      <c r="T778" s="157"/>
      <c r="U778" s="157"/>
      <c r="V778" s="157"/>
      <c r="W778" s="157"/>
      <c r="X778" s="157"/>
      <c r="Y778" s="157"/>
      <c r="Z778" s="157"/>
    </row>
    <row r="779" spans="1:26" ht="12" customHeight="1" x14ac:dyDescent="0.25">
      <c r="A779" s="157"/>
      <c r="B779" s="157"/>
      <c r="C779" s="157"/>
      <c r="D779" s="189"/>
      <c r="E779" s="157"/>
      <c r="F779" s="157"/>
      <c r="G779" s="157"/>
      <c r="H779" s="157"/>
      <c r="I779" s="157"/>
      <c r="J779" s="157"/>
      <c r="K779" s="157"/>
      <c r="L779" s="157"/>
      <c r="M779" s="157"/>
      <c r="N779" s="157"/>
      <c r="O779" s="157"/>
      <c r="P779" s="157"/>
      <c r="Q779" s="157"/>
      <c r="R779" s="157"/>
      <c r="S779" s="157"/>
      <c r="T779" s="157"/>
      <c r="U779" s="157"/>
      <c r="V779" s="157"/>
      <c r="W779" s="157"/>
      <c r="X779" s="157"/>
      <c r="Y779" s="157"/>
      <c r="Z779" s="157"/>
    </row>
    <row r="780" spans="1:26" ht="12" customHeight="1" x14ac:dyDescent="0.25">
      <c r="A780" s="157"/>
      <c r="B780" s="157"/>
      <c r="C780" s="157"/>
      <c r="D780" s="189"/>
      <c r="E780" s="157"/>
      <c r="F780" s="157"/>
      <c r="G780" s="157"/>
      <c r="H780" s="157"/>
      <c r="I780" s="157"/>
      <c r="J780" s="157"/>
      <c r="K780" s="157"/>
      <c r="L780" s="157"/>
      <c r="M780" s="157"/>
      <c r="N780" s="157"/>
      <c r="O780" s="157"/>
      <c r="P780" s="157"/>
      <c r="Q780" s="157"/>
      <c r="R780" s="157"/>
      <c r="S780" s="157"/>
      <c r="T780" s="157"/>
      <c r="U780" s="157"/>
      <c r="V780" s="157"/>
      <c r="W780" s="157"/>
      <c r="X780" s="157"/>
      <c r="Y780" s="157"/>
      <c r="Z780" s="157"/>
    </row>
    <row r="781" spans="1:26" ht="12" customHeight="1" x14ac:dyDescent="0.25">
      <c r="A781" s="157"/>
      <c r="B781" s="157"/>
      <c r="C781" s="157"/>
      <c r="D781" s="189"/>
      <c r="E781" s="157"/>
      <c r="F781" s="157"/>
      <c r="G781" s="157"/>
      <c r="H781" s="157"/>
      <c r="I781" s="157"/>
      <c r="J781" s="157"/>
      <c r="K781" s="157"/>
      <c r="L781" s="157"/>
      <c r="M781" s="157"/>
      <c r="N781" s="157"/>
      <c r="O781" s="157"/>
      <c r="P781" s="157"/>
      <c r="Q781" s="157"/>
      <c r="R781" s="157"/>
      <c r="S781" s="157"/>
      <c r="T781" s="157"/>
      <c r="U781" s="157"/>
      <c r="V781" s="157"/>
      <c r="W781" s="157"/>
      <c r="X781" s="157"/>
      <c r="Y781" s="157"/>
      <c r="Z781" s="157"/>
    </row>
    <row r="782" spans="1:26" ht="12" customHeight="1" x14ac:dyDescent="0.25">
      <c r="A782" s="157"/>
      <c r="B782" s="157"/>
      <c r="C782" s="157"/>
      <c r="D782" s="189"/>
      <c r="E782" s="157"/>
      <c r="F782" s="157"/>
      <c r="G782" s="157"/>
      <c r="H782" s="157"/>
      <c r="I782" s="157"/>
      <c r="J782" s="157"/>
      <c r="K782" s="157"/>
      <c r="L782" s="157"/>
      <c r="M782" s="157"/>
      <c r="N782" s="157"/>
      <c r="O782" s="157"/>
      <c r="P782" s="157"/>
      <c r="Q782" s="157"/>
      <c r="R782" s="157"/>
      <c r="S782" s="157"/>
      <c r="T782" s="157"/>
      <c r="U782" s="157"/>
      <c r="V782" s="157"/>
      <c r="W782" s="157"/>
      <c r="X782" s="157"/>
      <c r="Y782" s="157"/>
      <c r="Z782" s="157"/>
    </row>
    <row r="783" spans="1:26" ht="12" customHeight="1" x14ac:dyDescent="0.25">
      <c r="A783" s="157"/>
      <c r="B783" s="157"/>
      <c r="C783" s="157"/>
      <c r="D783" s="189"/>
      <c r="E783" s="157"/>
      <c r="F783" s="157"/>
      <c r="G783" s="157"/>
      <c r="H783" s="157"/>
      <c r="I783" s="157"/>
      <c r="J783" s="157"/>
      <c r="K783" s="157"/>
      <c r="L783" s="157"/>
      <c r="M783" s="157"/>
      <c r="N783" s="157"/>
      <c r="O783" s="157"/>
      <c r="P783" s="157"/>
      <c r="Q783" s="157"/>
      <c r="R783" s="157"/>
      <c r="S783" s="157"/>
      <c r="T783" s="157"/>
      <c r="U783" s="157"/>
      <c r="V783" s="157"/>
      <c r="W783" s="157"/>
      <c r="X783" s="157"/>
      <c r="Y783" s="157"/>
      <c r="Z783" s="157"/>
    </row>
    <row r="784" spans="1:26" ht="12" customHeight="1" x14ac:dyDescent="0.25">
      <c r="A784" s="157"/>
      <c r="B784" s="157"/>
      <c r="C784" s="157"/>
      <c r="D784" s="189"/>
      <c r="E784" s="157"/>
      <c r="F784" s="157"/>
      <c r="G784" s="157"/>
      <c r="H784" s="157"/>
      <c r="I784" s="157"/>
      <c r="J784" s="157"/>
      <c r="K784" s="157"/>
      <c r="L784" s="157"/>
      <c r="M784" s="157"/>
      <c r="N784" s="157"/>
      <c r="O784" s="157"/>
      <c r="P784" s="157"/>
      <c r="Q784" s="157"/>
      <c r="R784" s="157"/>
      <c r="S784" s="157"/>
      <c r="T784" s="157"/>
      <c r="U784" s="157"/>
      <c r="V784" s="157"/>
      <c r="W784" s="157"/>
      <c r="X784" s="157"/>
      <c r="Y784" s="157"/>
      <c r="Z784" s="157"/>
    </row>
    <row r="785" spans="1:26" ht="12" customHeight="1" x14ac:dyDescent="0.25">
      <c r="A785" s="157"/>
      <c r="B785" s="157"/>
      <c r="C785" s="157"/>
      <c r="D785" s="189"/>
      <c r="E785" s="157"/>
      <c r="F785" s="157"/>
      <c r="G785" s="157"/>
      <c r="H785" s="157"/>
      <c r="I785" s="157"/>
      <c r="J785" s="157"/>
      <c r="K785" s="157"/>
      <c r="L785" s="157"/>
      <c r="M785" s="157"/>
      <c r="N785" s="157"/>
      <c r="O785" s="157"/>
      <c r="P785" s="157"/>
      <c r="Q785" s="157"/>
      <c r="R785" s="157"/>
      <c r="S785" s="157"/>
      <c r="T785" s="157"/>
      <c r="U785" s="157"/>
      <c r="V785" s="157"/>
      <c r="W785" s="157"/>
      <c r="X785" s="157"/>
      <c r="Y785" s="157"/>
      <c r="Z785" s="157"/>
    </row>
    <row r="786" spans="1:26" ht="12" customHeight="1" x14ac:dyDescent="0.25">
      <c r="A786" s="157"/>
      <c r="B786" s="157"/>
      <c r="C786" s="157"/>
      <c r="D786" s="189"/>
      <c r="E786" s="157"/>
      <c r="F786" s="157"/>
      <c r="G786" s="157"/>
      <c r="H786" s="157"/>
      <c r="I786" s="157"/>
      <c r="J786" s="157"/>
      <c r="K786" s="157"/>
      <c r="L786" s="157"/>
      <c r="M786" s="157"/>
      <c r="N786" s="157"/>
      <c r="O786" s="157"/>
      <c r="P786" s="157"/>
      <c r="Q786" s="157"/>
      <c r="R786" s="157"/>
      <c r="S786" s="157"/>
      <c r="T786" s="157"/>
      <c r="U786" s="157"/>
      <c r="V786" s="157"/>
      <c r="W786" s="157"/>
      <c r="X786" s="157"/>
      <c r="Y786" s="157"/>
      <c r="Z786" s="157"/>
    </row>
    <row r="787" spans="1:26" ht="12" customHeight="1" x14ac:dyDescent="0.25">
      <c r="A787" s="157"/>
      <c r="B787" s="157"/>
      <c r="C787" s="157"/>
      <c r="D787" s="189"/>
      <c r="E787" s="157"/>
      <c r="F787" s="157"/>
      <c r="G787" s="157"/>
      <c r="H787" s="157"/>
      <c r="I787" s="157"/>
      <c r="J787" s="157"/>
      <c r="K787" s="157"/>
      <c r="L787" s="157"/>
      <c r="M787" s="157"/>
      <c r="N787" s="157"/>
      <c r="O787" s="157"/>
      <c r="P787" s="157"/>
      <c r="Q787" s="157"/>
      <c r="R787" s="157"/>
      <c r="S787" s="157"/>
      <c r="T787" s="157"/>
      <c r="U787" s="157"/>
      <c r="V787" s="157"/>
      <c r="W787" s="157"/>
      <c r="X787" s="157"/>
      <c r="Y787" s="157"/>
      <c r="Z787" s="157"/>
    </row>
    <row r="788" spans="1:26" ht="12" customHeight="1" x14ac:dyDescent="0.25">
      <c r="A788" s="157"/>
      <c r="B788" s="157"/>
      <c r="C788" s="157"/>
      <c r="D788" s="189"/>
      <c r="E788" s="157"/>
      <c r="F788" s="157"/>
      <c r="G788" s="157"/>
      <c r="H788" s="157"/>
      <c r="I788" s="157"/>
      <c r="J788" s="157"/>
      <c r="K788" s="157"/>
      <c r="L788" s="157"/>
      <c r="M788" s="157"/>
      <c r="N788" s="157"/>
      <c r="O788" s="157"/>
      <c r="P788" s="157"/>
      <c r="Q788" s="157"/>
      <c r="R788" s="157"/>
      <c r="S788" s="157"/>
      <c r="T788" s="157"/>
      <c r="U788" s="157"/>
      <c r="V788" s="157"/>
      <c r="W788" s="157"/>
      <c r="X788" s="157"/>
      <c r="Y788" s="157"/>
      <c r="Z788" s="157"/>
    </row>
    <row r="789" spans="1:26" ht="12" customHeight="1" x14ac:dyDescent="0.25">
      <c r="A789" s="157"/>
      <c r="B789" s="157"/>
      <c r="C789" s="157"/>
      <c r="D789" s="189"/>
      <c r="E789" s="157"/>
      <c r="F789" s="157"/>
      <c r="G789" s="157"/>
      <c r="H789" s="157"/>
      <c r="I789" s="157"/>
      <c r="J789" s="157"/>
      <c r="K789" s="157"/>
      <c r="L789" s="157"/>
      <c r="M789" s="157"/>
      <c r="N789" s="157"/>
      <c r="O789" s="157"/>
      <c r="P789" s="157"/>
      <c r="Q789" s="157"/>
      <c r="R789" s="157"/>
      <c r="S789" s="157"/>
      <c r="T789" s="157"/>
      <c r="U789" s="157"/>
      <c r="V789" s="157"/>
      <c r="W789" s="157"/>
      <c r="X789" s="157"/>
      <c r="Y789" s="157"/>
      <c r="Z789" s="157"/>
    </row>
    <row r="790" spans="1:26" ht="12" customHeight="1" x14ac:dyDescent="0.25">
      <c r="A790" s="157"/>
      <c r="B790" s="157"/>
      <c r="C790" s="157"/>
      <c r="D790" s="189"/>
      <c r="E790" s="157"/>
      <c r="F790" s="157"/>
      <c r="G790" s="157"/>
      <c r="H790" s="157"/>
      <c r="I790" s="157"/>
      <c r="J790" s="157"/>
      <c r="K790" s="157"/>
      <c r="L790" s="157"/>
      <c r="M790" s="157"/>
      <c r="N790" s="157"/>
      <c r="O790" s="157"/>
      <c r="P790" s="157"/>
      <c r="Q790" s="157"/>
      <c r="R790" s="157"/>
      <c r="S790" s="157"/>
      <c r="T790" s="157"/>
      <c r="U790" s="157"/>
      <c r="V790" s="157"/>
      <c r="W790" s="157"/>
      <c r="X790" s="157"/>
      <c r="Y790" s="157"/>
      <c r="Z790" s="157"/>
    </row>
    <row r="791" spans="1:26" ht="12" customHeight="1" x14ac:dyDescent="0.25">
      <c r="A791" s="157"/>
      <c r="B791" s="157"/>
      <c r="C791" s="157"/>
      <c r="D791" s="189"/>
      <c r="E791" s="157"/>
      <c r="F791" s="157"/>
      <c r="G791" s="157"/>
      <c r="H791" s="157"/>
      <c r="I791" s="157"/>
      <c r="J791" s="157"/>
      <c r="K791" s="157"/>
      <c r="L791" s="157"/>
      <c r="M791" s="157"/>
      <c r="N791" s="157"/>
      <c r="O791" s="157"/>
      <c r="P791" s="157"/>
      <c r="Q791" s="157"/>
      <c r="R791" s="157"/>
      <c r="S791" s="157"/>
      <c r="T791" s="157"/>
      <c r="U791" s="157"/>
      <c r="V791" s="157"/>
      <c r="W791" s="157"/>
      <c r="X791" s="157"/>
      <c r="Y791" s="157"/>
      <c r="Z791" s="157"/>
    </row>
    <row r="792" spans="1:26" ht="12" customHeight="1" x14ac:dyDescent="0.25">
      <c r="A792" s="157"/>
      <c r="B792" s="157"/>
      <c r="C792" s="157"/>
      <c r="D792" s="189"/>
      <c r="E792" s="157"/>
      <c r="F792" s="157"/>
      <c r="G792" s="157"/>
      <c r="H792" s="157"/>
      <c r="I792" s="157"/>
      <c r="J792" s="157"/>
      <c r="K792" s="157"/>
      <c r="L792" s="157"/>
      <c r="M792" s="157"/>
      <c r="N792" s="157"/>
      <c r="O792" s="157"/>
      <c r="P792" s="157"/>
      <c r="Q792" s="157"/>
      <c r="R792" s="157"/>
      <c r="S792" s="157"/>
      <c r="T792" s="157"/>
      <c r="U792" s="157"/>
      <c r="V792" s="157"/>
      <c r="W792" s="157"/>
      <c r="X792" s="157"/>
      <c r="Y792" s="157"/>
      <c r="Z792" s="157"/>
    </row>
    <row r="793" spans="1:26" ht="12" customHeight="1" x14ac:dyDescent="0.25">
      <c r="A793" s="157"/>
      <c r="B793" s="157"/>
      <c r="C793" s="157"/>
      <c r="D793" s="189"/>
      <c r="E793" s="157"/>
      <c r="F793" s="157"/>
      <c r="G793" s="157"/>
      <c r="H793" s="157"/>
      <c r="I793" s="157"/>
      <c r="J793" s="157"/>
      <c r="K793" s="157"/>
      <c r="L793" s="157"/>
      <c r="M793" s="157"/>
      <c r="N793" s="157"/>
      <c r="O793" s="157"/>
      <c r="P793" s="157"/>
      <c r="Q793" s="157"/>
      <c r="R793" s="157"/>
      <c r="S793" s="157"/>
      <c r="T793" s="157"/>
      <c r="U793" s="157"/>
      <c r="V793" s="157"/>
      <c r="W793" s="157"/>
      <c r="X793" s="157"/>
      <c r="Y793" s="157"/>
      <c r="Z793" s="157"/>
    </row>
    <row r="794" spans="1:26" ht="12" customHeight="1" x14ac:dyDescent="0.25">
      <c r="A794" s="157"/>
      <c r="B794" s="157"/>
      <c r="C794" s="157"/>
      <c r="D794" s="189"/>
      <c r="E794" s="157"/>
      <c r="F794" s="157"/>
      <c r="G794" s="157"/>
      <c r="H794" s="157"/>
      <c r="I794" s="157"/>
      <c r="J794" s="157"/>
      <c r="K794" s="157"/>
      <c r="L794" s="157"/>
      <c r="M794" s="157"/>
      <c r="N794" s="157"/>
      <c r="O794" s="157"/>
      <c r="P794" s="157"/>
      <c r="Q794" s="157"/>
      <c r="R794" s="157"/>
      <c r="S794" s="157"/>
      <c r="T794" s="157"/>
      <c r="U794" s="157"/>
      <c r="V794" s="157"/>
      <c r="W794" s="157"/>
      <c r="X794" s="157"/>
      <c r="Y794" s="157"/>
      <c r="Z794" s="157"/>
    </row>
    <row r="795" spans="1:26" ht="12" customHeight="1" x14ac:dyDescent="0.25">
      <c r="A795" s="157"/>
      <c r="B795" s="157"/>
      <c r="C795" s="157"/>
      <c r="D795" s="189"/>
      <c r="E795" s="157"/>
      <c r="F795" s="157"/>
      <c r="G795" s="157"/>
      <c r="H795" s="157"/>
      <c r="I795" s="157"/>
      <c r="J795" s="157"/>
      <c r="K795" s="157"/>
      <c r="L795" s="157"/>
      <c r="M795" s="157"/>
      <c r="N795" s="157"/>
      <c r="O795" s="157"/>
      <c r="P795" s="157"/>
      <c r="Q795" s="157"/>
      <c r="R795" s="157"/>
      <c r="S795" s="157"/>
      <c r="T795" s="157"/>
      <c r="U795" s="157"/>
      <c r="V795" s="157"/>
      <c r="W795" s="157"/>
      <c r="X795" s="157"/>
      <c r="Y795" s="157"/>
      <c r="Z795" s="157"/>
    </row>
    <row r="796" spans="1:26" ht="12" customHeight="1" x14ac:dyDescent="0.25">
      <c r="A796" s="157"/>
      <c r="B796" s="157"/>
      <c r="C796" s="157"/>
      <c r="D796" s="189"/>
      <c r="E796" s="157"/>
      <c r="F796" s="157"/>
      <c r="G796" s="157"/>
      <c r="H796" s="157"/>
      <c r="I796" s="157"/>
      <c r="J796" s="157"/>
      <c r="K796" s="157"/>
      <c r="L796" s="157"/>
      <c r="M796" s="157"/>
      <c r="N796" s="157"/>
      <c r="O796" s="157"/>
      <c r="P796" s="157"/>
      <c r="Q796" s="157"/>
      <c r="R796" s="157"/>
      <c r="S796" s="157"/>
      <c r="T796" s="157"/>
      <c r="U796" s="157"/>
      <c r="V796" s="157"/>
      <c r="W796" s="157"/>
      <c r="X796" s="157"/>
      <c r="Y796" s="157"/>
      <c r="Z796" s="157"/>
    </row>
    <row r="797" spans="1:26" ht="12" customHeight="1" x14ac:dyDescent="0.25">
      <c r="A797" s="157"/>
      <c r="B797" s="157"/>
      <c r="C797" s="157"/>
      <c r="D797" s="189"/>
      <c r="E797" s="157"/>
      <c r="F797" s="157"/>
      <c r="G797" s="157"/>
      <c r="H797" s="157"/>
      <c r="I797" s="157"/>
      <c r="J797" s="157"/>
      <c r="K797" s="157"/>
      <c r="L797" s="157"/>
      <c r="M797" s="157"/>
      <c r="N797" s="157"/>
      <c r="O797" s="157"/>
      <c r="P797" s="157"/>
      <c r="Q797" s="157"/>
      <c r="R797" s="157"/>
      <c r="S797" s="157"/>
      <c r="T797" s="157"/>
      <c r="U797" s="157"/>
      <c r="V797" s="157"/>
      <c r="W797" s="157"/>
      <c r="X797" s="157"/>
      <c r="Y797" s="157"/>
      <c r="Z797" s="157"/>
    </row>
    <row r="798" spans="1:26" ht="12" customHeight="1" x14ac:dyDescent="0.25">
      <c r="A798" s="157"/>
      <c r="B798" s="157"/>
      <c r="C798" s="157"/>
      <c r="D798" s="189"/>
      <c r="E798" s="157"/>
      <c r="F798" s="157"/>
      <c r="G798" s="157"/>
      <c r="H798" s="157"/>
      <c r="I798" s="157"/>
      <c r="J798" s="157"/>
      <c r="K798" s="157"/>
      <c r="L798" s="157"/>
      <c r="M798" s="157"/>
      <c r="N798" s="157"/>
      <c r="O798" s="157"/>
      <c r="P798" s="157"/>
      <c r="Q798" s="157"/>
      <c r="R798" s="157"/>
      <c r="S798" s="157"/>
      <c r="T798" s="157"/>
      <c r="U798" s="157"/>
      <c r="V798" s="157"/>
      <c r="W798" s="157"/>
      <c r="X798" s="157"/>
      <c r="Y798" s="157"/>
      <c r="Z798" s="157"/>
    </row>
    <row r="799" spans="1:26" ht="12" customHeight="1" x14ac:dyDescent="0.25">
      <c r="A799" s="157"/>
      <c r="B799" s="157"/>
      <c r="C799" s="157"/>
      <c r="D799" s="189"/>
      <c r="E799" s="157"/>
      <c r="F799" s="157"/>
      <c r="G799" s="157"/>
      <c r="H799" s="157"/>
      <c r="I799" s="157"/>
      <c r="J799" s="157"/>
      <c r="K799" s="157"/>
      <c r="L799" s="157"/>
      <c r="M799" s="157"/>
      <c r="N799" s="157"/>
      <c r="O799" s="157"/>
      <c r="P799" s="157"/>
      <c r="Q799" s="157"/>
      <c r="R799" s="157"/>
      <c r="S799" s="157"/>
      <c r="T799" s="157"/>
      <c r="U799" s="157"/>
      <c r="V799" s="157"/>
      <c r="W799" s="157"/>
      <c r="X799" s="157"/>
      <c r="Y799" s="157"/>
      <c r="Z799" s="157"/>
    </row>
    <row r="800" spans="1:26" ht="12" customHeight="1" x14ac:dyDescent="0.25">
      <c r="A800" s="157"/>
      <c r="B800" s="157"/>
      <c r="C800" s="157"/>
      <c r="D800" s="189"/>
      <c r="E800" s="157"/>
      <c r="F800" s="157"/>
      <c r="G800" s="157"/>
      <c r="H800" s="157"/>
      <c r="I800" s="157"/>
      <c r="J800" s="157"/>
      <c r="K800" s="157"/>
      <c r="L800" s="157"/>
      <c r="M800" s="157"/>
      <c r="N800" s="157"/>
      <c r="O800" s="157"/>
      <c r="P800" s="157"/>
      <c r="Q800" s="157"/>
      <c r="R800" s="157"/>
      <c r="S800" s="157"/>
      <c r="T800" s="157"/>
      <c r="U800" s="157"/>
      <c r="V800" s="157"/>
      <c r="W800" s="157"/>
      <c r="X800" s="157"/>
      <c r="Y800" s="157"/>
      <c r="Z800" s="157"/>
    </row>
    <row r="801" spans="1:26" ht="12" customHeight="1" x14ac:dyDescent="0.25">
      <c r="A801" s="157"/>
      <c r="B801" s="157"/>
      <c r="C801" s="157"/>
      <c r="D801" s="189"/>
      <c r="E801" s="157"/>
      <c r="F801" s="157"/>
      <c r="G801" s="157"/>
      <c r="H801" s="157"/>
      <c r="I801" s="157"/>
      <c r="J801" s="157"/>
      <c r="K801" s="157"/>
      <c r="L801" s="157"/>
      <c r="M801" s="157"/>
      <c r="N801" s="157"/>
      <c r="O801" s="157"/>
      <c r="P801" s="157"/>
      <c r="Q801" s="157"/>
      <c r="R801" s="157"/>
      <c r="S801" s="157"/>
      <c r="T801" s="157"/>
      <c r="U801" s="157"/>
      <c r="V801" s="157"/>
      <c r="W801" s="157"/>
      <c r="X801" s="157"/>
      <c r="Y801" s="157"/>
      <c r="Z801" s="157"/>
    </row>
    <row r="802" spans="1:26" ht="12" customHeight="1" x14ac:dyDescent="0.25">
      <c r="A802" s="157"/>
      <c r="B802" s="157"/>
      <c r="C802" s="157"/>
      <c r="D802" s="189"/>
      <c r="E802" s="157"/>
      <c r="F802" s="157"/>
      <c r="G802" s="157"/>
      <c r="H802" s="157"/>
      <c r="I802" s="157"/>
      <c r="J802" s="157"/>
      <c r="K802" s="157"/>
      <c r="L802" s="157"/>
      <c r="M802" s="157"/>
      <c r="N802" s="157"/>
      <c r="O802" s="157"/>
      <c r="P802" s="157"/>
      <c r="Q802" s="157"/>
      <c r="R802" s="157"/>
      <c r="S802" s="157"/>
      <c r="T802" s="157"/>
      <c r="U802" s="157"/>
      <c r="V802" s="157"/>
      <c r="W802" s="157"/>
      <c r="X802" s="157"/>
      <c r="Y802" s="157"/>
      <c r="Z802" s="157"/>
    </row>
    <row r="803" spans="1:26" ht="12" customHeight="1" x14ac:dyDescent="0.25">
      <c r="A803" s="157"/>
      <c r="B803" s="157"/>
      <c r="C803" s="157"/>
      <c r="D803" s="189"/>
      <c r="E803" s="157"/>
      <c r="F803" s="157"/>
      <c r="G803" s="157"/>
      <c r="H803" s="157"/>
      <c r="I803" s="157"/>
      <c r="J803" s="157"/>
      <c r="K803" s="157"/>
      <c r="L803" s="157"/>
      <c r="M803" s="157"/>
      <c r="N803" s="157"/>
      <c r="O803" s="157"/>
      <c r="P803" s="157"/>
      <c r="Q803" s="157"/>
      <c r="R803" s="157"/>
      <c r="S803" s="157"/>
      <c r="T803" s="157"/>
      <c r="U803" s="157"/>
      <c r="V803" s="157"/>
      <c r="W803" s="157"/>
      <c r="X803" s="157"/>
      <c r="Y803" s="157"/>
      <c r="Z803" s="157"/>
    </row>
    <row r="804" spans="1:26" ht="12" customHeight="1" x14ac:dyDescent="0.25">
      <c r="A804" s="157"/>
      <c r="B804" s="157"/>
      <c r="C804" s="157"/>
      <c r="D804" s="189"/>
      <c r="E804" s="157"/>
      <c r="F804" s="157"/>
      <c r="G804" s="157"/>
      <c r="H804" s="157"/>
      <c r="I804" s="157"/>
      <c r="J804" s="157"/>
      <c r="K804" s="157"/>
      <c r="L804" s="157"/>
      <c r="M804" s="157"/>
      <c r="N804" s="157"/>
      <c r="O804" s="157"/>
      <c r="P804" s="157"/>
      <c r="Q804" s="157"/>
      <c r="R804" s="157"/>
      <c r="S804" s="157"/>
      <c r="T804" s="157"/>
      <c r="U804" s="157"/>
      <c r="V804" s="157"/>
      <c r="W804" s="157"/>
      <c r="X804" s="157"/>
      <c r="Y804" s="157"/>
      <c r="Z804" s="157"/>
    </row>
    <row r="805" spans="1:26" ht="12" customHeight="1" x14ac:dyDescent="0.25">
      <c r="A805" s="157"/>
      <c r="B805" s="157"/>
      <c r="C805" s="157"/>
      <c r="D805" s="189"/>
      <c r="E805" s="157"/>
      <c r="F805" s="157"/>
      <c r="G805" s="157"/>
      <c r="H805" s="157"/>
      <c r="I805" s="157"/>
      <c r="J805" s="157"/>
      <c r="K805" s="157"/>
      <c r="L805" s="157"/>
      <c r="M805" s="157"/>
      <c r="N805" s="157"/>
      <c r="O805" s="157"/>
      <c r="P805" s="157"/>
      <c r="Q805" s="157"/>
      <c r="R805" s="157"/>
      <c r="S805" s="157"/>
      <c r="T805" s="157"/>
      <c r="U805" s="157"/>
      <c r="V805" s="157"/>
      <c r="W805" s="157"/>
      <c r="X805" s="157"/>
      <c r="Y805" s="157"/>
      <c r="Z805" s="157"/>
    </row>
    <row r="806" spans="1:26" ht="12" customHeight="1" x14ac:dyDescent="0.25">
      <c r="A806" s="157"/>
      <c r="B806" s="157"/>
      <c r="C806" s="157"/>
      <c r="D806" s="189"/>
      <c r="E806" s="157"/>
      <c r="F806" s="157"/>
      <c r="G806" s="157"/>
      <c r="H806" s="157"/>
      <c r="I806" s="157"/>
      <c r="J806" s="157"/>
      <c r="K806" s="157"/>
      <c r="L806" s="157"/>
      <c r="M806" s="157"/>
      <c r="N806" s="157"/>
      <c r="O806" s="157"/>
      <c r="P806" s="157"/>
      <c r="Q806" s="157"/>
      <c r="R806" s="157"/>
      <c r="S806" s="157"/>
      <c r="T806" s="157"/>
      <c r="U806" s="157"/>
      <c r="V806" s="157"/>
      <c r="W806" s="157"/>
      <c r="X806" s="157"/>
      <c r="Y806" s="157"/>
      <c r="Z806" s="157"/>
    </row>
    <row r="807" spans="1:26" ht="12" customHeight="1" x14ac:dyDescent="0.25">
      <c r="A807" s="157"/>
      <c r="B807" s="157"/>
      <c r="C807" s="157"/>
      <c r="D807" s="189"/>
      <c r="E807" s="157"/>
      <c r="F807" s="157"/>
      <c r="G807" s="157"/>
      <c r="H807" s="157"/>
      <c r="I807" s="157"/>
      <c r="J807" s="157"/>
      <c r="K807" s="157"/>
      <c r="L807" s="157"/>
      <c r="M807" s="157"/>
      <c r="N807" s="157"/>
      <c r="O807" s="157"/>
      <c r="P807" s="157"/>
      <c r="Q807" s="157"/>
      <c r="R807" s="157"/>
      <c r="S807" s="157"/>
      <c r="T807" s="157"/>
      <c r="U807" s="157"/>
      <c r="V807" s="157"/>
      <c r="W807" s="157"/>
      <c r="X807" s="157"/>
      <c r="Y807" s="157"/>
      <c r="Z807" s="157"/>
    </row>
    <row r="808" spans="1:26" ht="12" customHeight="1" x14ac:dyDescent="0.25">
      <c r="A808" s="157"/>
      <c r="B808" s="157"/>
      <c r="C808" s="157"/>
      <c r="D808" s="189"/>
      <c r="E808" s="157"/>
      <c r="F808" s="157"/>
      <c r="G808" s="157"/>
      <c r="H808" s="157"/>
      <c r="I808" s="157"/>
      <c r="J808" s="157"/>
      <c r="K808" s="157"/>
      <c r="L808" s="157"/>
      <c r="M808" s="157"/>
      <c r="N808" s="157"/>
      <c r="O808" s="157"/>
      <c r="P808" s="157"/>
      <c r="Q808" s="157"/>
      <c r="R808" s="157"/>
      <c r="S808" s="157"/>
      <c r="T808" s="157"/>
      <c r="U808" s="157"/>
      <c r="V808" s="157"/>
      <c r="W808" s="157"/>
      <c r="X808" s="157"/>
      <c r="Y808" s="157"/>
      <c r="Z808" s="157"/>
    </row>
    <row r="809" spans="1:26" ht="12" customHeight="1" x14ac:dyDescent="0.25">
      <c r="A809" s="157"/>
      <c r="B809" s="157"/>
      <c r="C809" s="157"/>
      <c r="D809" s="189"/>
      <c r="E809" s="157"/>
      <c r="F809" s="157"/>
      <c r="G809" s="157"/>
      <c r="H809" s="157"/>
      <c r="I809" s="157"/>
      <c r="J809" s="157"/>
      <c r="K809" s="157"/>
      <c r="L809" s="157"/>
      <c r="M809" s="157"/>
      <c r="N809" s="157"/>
      <c r="O809" s="157"/>
      <c r="P809" s="157"/>
      <c r="Q809" s="157"/>
      <c r="R809" s="157"/>
      <c r="S809" s="157"/>
      <c r="T809" s="157"/>
      <c r="U809" s="157"/>
      <c r="V809" s="157"/>
      <c r="W809" s="157"/>
      <c r="X809" s="157"/>
      <c r="Y809" s="157"/>
      <c r="Z809" s="157"/>
    </row>
    <row r="810" spans="1:26" ht="12" customHeight="1" x14ac:dyDescent="0.25">
      <c r="A810" s="157"/>
      <c r="B810" s="157"/>
      <c r="C810" s="157"/>
      <c r="D810" s="189"/>
      <c r="E810" s="157"/>
      <c r="F810" s="157"/>
      <c r="G810" s="157"/>
      <c r="H810" s="157"/>
      <c r="I810" s="157"/>
      <c r="J810" s="157"/>
      <c r="K810" s="157"/>
      <c r="L810" s="157"/>
      <c r="M810" s="157"/>
      <c r="N810" s="157"/>
      <c r="O810" s="157"/>
      <c r="P810" s="157"/>
      <c r="Q810" s="157"/>
      <c r="R810" s="157"/>
      <c r="S810" s="157"/>
      <c r="T810" s="157"/>
      <c r="U810" s="157"/>
      <c r="V810" s="157"/>
      <c r="W810" s="157"/>
      <c r="X810" s="157"/>
      <c r="Y810" s="157"/>
      <c r="Z810" s="157"/>
    </row>
    <row r="811" spans="1:26" ht="12" customHeight="1" x14ac:dyDescent="0.25">
      <c r="A811" s="157"/>
      <c r="B811" s="157"/>
      <c r="C811" s="157"/>
      <c r="D811" s="189"/>
      <c r="E811" s="157"/>
      <c r="F811" s="157"/>
      <c r="G811" s="157"/>
      <c r="H811" s="157"/>
      <c r="I811" s="157"/>
      <c r="J811" s="157"/>
      <c r="K811" s="157"/>
      <c r="L811" s="157"/>
      <c r="M811" s="157"/>
      <c r="N811" s="157"/>
      <c r="O811" s="157"/>
      <c r="P811" s="157"/>
      <c r="Q811" s="157"/>
      <c r="R811" s="157"/>
      <c r="S811" s="157"/>
      <c r="T811" s="157"/>
      <c r="U811" s="157"/>
      <c r="V811" s="157"/>
      <c r="W811" s="157"/>
      <c r="X811" s="157"/>
      <c r="Y811" s="157"/>
      <c r="Z811" s="157"/>
    </row>
    <row r="812" spans="1:26" ht="12" customHeight="1" x14ac:dyDescent="0.25">
      <c r="A812" s="157"/>
      <c r="B812" s="157"/>
      <c r="C812" s="157"/>
      <c r="D812" s="189"/>
      <c r="E812" s="157"/>
      <c r="F812" s="157"/>
      <c r="G812" s="157"/>
      <c r="H812" s="157"/>
      <c r="I812" s="157"/>
      <c r="J812" s="157"/>
      <c r="K812" s="157"/>
      <c r="L812" s="157"/>
      <c r="M812" s="157"/>
      <c r="N812" s="157"/>
      <c r="O812" s="157"/>
      <c r="P812" s="157"/>
      <c r="Q812" s="157"/>
      <c r="R812" s="157"/>
      <c r="S812" s="157"/>
      <c r="T812" s="157"/>
      <c r="U812" s="157"/>
      <c r="V812" s="157"/>
      <c r="W812" s="157"/>
      <c r="X812" s="157"/>
      <c r="Y812" s="157"/>
      <c r="Z812" s="157"/>
    </row>
    <row r="813" spans="1:26" ht="12" customHeight="1" x14ac:dyDescent="0.25">
      <c r="A813" s="157"/>
      <c r="B813" s="157"/>
      <c r="C813" s="157"/>
      <c r="D813" s="189"/>
      <c r="E813" s="157"/>
      <c r="F813" s="157"/>
      <c r="G813" s="157"/>
      <c r="H813" s="157"/>
      <c r="I813" s="157"/>
      <c r="J813" s="157"/>
      <c r="K813" s="157"/>
      <c r="L813" s="157"/>
      <c r="M813" s="157"/>
      <c r="N813" s="157"/>
      <c r="O813" s="157"/>
      <c r="P813" s="157"/>
      <c r="Q813" s="157"/>
      <c r="R813" s="157"/>
      <c r="S813" s="157"/>
      <c r="T813" s="157"/>
      <c r="U813" s="157"/>
      <c r="V813" s="157"/>
      <c r="W813" s="157"/>
      <c r="X813" s="157"/>
      <c r="Y813" s="157"/>
      <c r="Z813" s="157"/>
    </row>
    <row r="814" spans="1:26" ht="12" customHeight="1" x14ac:dyDescent="0.25">
      <c r="A814" s="157"/>
      <c r="B814" s="157"/>
      <c r="C814" s="157"/>
      <c r="D814" s="189"/>
      <c r="E814" s="157"/>
      <c r="F814" s="157"/>
      <c r="G814" s="157"/>
      <c r="H814" s="157"/>
      <c r="I814" s="157"/>
      <c r="J814" s="157"/>
      <c r="K814" s="157"/>
      <c r="L814" s="157"/>
      <c r="M814" s="157"/>
      <c r="N814" s="157"/>
      <c r="O814" s="157"/>
      <c r="P814" s="157"/>
      <c r="Q814" s="157"/>
      <c r="R814" s="157"/>
      <c r="S814" s="157"/>
      <c r="T814" s="157"/>
      <c r="U814" s="157"/>
      <c r="V814" s="157"/>
      <c r="W814" s="157"/>
      <c r="X814" s="157"/>
      <c r="Y814" s="157"/>
      <c r="Z814" s="157"/>
    </row>
    <row r="815" spans="1:26" ht="12" customHeight="1" x14ac:dyDescent="0.25">
      <c r="A815" s="157"/>
      <c r="B815" s="157"/>
      <c r="C815" s="157"/>
      <c r="D815" s="189"/>
      <c r="E815" s="157"/>
      <c r="F815" s="157"/>
      <c r="G815" s="157"/>
      <c r="H815" s="157"/>
      <c r="I815" s="157"/>
      <c r="J815" s="157"/>
      <c r="K815" s="157"/>
      <c r="L815" s="157"/>
      <c r="M815" s="157"/>
      <c r="N815" s="157"/>
      <c r="O815" s="157"/>
      <c r="P815" s="157"/>
      <c r="Q815" s="157"/>
      <c r="R815" s="157"/>
      <c r="S815" s="157"/>
      <c r="T815" s="157"/>
      <c r="U815" s="157"/>
      <c r="V815" s="157"/>
      <c r="W815" s="157"/>
      <c r="X815" s="157"/>
      <c r="Y815" s="157"/>
      <c r="Z815" s="157"/>
    </row>
    <row r="816" spans="1:26" ht="12" customHeight="1" x14ac:dyDescent="0.25">
      <c r="A816" s="157"/>
      <c r="B816" s="157"/>
      <c r="C816" s="157"/>
      <c r="D816" s="189"/>
      <c r="E816" s="157"/>
      <c r="F816" s="157"/>
      <c r="G816" s="157"/>
      <c r="H816" s="157"/>
      <c r="I816" s="157"/>
      <c r="J816" s="157"/>
      <c r="K816" s="157"/>
      <c r="L816" s="157"/>
      <c r="M816" s="157"/>
      <c r="N816" s="157"/>
      <c r="O816" s="157"/>
      <c r="P816" s="157"/>
      <c r="Q816" s="157"/>
      <c r="R816" s="157"/>
      <c r="S816" s="157"/>
      <c r="T816" s="157"/>
      <c r="U816" s="157"/>
      <c r="V816" s="157"/>
      <c r="W816" s="157"/>
      <c r="X816" s="157"/>
      <c r="Y816" s="157"/>
      <c r="Z816" s="157"/>
    </row>
    <row r="817" spans="1:26" ht="12" customHeight="1" x14ac:dyDescent="0.25">
      <c r="A817" s="157"/>
      <c r="B817" s="157"/>
      <c r="C817" s="157"/>
      <c r="D817" s="189"/>
      <c r="E817" s="157"/>
      <c r="F817" s="157"/>
      <c r="G817" s="157"/>
      <c r="H817" s="157"/>
      <c r="I817" s="157"/>
      <c r="J817" s="157"/>
      <c r="K817" s="157"/>
      <c r="L817" s="157"/>
      <c r="M817" s="157"/>
      <c r="N817" s="157"/>
      <c r="O817" s="157"/>
      <c r="P817" s="157"/>
      <c r="Q817" s="157"/>
      <c r="R817" s="157"/>
      <c r="S817" s="157"/>
      <c r="T817" s="157"/>
      <c r="U817" s="157"/>
      <c r="V817" s="157"/>
      <c r="W817" s="157"/>
      <c r="X817" s="157"/>
      <c r="Y817" s="157"/>
      <c r="Z817" s="157"/>
    </row>
    <row r="818" spans="1:26" ht="12" customHeight="1" x14ac:dyDescent="0.25">
      <c r="A818" s="157"/>
      <c r="B818" s="157"/>
      <c r="C818" s="157"/>
      <c r="D818" s="189"/>
      <c r="E818" s="157"/>
      <c r="F818" s="157"/>
      <c r="G818" s="157"/>
      <c r="H818" s="157"/>
      <c r="I818" s="157"/>
      <c r="J818" s="157"/>
      <c r="K818" s="157"/>
      <c r="L818" s="157"/>
      <c r="M818" s="157"/>
      <c r="N818" s="157"/>
      <c r="O818" s="157"/>
      <c r="P818" s="157"/>
      <c r="Q818" s="157"/>
      <c r="R818" s="157"/>
      <c r="S818" s="157"/>
      <c r="T818" s="157"/>
      <c r="U818" s="157"/>
      <c r="V818" s="157"/>
      <c r="W818" s="157"/>
      <c r="X818" s="157"/>
      <c r="Y818" s="157"/>
      <c r="Z818" s="157"/>
    </row>
    <row r="819" spans="1:26" ht="12" customHeight="1" x14ac:dyDescent="0.25">
      <c r="A819" s="157"/>
      <c r="B819" s="157"/>
      <c r="C819" s="157"/>
      <c r="D819" s="189"/>
      <c r="E819" s="157"/>
      <c r="F819" s="157"/>
      <c r="G819" s="157"/>
      <c r="H819" s="157"/>
      <c r="I819" s="157"/>
      <c r="J819" s="157"/>
      <c r="K819" s="157"/>
      <c r="L819" s="157"/>
      <c r="M819" s="157"/>
      <c r="N819" s="157"/>
      <c r="O819" s="157"/>
      <c r="P819" s="157"/>
      <c r="Q819" s="157"/>
      <c r="R819" s="157"/>
      <c r="S819" s="157"/>
      <c r="T819" s="157"/>
      <c r="U819" s="157"/>
      <c r="V819" s="157"/>
      <c r="W819" s="157"/>
      <c r="X819" s="157"/>
      <c r="Y819" s="157"/>
      <c r="Z819" s="157"/>
    </row>
    <row r="820" spans="1:26" ht="12" customHeight="1" x14ac:dyDescent="0.25">
      <c r="A820" s="157"/>
      <c r="B820" s="157"/>
      <c r="C820" s="157"/>
      <c r="D820" s="189"/>
      <c r="E820" s="157"/>
      <c r="F820" s="157"/>
      <c r="G820" s="157"/>
      <c r="H820" s="157"/>
      <c r="I820" s="157"/>
      <c r="J820" s="157"/>
      <c r="K820" s="157"/>
      <c r="L820" s="157"/>
      <c r="M820" s="157"/>
      <c r="N820" s="157"/>
      <c r="O820" s="157"/>
      <c r="P820" s="157"/>
      <c r="Q820" s="157"/>
      <c r="R820" s="157"/>
      <c r="S820" s="157"/>
      <c r="T820" s="157"/>
      <c r="U820" s="157"/>
      <c r="V820" s="157"/>
      <c r="W820" s="157"/>
      <c r="X820" s="157"/>
      <c r="Y820" s="157"/>
      <c r="Z820" s="157"/>
    </row>
    <row r="821" spans="1:26" ht="12" customHeight="1" x14ac:dyDescent="0.25">
      <c r="A821" s="157"/>
      <c r="B821" s="157"/>
      <c r="C821" s="157"/>
      <c r="D821" s="189"/>
      <c r="E821" s="157"/>
      <c r="F821" s="157"/>
      <c r="G821" s="157"/>
      <c r="H821" s="157"/>
      <c r="I821" s="157"/>
      <c r="J821" s="157"/>
      <c r="K821" s="157"/>
      <c r="L821" s="157"/>
      <c r="M821" s="157"/>
      <c r="N821" s="157"/>
      <c r="O821" s="157"/>
      <c r="P821" s="157"/>
      <c r="Q821" s="157"/>
      <c r="R821" s="157"/>
      <c r="S821" s="157"/>
      <c r="T821" s="157"/>
      <c r="U821" s="157"/>
      <c r="V821" s="157"/>
      <c r="W821" s="157"/>
      <c r="X821" s="157"/>
      <c r="Y821" s="157"/>
      <c r="Z821" s="157"/>
    </row>
    <row r="822" spans="1:26" ht="12" customHeight="1" x14ac:dyDescent="0.25">
      <c r="A822" s="157"/>
      <c r="B822" s="157"/>
      <c r="C822" s="157"/>
      <c r="D822" s="189"/>
      <c r="E822" s="157"/>
      <c r="F822" s="157"/>
      <c r="G822" s="157"/>
      <c r="H822" s="157"/>
      <c r="I822" s="157"/>
      <c r="J822" s="157"/>
      <c r="K822" s="157"/>
      <c r="L822" s="157"/>
      <c r="M822" s="157"/>
      <c r="N822" s="157"/>
      <c r="O822" s="157"/>
      <c r="P822" s="157"/>
      <c r="Q822" s="157"/>
      <c r="R822" s="157"/>
      <c r="S822" s="157"/>
      <c r="T822" s="157"/>
      <c r="U822" s="157"/>
      <c r="V822" s="157"/>
      <c r="W822" s="157"/>
      <c r="X822" s="157"/>
      <c r="Y822" s="157"/>
      <c r="Z822" s="157"/>
    </row>
    <row r="823" spans="1:26" ht="12" customHeight="1" x14ac:dyDescent="0.25">
      <c r="A823" s="157"/>
      <c r="B823" s="157"/>
      <c r="C823" s="157"/>
      <c r="D823" s="189"/>
      <c r="E823" s="157"/>
      <c r="F823" s="157"/>
      <c r="G823" s="157"/>
      <c r="H823" s="157"/>
      <c r="I823" s="157"/>
      <c r="J823" s="157"/>
      <c r="K823" s="157"/>
      <c r="L823" s="157"/>
      <c r="M823" s="157"/>
      <c r="N823" s="157"/>
      <c r="O823" s="157"/>
      <c r="P823" s="157"/>
      <c r="Q823" s="157"/>
      <c r="R823" s="157"/>
      <c r="S823" s="157"/>
      <c r="T823" s="157"/>
      <c r="U823" s="157"/>
      <c r="V823" s="157"/>
      <c r="W823" s="157"/>
      <c r="X823" s="157"/>
      <c r="Y823" s="157"/>
      <c r="Z823" s="157"/>
    </row>
    <row r="824" spans="1:26" ht="12" customHeight="1" x14ac:dyDescent="0.25">
      <c r="A824" s="157"/>
      <c r="B824" s="157"/>
      <c r="C824" s="157"/>
      <c r="D824" s="189"/>
      <c r="E824" s="157"/>
      <c r="F824" s="157"/>
      <c r="G824" s="157"/>
      <c r="H824" s="157"/>
      <c r="I824" s="157"/>
      <c r="J824" s="157"/>
      <c r="K824" s="157"/>
      <c r="L824" s="157"/>
      <c r="M824" s="157"/>
      <c r="N824" s="157"/>
      <c r="O824" s="157"/>
      <c r="P824" s="157"/>
      <c r="Q824" s="157"/>
      <c r="R824" s="157"/>
      <c r="S824" s="157"/>
      <c r="T824" s="157"/>
      <c r="U824" s="157"/>
      <c r="V824" s="157"/>
      <c r="W824" s="157"/>
      <c r="X824" s="157"/>
      <c r="Y824" s="157"/>
      <c r="Z824" s="157"/>
    </row>
    <row r="825" spans="1:26" ht="12" customHeight="1" x14ac:dyDescent="0.25">
      <c r="A825" s="157"/>
      <c r="B825" s="157"/>
      <c r="C825" s="157"/>
      <c r="D825" s="189"/>
      <c r="E825" s="157"/>
      <c r="F825" s="157"/>
      <c r="G825" s="157"/>
      <c r="H825" s="157"/>
      <c r="I825" s="157"/>
      <c r="J825" s="157"/>
      <c r="K825" s="157"/>
      <c r="L825" s="157"/>
      <c r="M825" s="157"/>
      <c r="N825" s="157"/>
      <c r="O825" s="157"/>
      <c r="P825" s="157"/>
      <c r="Q825" s="157"/>
      <c r="R825" s="157"/>
      <c r="S825" s="157"/>
      <c r="T825" s="157"/>
      <c r="U825" s="157"/>
      <c r="V825" s="157"/>
      <c r="W825" s="157"/>
      <c r="X825" s="157"/>
      <c r="Y825" s="157"/>
      <c r="Z825" s="157"/>
    </row>
    <row r="826" spans="1:26" ht="12" customHeight="1" x14ac:dyDescent="0.25">
      <c r="A826" s="157"/>
      <c r="B826" s="157"/>
      <c r="C826" s="157"/>
      <c r="D826" s="189"/>
      <c r="E826" s="157"/>
      <c r="F826" s="157"/>
      <c r="G826" s="157"/>
      <c r="H826" s="157"/>
      <c r="I826" s="157"/>
      <c r="J826" s="157"/>
      <c r="K826" s="157"/>
      <c r="L826" s="157"/>
      <c r="M826" s="157"/>
      <c r="N826" s="157"/>
      <c r="O826" s="157"/>
      <c r="P826" s="157"/>
      <c r="Q826" s="157"/>
      <c r="R826" s="157"/>
      <c r="S826" s="157"/>
      <c r="T826" s="157"/>
      <c r="U826" s="157"/>
      <c r="V826" s="157"/>
      <c r="W826" s="157"/>
      <c r="X826" s="157"/>
      <c r="Y826" s="157"/>
      <c r="Z826" s="157"/>
    </row>
    <row r="827" spans="1:26" ht="12" customHeight="1" x14ac:dyDescent="0.25">
      <c r="A827" s="157"/>
      <c r="B827" s="157"/>
      <c r="C827" s="157"/>
      <c r="D827" s="189"/>
      <c r="E827" s="157"/>
      <c r="F827" s="157"/>
      <c r="G827" s="157"/>
      <c r="H827" s="157"/>
      <c r="I827" s="157"/>
      <c r="J827" s="157"/>
      <c r="K827" s="157"/>
      <c r="L827" s="157"/>
      <c r="M827" s="157"/>
      <c r="N827" s="157"/>
      <c r="O827" s="157"/>
      <c r="P827" s="157"/>
      <c r="Q827" s="157"/>
      <c r="R827" s="157"/>
      <c r="S827" s="157"/>
      <c r="T827" s="157"/>
      <c r="U827" s="157"/>
      <c r="V827" s="157"/>
      <c r="W827" s="157"/>
      <c r="X827" s="157"/>
      <c r="Y827" s="157"/>
      <c r="Z827" s="157"/>
    </row>
    <row r="828" spans="1:26" ht="12" customHeight="1" x14ac:dyDescent="0.25">
      <c r="A828" s="157"/>
      <c r="B828" s="157"/>
      <c r="C828" s="157"/>
      <c r="D828" s="189"/>
      <c r="E828" s="157"/>
      <c r="F828" s="157"/>
      <c r="G828" s="157"/>
      <c r="H828" s="157"/>
      <c r="I828" s="157"/>
      <c r="J828" s="157"/>
      <c r="K828" s="157"/>
      <c r="L828" s="157"/>
      <c r="M828" s="157"/>
      <c r="N828" s="157"/>
      <c r="O828" s="157"/>
      <c r="P828" s="157"/>
      <c r="Q828" s="157"/>
      <c r="R828" s="157"/>
      <c r="S828" s="157"/>
      <c r="T828" s="157"/>
      <c r="U828" s="157"/>
      <c r="V828" s="157"/>
      <c r="W828" s="157"/>
      <c r="X828" s="157"/>
      <c r="Y828" s="157"/>
      <c r="Z828" s="157"/>
    </row>
    <row r="829" spans="1:26" ht="12" customHeight="1" x14ac:dyDescent="0.25">
      <c r="A829" s="157"/>
      <c r="B829" s="157"/>
      <c r="C829" s="157"/>
      <c r="D829" s="189"/>
      <c r="E829" s="157"/>
      <c r="F829" s="157"/>
      <c r="G829" s="157"/>
      <c r="H829" s="157"/>
      <c r="I829" s="157"/>
      <c r="J829" s="157"/>
      <c r="K829" s="157"/>
      <c r="L829" s="157"/>
      <c r="M829" s="157"/>
      <c r="N829" s="157"/>
      <c r="O829" s="157"/>
      <c r="P829" s="157"/>
      <c r="Q829" s="157"/>
      <c r="R829" s="157"/>
      <c r="S829" s="157"/>
      <c r="T829" s="157"/>
      <c r="U829" s="157"/>
      <c r="V829" s="157"/>
      <c r="W829" s="157"/>
      <c r="X829" s="157"/>
      <c r="Y829" s="157"/>
      <c r="Z829" s="157"/>
    </row>
    <row r="830" spans="1:26" ht="12" customHeight="1" x14ac:dyDescent="0.25">
      <c r="A830" s="157"/>
      <c r="B830" s="157"/>
      <c r="C830" s="157"/>
      <c r="D830" s="189"/>
      <c r="E830" s="157"/>
      <c r="F830" s="157"/>
      <c r="G830" s="157"/>
      <c r="H830" s="157"/>
      <c r="I830" s="157"/>
      <c r="J830" s="157"/>
      <c r="K830" s="157"/>
      <c r="L830" s="157"/>
      <c r="M830" s="157"/>
      <c r="N830" s="157"/>
      <c r="O830" s="157"/>
      <c r="P830" s="157"/>
      <c r="Q830" s="157"/>
      <c r="R830" s="157"/>
      <c r="S830" s="157"/>
      <c r="T830" s="157"/>
      <c r="U830" s="157"/>
      <c r="V830" s="157"/>
      <c r="W830" s="157"/>
      <c r="X830" s="157"/>
      <c r="Y830" s="157"/>
      <c r="Z830" s="157"/>
    </row>
    <row r="831" spans="1:26" ht="12" customHeight="1" x14ac:dyDescent="0.25">
      <c r="A831" s="157"/>
      <c r="B831" s="157"/>
      <c r="C831" s="157"/>
      <c r="D831" s="189"/>
      <c r="E831" s="157"/>
      <c r="F831" s="157"/>
      <c r="G831" s="157"/>
      <c r="H831" s="157"/>
      <c r="I831" s="157"/>
      <c r="J831" s="157"/>
      <c r="K831" s="157"/>
      <c r="L831" s="157"/>
      <c r="M831" s="157"/>
      <c r="N831" s="157"/>
      <c r="O831" s="157"/>
      <c r="P831" s="157"/>
      <c r="Q831" s="157"/>
      <c r="R831" s="157"/>
      <c r="S831" s="157"/>
      <c r="T831" s="157"/>
      <c r="U831" s="157"/>
      <c r="V831" s="157"/>
      <c r="W831" s="157"/>
      <c r="X831" s="157"/>
      <c r="Y831" s="157"/>
      <c r="Z831" s="157"/>
    </row>
    <row r="832" spans="1:26" ht="12" customHeight="1" x14ac:dyDescent="0.25">
      <c r="A832" s="157"/>
      <c r="B832" s="157"/>
      <c r="C832" s="157"/>
      <c r="D832" s="189"/>
      <c r="E832" s="157"/>
      <c r="F832" s="157"/>
      <c r="G832" s="157"/>
      <c r="H832" s="157"/>
      <c r="I832" s="157"/>
      <c r="J832" s="157"/>
      <c r="K832" s="157"/>
      <c r="L832" s="157"/>
      <c r="M832" s="157"/>
      <c r="N832" s="157"/>
      <c r="O832" s="157"/>
      <c r="P832" s="157"/>
      <c r="Q832" s="157"/>
      <c r="R832" s="157"/>
      <c r="S832" s="157"/>
      <c r="T832" s="157"/>
      <c r="U832" s="157"/>
      <c r="V832" s="157"/>
      <c r="W832" s="157"/>
      <c r="X832" s="157"/>
      <c r="Y832" s="157"/>
      <c r="Z832" s="157"/>
    </row>
    <row r="833" spans="1:26" ht="12" customHeight="1" x14ac:dyDescent="0.25">
      <c r="A833" s="157"/>
      <c r="B833" s="157"/>
      <c r="C833" s="157"/>
      <c r="D833" s="189"/>
      <c r="E833" s="157"/>
      <c r="F833" s="157"/>
      <c r="G833" s="157"/>
      <c r="H833" s="157"/>
      <c r="I833" s="157"/>
      <c r="J833" s="157"/>
      <c r="K833" s="157"/>
      <c r="L833" s="157"/>
      <c r="M833" s="157"/>
      <c r="N833" s="157"/>
      <c r="O833" s="157"/>
      <c r="P833" s="157"/>
      <c r="Q833" s="157"/>
      <c r="R833" s="157"/>
      <c r="S833" s="157"/>
      <c r="T833" s="157"/>
      <c r="U833" s="157"/>
      <c r="V833" s="157"/>
      <c r="W833" s="157"/>
      <c r="X833" s="157"/>
      <c r="Y833" s="157"/>
      <c r="Z833" s="157"/>
    </row>
    <row r="834" spans="1:26" ht="12" customHeight="1" x14ac:dyDescent="0.25">
      <c r="A834" s="157"/>
      <c r="B834" s="157"/>
      <c r="C834" s="157"/>
      <c r="D834" s="189"/>
      <c r="E834" s="157"/>
      <c r="F834" s="157"/>
      <c r="G834" s="157"/>
      <c r="H834" s="157"/>
      <c r="I834" s="157"/>
      <c r="J834" s="157"/>
      <c r="K834" s="157"/>
      <c r="L834" s="157"/>
      <c r="M834" s="157"/>
      <c r="N834" s="157"/>
      <c r="O834" s="157"/>
      <c r="P834" s="157"/>
      <c r="Q834" s="157"/>
      <c r="R834" s="157"/>
      <c r="S834" s="157"/>
      <c r="T834" s="157"/>
      <c r="U834" s="157"/>
      <c r="V834" s="157"/>
      <c r="W834" s="157"/>
      <c r="X834" s="157"/>
      <c r="Y834" s="157"/>
      <c r="Z834" s="157"/>
    </row>
    <row r="835" spans="1:26" ht="12" customHeight="1" x14ac:dyDescent="0.25">
      <c r="A835" s="157"/>
      <c r="B835" s="157"/>
      <c r="C835" s="157"/>
      <c r="D835" s="189"/>
      <c r="E835" s="157"/>
      <c r="F835" s="157"/>
      <c r="G835" s="157"/>
      <c r="H835" s="157"/>
      <c r="I835" s="157"/>
      <c r="J835" s="157"/>
      <c r="K835" s="157"/>
      <c r="L835" s="157"/>
      <c r="M835" s="157"/>
      <c r="N835" s="157"/>
      <c r="O835" s="157"/>
      <c r="P835" s="157"/>
      <c r="Q835" s="157"/>
      <c r="R835" s="157"/>
      <c r="S835" s="157"/>
      <c r="T835" s="157"/>
      <c r="U835" s="157"/>
      <c r="V835" s="157"/>
      <c r="W835" s="157"/>
      <c r="X835" s="157"/>
      <c r="Y835" s="157"/>
      <c r="Z835" s="157"/>
    </row>
    <row r="836" spans="1:26" ht="12" customHeight="1" x14ac:dyDescent="0.25">
      <c r="A836" s="157"/>
      <c r="B836" s="157"/>
      <c r="C836" s="157"/>
      <c r="D836" s="189"/>
      <c r="E836" s="157"/>
      <c r="F836" s="157"/>
      <c r="G836" s="157"/>
      <c r="H836" s="157"/>
      <c r="I836" s="157"/>
      <c r="J836" s="157"/>
      <c r="K836" s="157"/>
      <c r="L836" s="157"/>
      <c r="M836" s="157"/>
      <c r="N836" s="157"/>
      <c r="O836" s="157"/>
      <c r="P836" s="157"/>
      <c r="Q836" s="157"/>
      <c r="R836" s="157"/>
      <c r="S836" s="157"/>
      <c r="T836" s="157"/>
      <c r="U836" s="157"/>
      <c r="V836" s="157"/>
      <c r="W836" s="157"/>
      <c r="X836" s="157"/>
      <c r="Y836" s="157"/>
      <c r="Z836" s="157"/>
    </row>
    <row r="837" spans="1:26" ht="12" customHeight="1" x14ac:dyDescent="0.25">
      <c r="A837" s="157"/>
      <c r="B837" s="157"/>
      <c r="C837" s="157"/>
      <c r="D837" s="189"/>
      <c r="E837" s="157"/>
      <c r="F837" s="157"/>
      <c r="G837" s="157"/>
      <c r="H837" s="157"/>
      <c r="I837" s="157"/>
      <c r="J837" s="157"/>
      <c r="K837" s="157"/>
      <c r="L837" s="157"/>
      <c r="M837" s="157"/>
      <c r="N837" s="157"/>
      <c r="O837" s="157"/>
      <c r="P837" s="157"/>
      <c r="Q837" s="157"/>
      <c r="R837" s="157"/>
      <c r="S837" s="157"/>
      <c r="T837" s="157"/>
      <c r="U837" s="157"/>
      <c r="V837" s="157"/>
      <c r="W837" s="157"/>
      <c r="X837" s="157"/>
      <c r="Y837" s="157"/>
      <c r="Z837" s="157"/>
    </row>
    <row r="838" spans="1:26" ht="12" customHeight="1" x14ac:dyDescent="0.25">
      <c r="A838" s="157"/>
      <c r="B838" s="157"/>
      <c r="C838" s="157"/>
      <c r="D838" s="189"/>
      <c r="E838" s="157"/>
      <c r="F838" s="157"/>
      <c r="G838" s="157"/>
      <c r="H838" s="157"/>
      <c r="I838" s="157"/>
      <c r="J838" s="157"/>
      <c r="K838" s="157"/>
      <c r="L838" s="157"/>
      <c r="M838" s="157"/>
      <c r="N838" s="157"/>
      <c r="O838" s="157"/>
      <c r="P838" s="157"/>
      <c r="Q838" s="157"/>
      <c r="R838" s="157"/>
      <c r="S838" s="157"/>
      <c r="T838" s="157"/>
      <c r="U838" s="157"/>
      <c r="V838" s="157"/>
      <c r="W838" s="157"/>
      <c r="X838" s="157"/>
      <c r="Y838" s="157"/>
      <c r="Z838" s="157"/>
    </row>
    <row r="839" spans="1:26" ht="12" customHeight="1" x14ac:dyDescent="0.25">
      <c r="A839" s="157"/>
      <c r="B839" s="157"/>
      <c r="C839" s="157"/>
      <c r="D839" s="189"/>
      <c r="E839" s="157"/>
      <c r="F839" s="157"/>
      <c r="G839" s="157"/>
      <c r="H839" s="157"/>
      <c r="I839" s="157"/>
      <c r="J839" s="157"/>
      <c r="K839" s="157"/>
      <c r="L839" s="157"/>
      <c r="M839" s="157"/>
      <c r="N839" s="157"/>
      <c r="O839" s="157"/>
      <c r="P839" s="157"/>
      <c r="Q839" s="157"/>
      <c r="R839" s="157"/>
      <c r="S839" s="157"/>
      <c r="T839" s="157"/>
      <c r="U839" s="157"/>
      <c r="V839" s="157"/>
      <c r="W839" s="157"/>
      <c r="X839" s="157"/>
      <c r="Y839" s="157"/>
      <c r="Z839" s="157"/>
    </row>
    <row r="840" spans="1:26" ht="12" customHeight="1" x14ac:dyDescent="0.25">
      <c r="A840" s="157"/>
      <c r="B840" s="157"/>
      <c r="C840" s="157"/>
      <c r="D840" s="189"/>
      <c r="E840" s="157"/>
      <c r="F840" s="157"/>
      <c r="G840" s="157"/>
      <c r="H840" s="157"/>
      <c r="I840" s="157"/>
      <c r="J840" s="157"/>
      <c r="K840" s="157"/>
      <c r="L840" s="157"/>
      <c r="M840" s="157"/>
      <c r="N840" s="157"/>
      <c r="O840" s="157"/>
      <c r="P840" s="157"/>
      <c r="Q840" s="157"/>
      <c r="R840" s="157"/>
      <c r="S840" s="157"/>
      <c r="T840" s="157"/>
      <c r="U840" s="157"/>
      <c r="V840" s="157"/>
      <c r="W840" s="157"/>
      <c r="X840" s="157"/>
      <c r="Y840" s="157"/>
      <c r="Z840" s="157"/>
    </row>
    <row r="841" spans="1:26" ht="12" customHeight="1" x14ac:dyDescent="0.25">
      <c r="A841" s="157"/>
      <c r="B841" s="157"/>
      <c r="C841" s="157"/>
      <c r="D841" s="189"/>
      <c r="E841" s="157"/>
      <c r="F841" s="157"/>
      <c r="G841" s="157"/>
      <c r="H841" s="157"/>
      <c r="I841" s="157"/>
      <c r="J841" s="157"/>
      <c r="K841" s="157"/>
      <c r="L841" s="157"/>
      <c r="M841" s="157"/>
      <c r="N841" s="157"/>
      <c r="O841" s="157"/>
      <c r="P841" s="157"/>
      <c r="Q841" s="157"/>
      <c r="R841" s="157"/>
      <c r="S841" s="157"/>
      <c r="T841" s="157"/>
      <c r="U841" s="157"/>
      <c r="V841" s="157"/>
      <c r="W841" s="157"/>
      <c r="X841" s="157"/>
      <c r="Y841" s="157"/>
      <c r="Z841" s="157"/>
    </row>
    <row r="842" spans="1:26" ht="12" customHeight="1" x14ac:dyDescent="0.25">
      <c r="A842" s="157"/>
      <c r="B842" s="157"/>
      <c r="C842" s="157"/>
      <c r="D842" s="189"/>
      <c r="E842" s="157"/>
      <c r="F842" s="157"/>
      <c r="G842" s="157"/>
      <c r="H842" s="157"/>
      <c r="I842" s="157"/>
      <c r="J842" s="157"/>
      <c r="K842" s="157"/>
      <c r="L842" s="157"/>
      <c r="M842" s="157"/>
      <c r="N842" s="157"/>
      <c r="O842" s="157"/>
      <c r="P842" s="157"/>
      <c r="Q842" s="157"/>
      <c r="R842" s="157"/>
      <c r="S842" s="157"/>
      <c r="T842" s="157"/>
      <c r="U842" s="157"/>
      <c r="V842" s="157"/>
      <c r="W842" s="157"/>
      <c r="X842" s="157"/>
      <c r="Y842" s="157"/>
      <c r="Z842" s="157"/>
    </row>
    <row r="843" spans="1:26" ht="12" customHeight="1" x14ac:dyDescent="0.25">
      <c r="A843" s="157"/>
      <c r="B843" s="157"/>
      <c r="C843" s="157"/>
      <c r="D843" s="189"/>
      <c r="E843" s="157"/>
      <c r="F843" s="157"/>
      <c r="G843" s="157"/>
      <c r="H843" s="157"/>
      <c r="I843" s="157"/>
      <c r="J843" s="157"/>
      <c r="K843" s="157"/>
      <c r="L843" s="157"/>
      <c r="M843" s="157"/>
      <c r="N843" s="157"/>
      <c r="O843" s="157"/>
      <c r="P843" s="157"/>
      <c r="Q843" s="157"/>
      <c r="R843" s="157"/>
      <c r="S843" s="157"/>
      <c r="T843" s="157"/>
      <c r="U843" s="157"/>
      <c r="V843" s="157"/>
      <c r="W843" s="157"/>
      <c r="X843" s="157"/>
      <c r="Y843" s="157"/>
      <c r="Z843" s="157"/>
    </row>
    <row r="844" spans="1:26" ht="12" customHeight="1" x14ac:dyDescent="0.25">
      <c r="A844" s="157"/>
      <c r="B844" s="157"/>
      <c r="C844" s="157"/>
      <c r="D844" s="189"/>
      <c r="E844" s="157"/>
      <c r="F844" s="157"/>
      <c r="G844" s="157"/>
      <c r="H844" s="157"/>
      <c r="I844" s="157"/>
      <c r="J844" s="157"/>
      <c r="K844" s="157"/>
      <c r="L844" s="157"/>
      <c r="M844" s="157"/>
      <c r="N844" s="157"/>
      <c r="O844" s="157"/>
      <c r="P844" s="157"/>
      <c r="Q844" s="157"/>
      <c r="R844" s="157"/>
      <c r="S844" s="157"/>
      <c r="T844" s="157"/>
      <c r="U844" s="157"/>
      <c r="V844" s="157"/>
      <c r="W844" s="157"/>
      <c r="X844" s="157"/>
      <c r="Y844" s="157"/>
      <c r="Z844" s="157"/>
    </row>
    <row r="845" spans="1:26" ht="12" customHeight="1" x14ac:dyDescent="0.25">
      <c r="A845" s="157"/>
      <c r="B845" s="157"/>
      <c r="C845" s="157"/>
      <c r="D845" s="189"/>
      <c r="E845" s="157"/>
      <c r="F845" s="157"/>
      <c r="G845" s="157"/>
      <c r="H845" s="157"/>
      <c r="I845" s="157"/>
      <c r="J845" s="157"/>
      <c r="K845" s="157"/>
      <c r="L845" s="157"/>
      <c r="M845" s="157"/>
      <c r="N845" s="157"/>
      <c r="O845" s="157"/>
      <c r="P845" s="157"/>
      <c r="Q845" s="157"/>
      <c r="R845" s="157"/>
      <c r="S845" s="157"/>
      <c r="T845" s="157"/>
      <c r="U845" s="157"/>
      <c r="V845" s="157"/>
      <c r="W845" s="157"/>
      <c r="X845" s="157"/>
      <c r="Y845" s="157"/>
      <c r="Z845" s="157"/>
    </row>
    <row r="846" spans="1:26" ht="12" customHeight="1" x14ac:dyDescent="0.25">
      <c r="A846" s="157"/>
      <c r="B846" s="157"/>
      <c r="C846" s="157"/>
      <c r="D846" s="189"/>
      <c r="E846" s="157"/>
      <c r="F846" s="157"/>
      <c r="G846" s="157"/>
      <c r="H846" s="157"/>
      <c r="I846" s="157"/>
      <c r="J846" s="157"/>
      <c r="K846" s="157"/>
      <c r="L846" s="157"/>
      <c r="M846" s="157"/>
      <c r="N846" s="157"/>
      <c r="O846" s="157"/>
      <c r="P846" s="157"/>
      <c r="Q846" s="157"/>
      <c r="R846" s="157"/>
      <c r="S846" s="157"/>
      <c r="T846" s="157"/>
      <c r="U846" s="157"/>
      <c r="V846" s="157"/>
      <c r="W846" s="157"/>
      <c r="X846" s="157"/>
      <c r="Y846" s="157"/>
      <c r="Z846" s="157"/>
    </row>
    <row r="847" spans="1:26" ht="12" customHeight="1" x14ac:dyDescent="0.25">
      <c r="A847" s="157"/>
      <c r="B847" s="157"/>
      <c r="C847" s="157"/>
      <c r="D847" s="189"/>
      <c r="E847" s="157"/>
      <c r="F847" s="157"/>
      <c r="G847" s="157"/>
      <c r="H847" s="157"/>
      <c r="I847" s="157"/>
      <c r="J847" s="157"/>
      <c r="K847" s="157"/>
      <c r="L847" s="157"/>
      <c r="M847" s="157"/>
      <c r="N847" s="157"/>
      <c r="O847" s="157"/>
      <c r="P847" s="157"/>
      <c r="Q847" s="157"/>
      <c r="R847" s="157"/>
      <c r="S847" s="157"/>
      <c r="T847" s="157"/>
      <c r="U847" s="157"/>
      <c r="V847" s="157"/>
      <c r="W847" s="157"/>
      <c r="X847" s="157"/>
      <c r="Y847" s="157"/>
      <c r="Z847" s="157"/>
    </row>
    <row r="848" spans="1:26" ht="12" customHeight="1" x14ac:dyDescent="0.25">
      <c r="A848" s="157"/>
      <c r="B848" s="157"/>
      <c r="C848" s="157"/>
      <c r="D848" s="189"/>
      <c r="E848" s="157"/>
      <c r="F848" s="157"/>
      <c r="G848" s="157"/>
      <c r="H848" s="157"/>
      <c r="I848" s="157"/>
      <c r="J848" s="157"/>
      <c r="K848" s="157"/>
      <c r="L848" s="157"/>
      <c r="M848" s="157"/>
      <c r="N848" s="157"/>
      <c r="O848" s="157"/>
      <c r="P848" s="157"/>
      <c r="Q848" s="157"/>
      <c r="R848" s="157"/>
      <c r="S848" s="157"/>
      <c r="T848" s="157"/>
      <c r="U848" s="157"/>
      <c r="V848" s="157"/>
      <c r="W848" s="157"/>
      <c r="X848" s="157"/>
      <c r="Y848" s="157"/>
      <c r="Z848" s="157"/>
    </row>
    <row r="849" spans="1:26" ht="12" customHeight="1" x14ac:dyDescent="0.25">
      <c r="A849" s="157"/>
      <c r="B849" s="157"/>
      <c r="C849" s="157"/>
      <c r="D849" s="189"/>
      <c r="E849" s="157"/>
      <c r="F849" s="157"/>
      <c r="G849" s="157"/>
      <c r="H849" s="157"/>
      <c r="I849" s="157"/>
      <c r="J849" s="157"/>
      <c r="K849" s="157"/>
      <c r="L849" s="157"/>
      <c r="M849" s="157"/>
      <c r="N849" s="157"/>
      <c r="O849" s="157"/>
      <c r="P849" s="157"/>
      <c r="Q849" s="157"/>
      <c r="R849" s="157"/>
      <c r="S849" s="157"/>
      <c r="T849" s="157"/>
      <c r="U849" s="157"/>
      <c r="V849" s="157"/>
      <c r="W849" s="157"/>
      <c r="X849" s="157"/>
      <c r="Y849" s="157"/>
      <c r="Z849" s="157"/>
    </row>
    <row r="850" spans="1:26" ht="12" customHeight="1" x14ac:dyDescent="0.25">
      <c r="A850" s="157"/>
      <c r="B850" s="157"/>
      <c r="C850" s="157"/>
      <c r="D850" s="189"/>
      <c r="E850" s="157"/>
      <c r="F850" s="157"/>
      <c r="G850" s="157"/>
      <c r="H850" s="157"/>
      <c r="I850" s="157"/>
      <c r="J850" s="157"/>
      <c r="K850" s="157"/>
      <c r="L850" s="157"/>
      <c r="M850" s="157"/>
      <c r="N850" s="157"/>
      <c r="O850" s="157"/>
      <c r="P850" s="157"/>
      <c r="Q850" s="157"/>
      <c r="R850" s="157"/>
      <c r="S850" s="157"/>
      <c r="T850" s="157"/>
      <c r="U850" s="157"/>
      <c r="V850" s="157"/>
      <c r="W850" s="157"/>
      <c r="X850" s="157"/>
      <c r="Y850" s="157"/>
      <c r="Z850" s="157"/>
    </row>
    <row r="851" spans="1:26" ht="12" customHeight="1" x14ac:dyDescent="0.25">
      <c r="A851" s="157"/>
      <c r="B851" s="157"/>
      <c r="C851" s="157"/>
      <c r="D851" s="189"/>
      <c r="E851" s="157"/>
      <c r="F851" s="157"/>
      <c r="G851" s="157"/>
      <c r="H851" s="157"/>
      <c r="I851" s="157"/>
      <c r="J851" s="157"/>
      <c r="K851" s="157"/>
      <c r="L851" s="157"/>
      <c r="M851" s="157"/>
      <c r="N851" s="157"/>
      <c r="O851" s="157"/>
      <c r="P851" s="157"/>
      <c r="Q851" s="157"/>
      <c r="R851" s="157"/>
      <c r="S851" s="157"/>
      <c r="T851" s="157"/>
      <c r="U851" s="157"/>
      <c r="V851" s="157"/>
      <c r="W851" s="157"/>
      <c r="X851" s="157"/>
      <c r="Y851" s="157"/>
      <c r="Z851" s="157"/>
    </row>
    <row r="852" spans="1:26" ht="12" customHeight="1" x14ac:dyDescent="0.25">
      <c r="A852" s="157"/>
      <c r="B852" s="157"/>
      <c r="C852" s="157"/>
      <c r="D852" s="189"/>
      <c r="E852" s="157"/>
      <c r="F852" s="157"/>
      <c r="G852" s="157"/>
      <c r="H852" s="157"/>
      <c r="I852" s="157"/>
      <c r="J852" s="157"/>
      <c r="K852" s="157"/>
      <c r="L852" s="157"/>
      <c r="M852" s="157"/>
      <c r="N852" s="157"/>
      <c r="O852" s="157"/>
      <c r="P852" s="157"/>
      <c r="Q852" s="157"/>
      <c r="R852" s="157"/>
      <c r="S852" s="157"/>
      <c r="T852" s="157"/>
      <c r="U852" s="157"/>
      <c r="V852" s="157"/>
      <c r="W852" s="157"/>
      <c r="X852" s="157"/>
      <c r="Y852" s="157"/>
      <c r="Z852" s="157"/>
    </row>
    <row r="853" spans="1:26" ht="12" customHeight="1" x14ac:dyDescent="0.25">
      <c r="A853" s="157"/>
      <c r="B853" s="157"/>
      <c r="C853" s="157"/>
      <c r="D853" s="189"/>
      <c r="E853" s="157"/>
      <c r="F853" s="157"/>
      <c r="G853" s="157"/>
      <c r="H853" s="157"/>
      <c r="I853" s="157"/>
      <c r="J853" s="157"/>
      <c r="K853" s="157"/>
      <c r="L853" s="157"/>
      <c r="M853" s="157"/>
      <c r="N853" s="157"/>
      <c r="O853" s="157"/>
      <c r="P853" s="157"/>
      <c r="Q853" s="157"/>
      <c r="R853" s="157"/>
      <c r="S853" s="157"/>
      <c r="T853" s="157"/>
      <c r="U853" s="157"/>
      <c r="V853" s="157"/>
      <c r="W853" s="157"/>
      <c r="X853" s="157"/>
      <c r="Y853" s="157"/>
      <c r="Z853" s="157"/>
    </row>
    <row r="854" spans="1:26" ht="12" customHeight="1" x14ac:dyDescent="0.25">
      <c r="A854" s="157"/>
      <c r="B854" s="157"/>
      <c r="C854" s="157"/>
      <c r="D854" s="189"/>
      <c r="E854" s="157"/>
      <c r="F854" s="157"/>
      <c r="G854" s="157"/>
      <c r="H854" s="157"/>
      <c r="I854" s="157"/>
      <c r="J854" s="157"/>
      <c r="K854" s="157"/>
      <c r="L854" s="157"/>
      <c r="M854" s="157"/>
      <c r="N854" s="157"/>
      <c r="O854" s="157"/>
      <c r="P854" s="157"/>
      <c r="Q854" s="157"/>
      <c r="R854" s="157"/>
      <c r="S854" s="157"/>
      <c r="T854" s="157"/>
      <c r="U854" s="157"/>
      <c r="V854" s="157"/>
      <c r="W854" s="157"/>
      <c r="X854" s="157"/>
      <c r="Y854" s="157"/>
      <c r="Z854" s="157"/>
    </row>
    <row r="855" spans="1:26" ht="12" customHeight="1" x14ac:dyDescent="0.25">
      <c r="A855" s="157"/>
      <c r="B855" s="157"/>
      <c r="C855" s="157"/>
      <c r="D855" s="189"/>
      <c r="E855" s="157"/>
      <c r="F855" s="157"/>
      <c r="G855" s="157"/>
      <c r="H855" s="157"/>
      <c r="I855" s="157"/>
      <c r="J855" s="157"/>
      <c r="K855" s="157"/>
      <c r="L855" s="157"/>
      <c r="M855" s="157"/>
      <c r="N855" s="157"/>
      <c r="O855" s="157"/>
      <c r="P855" s="157"/>
      <c r="Q855" s="157"/>
      <c r="R855" s="157"/>
      <c r="S855" s="157"/>
      <c r="T855" s="157"/>
      <c r="U855" s="157"/>
      <c r="V855" s="157"/>
      <c r="W855" s="157"/>
      <c r="X855" s="157"/>
      <c r="Y855" s="157"/>
      <c r="Z855" s="157"/>
    </row>
    <row r="856" spans="1:26" ht="12" customHeight="1" x14ac:dyDescent="0.25">
      <c r="A856" s="157"/>
      <c r="B856" s="157"/>
      <c r="C856" s="157"/>
      <c r="D856" s="189"/>
      <c r="E856" s="157"/>
      <c r="F856" s="157"/>
      <c r="G856" s="157"/>
      <c r="H856" s="157"/>
      <c r="I856" s="157"/>
      <c r="J856" s="157"/>
      <c r="K856" s="157"/>
      <c r="L856" s="157"/>
      <c r="M856" s="157"/>
      <c r="N856" s="157"/>
      <c r="O856" s="157"/>
      <c r="P856" s="157"/>
      <c r="Q856" s="157"/>
      <c r="R856" s="157"/>
      <c r="S856" s="157"/>
      <c r="T856" s="157"/>
      <c r="U856" s="157"/>
      <c r="V856" s="157"/>
      <c r="W856" s="157"/>
      <c r="X856" s="157"/>
      <c r="Y856" s="157"/>
      <c r="Z856" s="157"/>
    </row>
    <row r="857" spans="1:26" ht="12" customHeight="1" x14ac:dyDescent="0.25">
      <c r="A857" s="157"/>
      <c r="B857" s="157"/>
      <c r="C857" s="157"/>
      <c r="D857" s="189"/>
      <c r="E857" s="157"/>
      <c r="F857" s="157"/>
      <c r="G857" s="157"/>
      <c r="H857" s="157"/>
      <c r="I857" s="157"/>
      <c r="J857" s="157"/>
      <c r="K857" s="157"/>
      <c r="L857" s="157"/>
      <c r="M857" s="157"/>
      <c r="N857" s="157"/>
      <c r="O857" s="157"/>
      <c r="P857" s="157"/>
      <c r="Q857" s="157"/>
      <c r="R857" s="157"/>
      <c r="S857" s="157"/>
      <c r="T857" s="157"/>
      <c r="U857" s="157"/>
      <c r="V857" s="157"/>
      <c r="W857" s="157"/>
      <c r="X857" s="157"/>
      <c r="Y857" s="157"/>
      <c r="Z857" s="157"/>
    </row>
    <row r="858" spans="1:26" ht="12" customHeight="1" x14ac:dyDescent="0.25">
      <c r="A858" s="157"/>
      <c r="B858" s="157"/>
      <c r="C858" s="157"/>
      <c r="D858" s="189"/>
      <c r="E858" s="157"/>
      <c r="F858" s="157"/>
      <c r="G858" s="157"/>
      <c r="H858" s="157"/>
      <c r="I858" s="157"/>
      <c r="J858" s="157"/>
      <c r="K858" s="157"/>
      <c r="L858" s="157"/>
      <c r="M858" s="157"/>
      <c r="N858" s="157"/>
      <c r="O858" s="157"/>
      <c r="P858" s="157"/>
      <c r="Q858" s="157"/>
      <c r="R858" s="157"/>
      <c r="S858" s="157"/>
      <c r="T858" s="157"/>
      <c r="U858" s="157"/>
      <c r="V858" s="157"/>
      <c r="W858" s="157"/>
      <c r="X858" s="157"/>
      <c r="Y858" s="157"/>
      <c r="Z858" s="157"/>
    </row>
    <row r="859" spans="1:26" ht="12" customHeight="1" x14ac:dyDescent="0.25">
      <c r="A859" s="157"/>
      <c r="B859" s="157"/>
      <c r="C859" s="157"/>
      <c r="D859" s="189"/>
      <c r="E859" s="157"/>
      <c r="F859" s="157"/>
      <c r="G859" s="157"/>
      <c r="H859" s="157"/>
      <c r="I859" s="157"/>
      <c r="J859" s="157"/>
      <c r="K859" s="157"/>
      <c r="L859" s="157"/>
      <c r="M859" s="157"/>
      <c r="N859" s="157"/>
      <c r="O859" s="157"/>
      <c r="P859" s="157"/>
      <c r="Q859" s="157"/>
      <c r="R859" s="157"/>
      <c r="S859" s="157"/>
      <c r="T859" s="157"/>
      <c r="U859" s="157"/>
      <c r="V859" s="157"/>
      <c r="W859" s="157"/>
      <c r="X859" s="157"/>
      <c r="Y859" s="157"/>
      <c r="Z859" s="157"/>
    </row>
    <row r="860" spans="1:26" ht="12" customHeight="1" x14ac:dyDescent="0.25">
      <c r="A860" s="157"/>
      <c r="B860" s="157"/>
      <c r="C860" s="157"/>
      <c r="D860" s="189"/>
      <c r="E860" s="157"/>
      <c r="F860" s="157"/>
      <c r="G860" s="157"/>
      <c r="H860" s="157"/>
      <c r="I860" s="157"/>
      <c r="J860" s="157"/>
      <c r="K860" s="157"/>
      <c r="L860" s="157"/>
      <c r="M860" s="157"/>
      <c r="N860" s="157"/>
      <c r="O860" s="157"/>
      <c r="P860" s="157"/>
      <c r="Q860" s="157"/>
      <c r="R860" s="157"/>
      <c r="S860" s="157"/>
      <c r="T860" s="157"/>
      <c r="U860" s="157"/>
      <c r="V860" s="157"/>
      <c r="W860" s="157"/>
      <c r="X860" s="157"/>
      <c r="Y860" s="157"/>
      <c r="Z860" s="157"/>
    </row>
    <row r="861" spans="1:26" ht="12" customHeight="1" x14ac:dyDescent="0.25">
      <c r="A861" s="157"/>
      <c r="B861" s="157"/>
      <c r="C861" s="157"/>
      <c r="D861" s="189"/>
      <c r="E861" s="157"/>
      <c r="F861" s="157"/>
      <c r="G861" s="157"/>
      <c r="H861" s="157"/>
      <c r="I861" s="157"/>
      <c r="J861" s="157"/>
      <c r="K861" s="157"/>
      <c r="L861" s="157"/>
      <c r="M861" s="157"/>
      <c r="N861" s="157"/>
      <c r="O861" s="157"/>
      <c r="P861" s="157"/>
      <c r="Q861" s="157"/>
      <c r="R861" s="157"/>
      <c r="S861" s="157"/>
      <c r="T861" s="157"/>
      <c r="U861" s="157"/>
      <c r="V861" s="157"/>
      <c r="W861" s="157"/>
      <c r="X861" s="157"/>
      <c r="Y861" s="157"/>
      <c r="Z861" s="157"/>
    </row>
    <row r="862" spans="1:26" ht="12" customHeight="1" x14ac:dyDescent="0.25">
      <c r="A862" s="157"/>
      <c r="B862" s="157"/>
      <c r="C862" s="157"/>
      <c r="D862" s="189"/>
      <c r="E862" s="157"/>
      <c r="F862" s="157"/>
      <c r="G862" s="157"/>
      <c r="H862" s="157"/>
      <c r="I862" s="157"/>
      <c r="J862" s="157"/>
      <c r="K862" s="157"/>
      <c r="L862" s="157"/>
      <c r="M862" s="157"/>
      <c r="N862" s="157"/>
      <c r="O862" s="157"/>
      <c r="P862" s="157"/>
      <c r="Q862" s="157"/>
      <c r="R862" s="157"/>
      <c r="S862" s="157"/>
      <c r="T862" s="157"/>
      <c r="U862" s="157"/>
      <c r="V862" s="157"/>
      <c r="W862" s="157"/>
      <c r="X862" s="157"/>
      <c r="Y862" s="157"/>
      <c r="Z862" s="157"/>
    </row>
    <row r="863" spans="1:26" ht="12" customHeight="1" x14ac:dyDescent="0.25">
      <c r="A863" s="157"/>
      <c r="B863" s="157"/>
      <c r="C863" s="157"/>
      <c r="D863" s="189"/>
      <c r="E863" s="157"/>
      <c r="F863" s="157"/>
      <c r="G863" s="157"/>
      <c r="H863" s="157"/>
      <c r="I863" s="157"/>
      <c r="J863" s="157"/>
      <c r="K863" s="157"/>
      <c r="L863" s="157"/>
      <c r="M863" s="157"/>
      <c r="N863" s="157"/>
      <c r="O863" s="157"/>
      <c r="P863" s="157"/>
      <c r="Q863" s="157"/>
      <c r="R863" s="157"/>
      <c r="S863" s="157"/>
      <c r="T863" s="157"/>
      <c r="U863" s="157"/>
      <c r="V863" s="157"/>
      <c r="W863" s="157"/>
      <c r="X863" s="157"/>
      <c r="Y863" s="157"/>
      <c r="Z863" s="157"/>
    </row>
    <row r="864" spans="1:26" ht="12" customHeight="1" x14ac:dyDescent="0.25">
      <c r="A864" s="157"/>
      <c r="B864" s="157"/>
      <c r="C864" s="157"/>
      <c r="D864" s="189"/>
      <c r="E864" s="157"/>
      <c r="F864" s="157"/>
      <c r="G864" s="157"/>
      <c r="H864" s="157"/>
      <c r="I864" s="157"/>
      <c r="J864" s="157"/>
      <c r="K864" s="157"/>
      <c r="L864" s="157"/>
      <c r="M864" s="157"/>
      <c r="N864" s="157"/>
      <c r="O864" s="157"/>
      <c r="P864" s="157"/>
      <c r="Q864" s="157"/>
      <c r="R864" s="157"/>
      <c r="S864" s="157"/>
      <c r="T864" s="157"/>
      <c r="U864" s="157"/>
      <c r="V864" s="157"/>
      <c r="W864" s="157"/>
      <c r="X864" s="157"/>
      <c r="Y864" s="157"/>
      <c r="Z864" s="157"/>
    </row>
    <row r="865" spans="1:26" ht="12" customHeight="1" x14ac:dyDescent="0.25">
      <c r="A865" s="157"/>
      <c r="B865" s="157"/>
      <c r="C865" s="157"/>
      <c r="D865" s="189"/>
      <c r="E865" s="157"/>
      <c r="F865" s="157"/>
      <c r="G865" s="157"/>
      <c r="H865" s="157"/>
      <c r="I865" s="157"/>
      <c r="J865" s="157"/>
      <c r="K865" s="157"/>
      <c r="L865" s="157"/>
      <c r="M865" s="157"/>
      <c r="N865" s="157"/>
      <c r="O865" s="157"/>
      <c r="P865" s="157"/>
      <c r="Q865" s="157"/>
      <c r="R865" s="157"/>
      <c r="S865" s="157"/>
      <c r="T865" s="157"/>
      <c r="U865" s="157"/>
      <c r="V865" s="157"/>
      <c r="W865" s="157"/>
      <c r="X865" s="157"/>
      <c r="Y865" s="157"/>
      <c r="Z865" s="157"/>
    </row>
    <row r="866" spans="1:26" ht="12" customHeight="1" x14ac:dyDescent="0.25">
      <c r="A866" s="157"/>
      <c r="B866" s="157"/>
      <c r="C866" s="157"/>
      <c r="D866" s="189"/>
      <c r="E866" s="157"/>
      <c r="F866" s="157"/>
      <c r="G866" s="157"/>
      <c r="H866" s="157"/>
      <c r="I866" s="157"/>
      <c r="J866" s="157"/>
      <c r="K866" s="157"/>
      <c r="L866" s="157"/>
      <c r="M866" s="157"/>
      <c r="N866" s="157"/>
      <c r="O866" s="157"/>
      <c r="P866" s="157"/>
      <c r="Q866" s="157"/>
      <c r="R866" s="157"/>
      <c r="S866" s="157"/>
      <c r="T866" s="157"/>
      <c r="U866" s="157"/>
      <c r="V866" s="157"/>
      <c r="W866" s="157"/>
      <c r="X866" s="157"/>
      <c r="Y866" s="157"/>
      <c r="Z866" s="157"/>
    </row>
    <row r="867" spans="1:26" ht="12" customHeight="1" x14ac:dyDescent="0.25">
      <c r="A867" s="157"/>
      <c r="B867" s="157"/>
      <c r="C867" s="157"/>
      <c r="D867" s="189"/>
      <c r="E867" s="157"/>
      <c r="F867" s="157"/>
      <c r="G867" s="157"/>
      <c r="H867" s="157"/>
      <c r="I867" s="157"/>
      <c r="J867" s="157"/>
      <c r="K867" s="157"/>
      <c r="L867" s="157"/>
      <c r="M867" s="157"/>
      <c r="N867" s="157"/>
      <c r="O867" s="157"/>
      <c r="P867" s="157"/>
      <c r="Q867" s="157"/>
      <c r="R867" s="157"/>
      <c r="S867" s="157"/>
      <c r="T867" s="157"/>
      <c r="U867" s="157"/>
      <c r="V867" s="157"/>
      <c r="W867" s="157"/>
      <c r="X867" s="157"/>
      <c r="Y867" s="157"/>
      <c r="Z867" s="157"/>
    </row>
    <row r="868" spans="1:26" ht="12" customHeight="1" x14ac:dyDescent="0.25">
      <c r="A868" s="157"/>
      <c r="B868" s="157"/>
      <c r="C868" s="157"/>
      <c r="D868" s="189"/>
      <c r="E868" s="157"/>
      <c r="F868" s="157"/>
      <c r="G868" s="157"/>
      <c r="H868" s="157"/>
      <c r="I868" s="157"/>
      <c r="J868" s="157"/>
      <c r="K868" s="157"/>
      <c r="L868" s="157"/>
      <c r="M868" s="157"/>
      <c r="N868" s="157"/>
      <c r="O868" s="157"/>
      <c r="P868" s="157"/>
      <c r="Q868" s="157"/>
      <c r="R868" s="157"/>
      <c r="S868" s="157"/>
      <c r="T868" s="157"/>
      <c r="U868" s="157"/>
      <c r="V868" s="157"/>
      <c r="W868" s="157"/>
      <c r="X868" s="157"/>
      <c r="Y868" s="157"/>
      <c r="Z868" s="157"/>
    </row>
    <row r="869" spans="1:26" ht="12" customHeight="1" x14ac:dyDescent="0.25">
      <c r="A869" s="157"/>
      <c r="B869" s="157"/>
      <c r="C869" s="157"/>
      <c r="D869" s="189"/>
      <c r="E869" s="157"/>
      <c r="F869" s="157"/>
      <c r="G869" s="157"/>
      <c r="H869" s="157"/>
      <c r="I869" s="157"/>
      <c r="J869" s="157"/>
      <c r="K869" s="157"/>
      <c r="L869" s="157"/>
      <c r="M869" s="157"/>
      <c r="N869" s="157"/>
      <c r="O869" s="157"/>
      <c r="P869" s="157"/>
      <c r="Q869" s="157"/>
      <c r="R869" s="157"/>
      <c r="S869" s="157"/>
      <c r="T869" s="157"/>
      <c r="U869" s="157"/>
      <c r="V869" s="157"/>
      <c r="W869" s="157"/>
      <c r="X869" s="157"/>
      <c r="Y869" s="157"/>
      <c r="Z869" s="157"/>
    </row>
    <row r="870" spans="1:26" ht="12" customHeight="1" x14ac:dyDescent="0.25">
      <c r="A870" s="157"/>
      <c r="B870" s="157"/>
      <c r="C870" s="157"/>
      <c r="D870" s="189"/>
      <c r="E870" s="157"/>
      <c r="F870" s="157"/>
      <c r="G870" s="157"/>
      <c r="H870" s="157"/>
      <c r="I870" s="157"/>
      <c r="J870" s="157"/>
      <c r="K870" s="157"/>
      <c r="L870" s="157"/>
      <c r="M870" s="157"/>
      <c r="N870" s="157"/>
      <c r="O870" s="157"/>
      <c r="P870" s="157"/>
      <c r="Q870" s="157"/>
      <c r="R870" s="157"/>
      <c r="S870" s="157"/>
      <c r="T870" s="157"/>
      <c r="U870" s="157"/>
      <c r="V870" s="157"/>
      <c r="W870" s="157"/>
      <c r="X870" s="157"/>
      <c r="Y870" s="157"/>
      <c r="Z870" s="157"/>
    </row>
    <row r="871" spans="1:26" ht="12" customHeight="1" x14ac:dyDescent="0.25">
      <c r="A871" s="157"/>
      <c r="B871" s="157"/>
      <c r="C871" s="157"/>
      <c r="D871" s="189"/>
      <c r="E871" s="157"/>
      <c r="F871" s="157"/>
      <c r="G871" s="157"/>
      <c r="H871" s="157"/>
      <c r="I871" s="157"/>
      <c r="J871" s="157"/>
      <c r="K871" s="157"/>
      <c r="L871" s="157"/>
      <c r="M871" s="157"/>
      <c r="N871" s="157"/>
      <c r="O871" s="157"/>
      <c r="P871" s="157"/>
      <c r="Q871" s="157"/>
      <c r="R871" s="157"/>
      <c r="S871" s="157"/>
      <c r="T871" s="157"/>
      <c r="U871" s="157"/>
      <c r="V871" s="157"/>
      <c r="W871" s="157"/>
      <c r="X871" s="157"/>
      <c r="Y871" s="157"/>
      <c r="Z871" s="157"/>
    </row>
    <row r="872" spans="1:26" ht="12" customHeight="1" x14ac:dyDescent="0.25">
      <c r="A872" s="157"/>
      <c r="B872" s="157"/>
      <c r="C872" s="157"/>
      <c r="D872" s="189"/>
      <c r="E872" s="157"/>
      <c r="F872" s="157"/>
      <c r="G872" s="157"/>
      <c r="H872" s="157"/>
      <c r="I872" s="157"/>
      <c r="J872" s="157"/>
      <c r="K872" s="157"/>
      <c r="L872" s="157"/>
      <c r="M872" s="157"/>
      <c r="N872" s="157"/>
      <c r="O872" s="157"/>
      <c r="P872" s="157"/>
      <c r="Q872" s="157"/>
      <c r="R872" s="157"/>
      <c r="S872" s="157"/>
      <c r="T872" s="157"/>
      <c r="U872" s="157"/>
      <c r="V872" s="157"/>
      <c r="W872" s="157"/>
      <c r="X872" s="157"/>
      <c r="Y872" s="157"/>
      <c r="Z872" s="157"/>
    </row>
    <row r="873" spans="1:26" ht="12" customHeight="1" x14ac:dyDescent="0.25">
      <c r="A873" s="157"/>
      <c r="B873" s="157"/>
      <c r="C873" s="157"/>
      <c r="D873" s="189"/>
      <c r="E873" s="157"/>
      <c r="F873" s="157"/>
      <c r="G873" s="157"/>
      <c r="H873" s="157"/>
      <c r="I873" s="157"/>
      <c r="J873" s="157"/>
      <c r="K873" s="157"/>
      <c r="L873" s="157"/>
      <c r="M873" s="157"/>
      <c r="N873" s="157"/>
      <c r="O873" s="157"/>
      <c r="P873" s="157"/>
      <c r="Q873" s="157"/>
      <c r="R873" s="157"/>
      <c r="S873" s="157"/>
      <c r="T873" s="157"/>
      <c r="U873" s="157"/>
      <c r="V873" s="157"/>
      <c r="W873" s="157"/>
      <c r="X873" s="157"/>
      <c r="Y873" s="157"/>
      <c r="Z873" s="157"/>
    </row>
    <row r="874" spans="1:26" ht="12" customHeight="1" x14ac:dyDescent="0.25">
      <c r="A874" s="157"/>
      <c r="B874" s="157"/>
      <c r="C874" s="157"/>
      <c r="D874" s="189"/>
      <c r="E874" s="157"/>
      <c r="F874" s="157"/>
      <c r="G874" s="157"/>
      <c r="H874" s="157"/>
      <c r="I874" s="157"/>
      <c r="J874" s="157"/>
      <c r="K874" s="157"/>
      <c r="L874" s="157"/>
      <c r="M874" s="157"/>
      <c r="N874" s="157"/>
      <c r="O874" s="157"/>
      <c r="P874" s="157"/>
      <c r="Q874" s="157"/>
      <c r="R874" s="157"/>
      <c r="S874" s="157"/>
      <c r="T874" s="157"/>
      <c r="U874" s="157"/>
      <c r="V874" s="157"/>
      <c r="W874" s="157"/>
      <c r="X874" s="157"/>
      <c r="Y874" s="157"/>
      <c r="Z874" s="157"/>
    </row>
    <row r="875" spans="1:26" ht="12" customHeight="1" x14ac:dyDescent="0.25">
      <c r="A875" s="157"/>
      <c r="B875" s="157"/>
      <c r="C875" s="157"/>
      <c r="D875" s="189"/>
      <c r="E875" s="157"/>
      <c r="F875" s="157"/>
      <c r="G875" s="157"/>
      <c r="H875" s="157"/>
      <c r="I875" s="157"/>
      <c r="J875" s="157"/>
      <c r="K875" s="157"/>
      <c r="L875" s="157"/>
      <c r="M875" s="157"/>
      <c r="N875" s="157"/>
      <c r="O875" s="157"/>
      <c r="P875" s="157"/>
      <c r="Q875" s="157"/>
      <c r="R875" s="157"/>
      <c r="S875" s="157"/>
      <c r="T875" s="157"/>
      <c r="U875" s="157"/>
      <c r="V875" s="157"/>
      <c r="W875" s="157"/>
      <c r="X875" s="157"/>
      <c r="Y875" s="157"/>
      <c r="Z875" s="157"/>
    </row>
    <row r="876" spans="1:26" ht="12" customHeight="1" x14ac:dyDescent="0.25">
      <c r="A876" s="157"/>
      <c r="B876" s="157"/>
      <c r="C876" s="157"/>
      <c r="D876" s="189"/>
      <c r="E876" s="157"/>
      <c r="F876" s="157"/>
      <c r="G876" s="157"/>
      <c r="H876" s="157"/>
      <c r="I876" s="157"/>
      <c r="J876" s="157"/>
      <c r="K876" s="157"/>
      <c r="L876" s="157"/>
      <c r="M876" s="157"/>
      <c r="N876" s="157"/>
      <c r="O876" s="157"/>
      <c r="P876" s="157"/>
      <c r="Q876" s="157"/>
      <c r="R876" s="157"/>
      <c r="S876" s="157"/>
      <c r="T876" s="157"/>
      <c r="U876" s="157"/>
      <c r="V876" s="157"/>
      <c r="W876" s="157"/>
      <c r="X876" s="157"/>
      <c r="Y876" s="157"/>
      <c r="Z876" s="157"/>
    </row>
    <row r="877" spans="1:26" ht="12" customHeight="1" x14ac:dyDescent="0.25">
      <c r="A877" s="157"/>
      <c r="B877" s="157"/>
      <c r="C877" s="157"/>
      <c r="D877" s="189"/>
      <c r="E877" s="157"/>
      <c r="F877" s="157"/>
      <c r="G877" s="157"/>
      <c r="H877" s="157"/>
      <c r="I877" s="157"/>
      <c r="J877" s="157"/>
      <c r="K877" s="157"/>
      <c r="L877" s="157"/>
      <c r="M877" s="157"/>
      <c r="N877" s="157"/>
      <c r="O877" s="157"/>
      <c r="P877" s="157"/>
      <c r="Q877" s="157"/>
      <c r="R877" s="157"/>
      <c r="S877" s="157"/>
      <c r="T877" s="157"/>
      <c r="U877" s="157"/>
      <c r="V877" s="157"/>
      <c r="W877" s="157"/>
      <c r="X877" s="157"/>
      <c r="Y877" s="157"/>
      <c r="Z877" s="157"/>
    </row>
    <row r="878" spans="1:26" ht="12" customHeight="1" x14ac:dyDescent="0.25">
      <c r="A878" s="157"/>
      <c r="B878" s="157"/>
      <c r="C878" s="157"/>
      <c r="D878" s="189"/>
      <c r="E878" s="157"/>
      <c r="F878" s="157"/>
      <c r="G878" s="157"/>
      <c r="H878" s="157"/>
      <c r="I878" s="157"/>
      <c r="J878" s="157"/>
      <c r="K878" s="157"/>
      <c r="L878" s="157"/>
      <c r="M878" s="157"/>
      <c r="N878" s="157"/>
      <c r="O878" s="157"/>
      <c r="P878" s="157"/>
      <c r="Q878" s="157"/>
      <c r="R878" s="157"/>
      <c r="S878" s="157"/>
      <c r="T878" s="157"/>
      <c r="U878" s="157"/>
      <c r="V878" s="157"/>
      <c r="W878" s="157"/>
      <c r="X878" s="157"/>
      <c r="Y878" s="157"/>
      <c r="Z878" s="157"/>
    </row>
    <row r="879" spans="1:26" ht="12" customHeight="1" x14ac:dyDescent="0.25">
      <c r="A879" s="157"/>
      <c r="B879" s="157"/>
      <c r="C879" s="157"/>
      <c r="D879" s="189"/>
      <c r="E879" s="157"/>
      <c r="F879" s="157"/>
      <c r="G879" s="157"/>
      <c r="H879" s="157"/>
      <c r="I879" s="157"/>
      <c r="J879" s="157"/>
      <c r="K879" s="157"/>
      <c r="L879" s="157"/>
      <c r="M879" s="157"/>
      <c r="N879" s="157"/>
      <c r="O879" s="157"/>
      <c r="P879" s="157"/>
      <c r="Q879" s="157"/>
      <c r="R879" s="157"/>
      <c r="S879" s="157"/>
      <c r="T879" s="157"/>
      <c r="U879" s="157"/>
      <c r="V879" s="157"/>
      <c r="W879" s="157"/>
      <c r="X879" s="157"/>
      <c r="Y879" s="157"/>
      <c r="Z879" s="157"/>
    </row>
    <row r="880" spans="1:26" ht="12" customHeight="1" x14ac:dyDescent="0.25">
      <c r="A880" s="157"/>
      <c r="B880" s="157"/>
      <c r="C880" s="157"/>
      <c r="D880" s="189"/>
      <c r="E880" s="157"/>
      <c r="F880" s="157"/>
      <c r="G880" s="157"/>
      <c r="H880" s="157"/>
      <c r="I880" s="157"/>
      <c r="J880" s="157"/>
      <c r="K880" s="157"/>
      <c r="L880" s="157"/>
      <c r="M880" s="157"/>
      <c r="N880" s="157"/>
      <c r="O880" s="157"/>
      <c r="P880" s="157"/>
      <c r="Q880" s="157"/>
      <c r="R880" s="157"/>
      <c r="S880" s="157"/>
      <c r="T880" s="157"/>
      <c r="U880" s="157"/>
      <c r="V880" s="157"/>
      <c r="W880" s="157"/>
      <c r="X880" s="157"/>
      <c r="Y880" s="157"/>
      <c r="Z880" s="157"/>
    </row>
    <row r="881" spans="1:26" ht="12" customHeight="1" x14ac:dyDescent="0.25">
      <c r="A881" s="157"/>
      <c r="B881" s="157"/>
      <c r="C881" s="157"/>
      <c r="D881" s="189"/>
      <c r="E881" s="157"/>
      <c r="F881" s="157"/>
      <c r="G881" s="157"/>
      <c r="H881" s="157"/>
      <c r="I881" s="157"/>
      <c r="J881" s="157"/>
      <c r="K881" s="157"/>
      <c r="L881" s="157"/>
      <c r="M881" s="157"/>
      <c r="N881" s="157"/>
      <c r="O881" s="157"/>
      <c r="P881" s="157"/>
      <c r="Q881" s="157"/>
      <c r="R881" s="157"/>
      <c r="S881" s="157"/>
      <c r="T881" s="157"/>
      <c r="U881" s="157"/>
      <c r="V881" s="157"/>
      <c r="W881" s="157"/>
      <c r="X881" s="157"/>
      <c r="Y881" s="157"/>
      <c r="Z881" s="157"/>
    </row>
    <row r="882" spans="1:26" ht="12" customHeight="1" x14ac:dyDescent="0.25">
      <c r="A882" s="157"/>
      <c r="B882" s="157"/>
      <c r="C882" s="157"/>
      <c r="D882" s="189"/>
      <c r="E882" s="157"/>
      <c r="F882" s="157"/>
      <c r="G882" s="157"/>
      <c r="H882" s="157"/>
      <c r="I882" s="157"/>
      <c r="J882" s="157"/>
      <c r="K882" s="157"/>
      <c r="L882" s="157"/>
      <c r="M882" s="157"/>
      <c r="N882" s="157"/>
      <c r="O882" s="157"/>
      <c r="P882" s="157"/>
      <c r="Q882" s="157"/>
      <c r="R882" s="157"/>
      <c r="S882" s="157"/>
      <c r="T882" s="157"/>
      <c r="U882" s="157"/>
      <c r="V882" s="157"/>
      <c r="W882" s="157"/>
      <c r="X882" s="157"/>
      <c r="Y882" s="157"/>
      <c r="Z882" s="157"/>
    </row>
    <row r="883" spans="1:26" ht="12" customHeight="1" x14ac:dyDescent="0.25">
      <c r="A883" s="157"/>
      <c r="B883" s="157"/>
      <c r="C883" s="157"/>
      <c r="D883" s="189"/>
      <c r="E883" s="157"/>
      <c r="F883" s="157"/>
      <c r="G883" s="157"/>
      <c r="H883" s="157"/>
      <c r="I883" s="157"/>
      <c r="J883" s="157"/>
      <c r="K883" s="157"/>
      <c r="L883" s="157"/>
      <c r="M883" s="157"/>
      <c r="N883" s="157"/>
      <c r="O883" s="157"/>
      <c r="P883" s="157"/>
      <c r="Q883" s="157"/>
      <c r="R883" s="157"/>
      <c r="S883" s="157"/>
      <c r="T883" s="157"/>
      <c r="U883" s="157"/>
      <c r="V883" s="157"/>
      <c r="W883" s="157"/>
      <c r="X883" s="157"/>
      <c r="Y883" s="157"/>
      <c r="Z883" s="157"/>
    </row>
    <row r="884" spans="1:26" ht="12" customHeight="1" x14ac:dyDescent="0.25">
      <c r="A884" s="157"/>
      <c r="B884" s="157"/>
      <c r="C884" s="157"/>
      <c r="D884" s="189"/>
      <c r="E884" s="157"/>
      <c r="F884" s="157"/>
      <c r="G884" s="157"/>
      <c r="H884" s="157"/>
      <c r="I884" s="157"/>
      <c r="J884" s="157"/>
      <c r="K884" s="157"/>
      <c r="L884" s="157"/>
      <c r="M884" s="157"/>
      <c r="N884" s="157"/>
      <c r="O884" s="157"/>
      <c r="P884" s="157"/>
      <c r="Q884" s="157"/>
      <c r="R884" s="157"/>
      <c r="S884" s="157"/>
      <c r="T884" s="157"/>
      <c r="U884" s="157"/>
      <c r="V884" s="157"/>
      <c r="W884" s="157"/>
      <c r="X884" s="157"/>
      <c r="Y884" s="157"/>
      <c r="Z884" s="157"/>
    </row>
    <row r="885" spans="1:26" ht="12" customHeight="1" x14ac:dyDescent="0.25">
      <c r="A885" s="157"/>
      <c r="B885" s="157"/>
      <c r="C885" s="157"/>
      <c r="D885" s="189"/>
      <c r="E885" s="157"/>
      <c r="F885" s="157"/>
      <c r="G885" s="157"/>
      <c r="H885" s="157"/>
      <c r="I885" s="157"/>
      <c r="J885" s="157"/>
      <c r="K885" s="157"/>
      <c r="L885" s="157"/>
      <c r="M885" s="157"/>
      <c r="N885" s="157"/>
      <c r="O885" s="157"/>
      <c r="P885" s="157"/>
      <c r="Q885" s="157"/>
      <c r="R885" s="157"/>
      <c r="S885" s="157"/>
      <c r="T885" s="157"/>
      <c r="U885" s="157"/>
      <c r="V885" s="157"/>
      <c r="W885" s="157"/>
      <c r="X885" s="157"/>
      <c r="Y885" s="157"/>
      <c r="Z885" s="157"/>
    </row>
    <row r="886" spans="1:26" ht="12" customHeight="1" x14ac:dyDescent="0.25">
      <c r="A886" s="157"/>
      <c r="B886" s="157"/>
      <c r="C886" s="157"/>
      <c r="D886" s="189"/>
      <c r="E886" s="157"/>
      <c r="F886" s="157"/>
      <c r="G886" s="157"/>
      <c r="H886" s="157"/>
      <c r="I886" s="157"/>
      <c r="J886" s="157"/>
      <c r="K886" s="157"/>
      <c r="L886" s="157"/>
      <c r="M886" s="157"/>
      <c r="N886" s="157"/>
      <c r="O886" s="157"/>
      <c r="P886" s="157"/>
      <c r="Q886" s="157"/>
      <c r="R886" s="157"/>
      <c r="S886" s="157"/>
      <c r="T886" s="157"/>
      <c r="U886" s="157"/>
      <c r="V886" s="157"/>
      <c r="W886" s="157"/>
      <c r="X886" s="157"/>
      <c r="Y886" s="157"/>
      <c r="Z886" s="157"/>
    </row>
    <row r="887" spans="1:26" ht="12" customHeight="1" x14ac:dyDescent="0.25">
      <c r="A887" s="157"/>
      <c r="B887" s="157"/>
      <c r="C887" s="157"/>
      <c r="D887" s="189"/>
      <c r="E887" s="157"/>
      <c r="F887" s="157"/>
      <c r="G887" s="157"/>
      <c r="H887" s="157"/>
      <c r="I887" s="157"/>
      <c r="J887" s="157"/>
      <c r="K887" s="157"/>
      <c r="L887" s="157"/>
      <c r="M887" s="157"/>
      <c r="N887" s="157"/>
      <c r="O887" s="157"/>
      <c r="P887" s="157"/>
      <c r="Q887" s="157"/>
      <c r="R887" s="157"/>
      <c r="S887" s="157"/>
      <c r="T887" s="157"/>
      <c r="U887" s="157"/>
      <c r="V887" s="157"/>
      <c r="W887" s="157"/>
      <c r="X887" s="157"/>
      <c r="Y887" s="157"/>
      <c r="Z887" s="157"/>
    </row>
    <row r="888" spans="1:26" ht="12" customHeight="1" x14ac:dyDescent="0.25">
      <c r="A888" s="157"/>
      <c r="B888" s="157"/>
      <c r="C888" s="157"/>
      <c r="D888" s="189"/>
      <c r="E888" s="157"/>
      <c r="F888" s="157"/>
      <c r="G888" s="157"/>
      <c r="H888" s="157"/>
      <c r="I888" s="157"/>
      <c r="J888" s="157"/>
      <c r="K888" s="157"/>
      <c r="L888" s="157"/>
      <c r="M888" s="157"/>
      <c r="N888" s="157"/>
      <c r="O888" s="157"/>
      <c r="P888" s="157"/>
      <c r="Q888" s="157"/>
      <c r="R888" s="157"/>
      <c r="S888" s="157"/>
      <c r="T888" s="157"/>
      <c r="U888" s="157"/>
      <c r="V888" s="157"/>
      <c r="W888" s="157"/>
      <c r="X888" s="157"/>
      <c r="Y888" s="157"/>
      <c r="Z888" s="157"/>
    </row>
    <row r="889" spans="1:26" ht="12" customHeight="1" x14ac:dyDescent="0.25">
      <c r="A889" s="157"/>
      <c r="B889" s="157"/>
      <c r="C889" s="157"/>
      <c r="D889" s="189"/>
      <c r="E889" s="157"/>
      <c r="F889" s="157"/>
      <c r="G889" s="157"/>
      <c r="H889" s="157"/>
      <c r="I889" s="157"/>
      <c r="J889" s="157"/>
      <c r="K889" s="157"/>
      <c r="L889" s="157"/>
      <c r="M889" s="157"/>
      <c r="N889" s="157"/>
      <c r="O889" s="157"/>
      <c r="P889" s="157"/>
      <c r="Q889" s="157"/>
      <c r="R889" s="157"/>
      <c r="S889" s="157"/>
      <c r="T889" s="157"/>
      <c r="U889" s="157"/>
      <c r="V889" s="157"/>
      <c r="W889" s="157"/>
      <c r="X889" s="157"/>
      <c r="Y889" s="157"/>
      <c r="Z889" s="157"/>
    </row>
    <row r="890" spans="1:26" ht="12" customHeight="1" x14ac:dyDescent="0.25">
      <c r="A890" s="157"/>
      <c r="B890" s="157"/>
      <c r="C890" s="157"/>
      <c r="D890" s="189"/>
      <c r="E890" s="157"/>
      <c r="F890" s="157"/>
      <c r="G890" s="157"/>
      <c r="H890" s="157"/>
      <c r="I890" s="157"/>
      <c r="J890" s="157"/>
      <c r="K890" s="157"/>
      <c r="L890" s="157"/>
      <c r="M890" s="157"/>
      <c r="N890" s="157"/>
      <c r="O890" s="157"/>
      <c r="P890" s="157"/>
      <c r="Q890" s="157"/>
      <c r="R890" s="157"/>
      <c r="S890" s="157"/>
      <c r="T890" s="157"/>
      <c r="U890" s="157"/>
      <c r="V890" s="157"/>
      <c r="W890" s="157"/>
      <c r="X890" s="157"/>
      <c r="Y890" s="157"/>
      <c r="Z890" s="157"/>
    </row>
    <row r="891" spans="1:26" ht="12" customHeight="1" x14ac:dyDescent="0.25">
      <c r="A891" s="157"/>
      <c r="B891" s="157"/>
      <c r="C891" s="157"/>
      <c r="D891" s="189"/>
      <c r="E891" s="157"/>
      <c r="F891" s="157"/>
      <c r="G891" s="157"/>
      <c r="H891" s="157"/>
      <c r="I891" s="157"/>
      <c r="J891" s="157"/>
      <c r="K891" s="157"/>
      <c r="L891" s="157"/>
      <c r="M891" s="157"/>
      <c r="N891" s="157"/>
      <c r="O891" s="157"/>
      <c r="P891" s="157"/>
      <c r="Q891" s="157"/>
      <c r="R891" s="157"/>
      <c r="S891" s="157"/>
      <c r="T891" s="157"/>
      <c r="U891" s="157"/>
      <c r="V891" s="157"/>
      <c r="W891" s="157"/>
      <c r="X891" s="157"/>
      <c r="Y891" s="157"/>
      <c r="Z891" s="157"/>
    </row>
    <row r="892" spans="1:26" ht="12" customHeight="1" x14ac:dyDescent="0.25">
      <c r="A892" s="157"/>
      <c r="B892" s="157"/>
      <c r="C892" s="157"/>
      <c r="D892" s="189"/>
      <c r="E892" s="157"/>
      <c r="F892" s="157"/>
      <c r="G892" s="157"/>
      <c r="H892" s="157"/>
      <c r="I892" s="157"/>
      <c r="J892" s="157"/>
      <c r="K892" s="157"/>
      <c r="L892" s="157"/>
      <c r="M892" s="157"/>
      <c r="N892" s="157"/>
      <c r="O892" s="157"/>
      <c r="P892" s="157"/>
      <c r="Q892" s="157"/>
      <c r="R892" s="157"/>
      <c r="S892" s="157"/>
      <c r="T892" s="157"/>
      <c r="U892" s="157"/>
      <c r="V892" s="157"/>
      <c r="W892" s="157"/>
      <c r="X892" s="157"/>
      <c r="Y892" s="157"/>
      <c r="Z892" s="157"/>
    </row>
    <row r="893" spans="1:26" ht="12" customHeight="1" x14ac:dyDescent="0.25">
      <c r="A893" s="157"/>
      <c r="B893" s="157"/>
      <c r="C893" s="157"/>
      <c r="D893" s="189"/>
      <c r="E893" s="157"/>
      <c r="F893" s="157"/>
      <c r="G893" s="157"/>
      <c r="H893" s="157"/>
      <c r="I893" s="157"/>
      <c r="J893" s="157"/>
      <c r="K893" s="157"/>
      <c r="L893" s="157"/>
      <c r="M893" s="157"/>
      <c r="N893" s="157"/>
      <c r="O893" s="157"/>
      <c r="P893" s="157"/>
      <c r="Q893" s="157"/>
      <c r="R893" s="157"/>
      <c r="S893" s="157"/>
      <c r="T893" s="157"/>
      <c r="U893" s="157"/>
      <c r="V893" s="157"/>
      <c r="W893" s="157"/>
      <c r="X893" s="157"/>
      <c r="Y893" s="157"/>
      <c r="Z893" s="157"/>
    </row>
    <row r="894" spans="1:26" ht="12" customHeight="1" x14ac:dyDescent="0.25">
      <c r="A894" s="157"/>
      <c r="B894" s="157"/>
      <c r="C894" s="157"/>
      <c r="D894" s="189"/>
      <c r="E894" s="157"/>
      <c r="F894" s="157"/>
      <c r="G894" s="157"/>
      <c r="H894" s="157"/>
      <c r="I894" s="157"/>
      <c r="J894" s="157"/>
      <c r="K894" s="157"/>
      <c r="L894" s="157"/>
      <c r="M894" s="157"/>
      <c r="N894" s="157"/>
      <c r="O894" s="157"/>
      <c r="P894" s="157"/>
      <c r="Q894" s="157"/>
      <c r="R894" s="157"/>
      <c r="S894" s="157"/>
      <c r="T894" s="157"/>
      <c r="U894" s="157"/>
      <c r="V894" s="157"/>
      <c r="W894" s="157"/>
      <c r="X894" s="157"/>
      <c r="Y894" s="157"/>
      <c r="Z894" s="157"/>
    </row>
    <row r="895" spans="1:26" ht="12" customHeight="1" x14ac:dyDescent="0.25">
      <c r="A895" s="157"/>
      <c r="B895" s="157"/>
      <c r="C895" s="157"/>
      <c r="D895" s="189"/>
      <c r="E895" s="157"/>
      <c r="F895" s="157"/>
      <c r="G895" s="157"/>
      <c r="H895" s="157"/>
      <c r="I895" s="157"/>
      <c r="J895" s="157"/>
      <c r="K895" s="157"/>
      <c r="L895" s="157"/>
      <c r="M895" s="157"/>
      <c r="N895" s="157"/>
      <c r="O895" s="157"/>
      <c r="P895" s="157"/>
      <c r="Q895" s="157"/>
      <c r="R895" s="157"/>
      <c r="S895" s="157"/>
      <c r="T895" s="157"/>
      <c r="U895" s="157"/>
      <c r="V895" s="157"/>
      <c r="W895" s="157"/>
      <c r="X895" s="157"/>
      <c r="Y895" s="157"/>
      <c r="Z895" s="157"/>
    </row>
    <row r="896" spans="1:26" ht="12" customHeight="1" x14ac:dyDescent="0.25">
      <c r="A896" s="157"/>
      <c r="B896" s="157"/>
      <c r="C896" s="157"/>
      <c r="D896" s="189"/>
      <c r="E896" s="157"/>
      <c r="F896" s="157"/>
      <c r="G896" s="157"/>
      <c r="H896" s="157"/>
      <c r="I896" s="157"/>
      <c r="J896" s="157"/>
      <c r="K896" s="157"/>
      <c r="L896" s="157"/>
      <c r="M896" s="157"/>
      <c r="N896" s="157"/>
      <c r="O896" s="157"/>
      <c r="P896" s="157"/>
      <c r="Q896" s="157"/>
      <c r="R896" s="157"/>
      <c r="S896" s="157"/>
      <c r="T896" s="157"/>
      <c r="U896" s="157"/>
      <c r="V896" s="157"/>
      <c r="W896" s="157"/>
      <c r="X896" s="157"/>
      <c r="Y896" s="157"/>
      <c r="Z896" s="157"/>
    </row>
    <row r="897" spans="1:26" ht="12" customHeight="1" x14ac:dyDescent="0.25">
      <c r="A897" s="157"/>
      <c r="B897" s="157"/>
      <c r="C897" s="157"/>
      <c r="D897" s="189"/>
      <c r="E897" s="157"/>
      <c r="F897" s="157"/>
      <c r="G897" s="157"/>
      <c r="H897" s="157"/>
      <c r="I897" s="157"/>
      <c r="J897" s="157"/>
      <c r="K897" s="157"/>
      <c r="L897" s="157"/>
      <c r="M897" s="157"/>
      <c r="N897" s="157"/>
      <c r="O897" s="157"/>
      <c r="P897" s="157"/>
      <c r="Q897" s="157"/>
      <c r="R897" s="157"/>
      <c r="S897" s="157"/>
      <c r="T897" s="157"/>
      <c r="U897" s="157"/>
      <c r="V897" s="157"/>
      <c r="W897" s="157"/>
      <c r="X897" s="157"/>
      <c r="Y897" s="157"/>
      <c r="Z897" s="157"/>
    </row>
    <row r="898" spans="1:26" ht="12" customHeight="1" x14ac:dyDescent="0.25">
      <c r="A898" s="157"/>
      <c r="B898" s="157"/>
      <c r="C898" s="157"/>
      <c r="D898" s="189"/>
      <c r="E898" s="157"/>
      <c r="F898" s="157"/>
      <c r="G898" s="157"/>
      <c r="H898" s="157"/>
      <c r="I898" s="157"/>
      <c r="J898" s="157"/>
      <c r="K898" s="157"/>
      <c r="L898" s="157"/>
      <c r="M898" s="157"/>
      <c r="N898" s="157"/>
      <c r="O898" s="157"/>
      <c r="P898" s="157"/>
      <c r="Q898" s="157"/>
      <c r="R898" s="157"/>
      <c r="S898" s="157"/>
      <c r="T898" s="157"/>
      <c r="U898" s="157"/>
      <c r="V898" s="157"/>
      <c r="W898" s="157"/>
      <c r="X898" s="157"/>
      <c r="Y898" s="157"/>
      <c r="Z898" s="157"/>
    </row>
    <row r="899" spans="1:26" ht="12" customHeight="1" x14ac:dyDescent="0.25">
      <c r="A899" s="157"/>
      <c r="B899" s="157"/>
      <c r="C899" s="157"/>
      <c r="D899" s="189"/>
      <c r="E899" s="157"/>
      <c r="F899" s="157"/>
      <c r="G899" s="157"/>
      <c r="H899" s="157"/>
      <c r="I899" s="157"/>
      <c r="J899" s="157"/>
      <c r="K899" s="157"/>
      <c r="L899" s="157"/>
      <c r="M899" s="157"/>
      <c r="N899" s="157"/>
      <c r="O899" s="157"/>
      <c r="P899" s="157"/>
      <c r="Q899" s="157"/>
      <c r="R899" s="157"/>
      <c r="S899" s="157"/>
      <c r="T899" s="157"/>
      <c r="U899" s="157"/>
      <c r="V899" s="157"/>
      <c r="W899" s="157"/>
      <c r="X899" s="157"/>
      <c r="Y899" s="157"/>
      <c r="Z899" s="157"/>
    </row>
    <row r="900" spans="1:26" ht="12" customHeight="1" x14ac:dyDescent="0.25">
      <c r="A900" s="157"/>
      <c r="B900" s="157"/>
      <c r="C900" s="157"/>
      <c r="D900" s="189"/>
      <c r="E900" s="157"/>
      <c r="F900" s="157"/>
      <c r="G900" s="157"/>
      <c r="H900" s="157"/>
      <c r="I900" s="157"/>
      <c r="J900" s="157"/>
      <c r="K900" s="157"/>
      <c r="L900" s="157"/>
      <c r="M900" s="157"/>
      <c r="N900" s="157"/>
      <c r="O900" s="157"/>
      <c r="P900" s="157"/>
      <c r="Q900" s="157"/>
      <c r="R900" s="157"/>
      <c r="S900" s="157"/>
      <c r="T900" s="157"/>
      <c r="U900" s="157"/>
      <c r="V900" s="157"/>
      <c r="W900" s="157"/>
      <c r="X900" s="157"/>
      <c r="Y900" s="157"/>
      <c r="Z900" s="157"/>
    </row>
    <row r="901" spans="1:26" ht="12" customHeight="1" x14ac:dyDescent="0.25">
      <c r="A901" s="157"/>
      <c r="B901" s="157"/>
      <c r="C901" s="157"/>
      <c r="D901" s="189"/>
      <c r="E901" s="157"/>
      <c r="F901" s="157"/>
      <c r="G901" s="157"/>
      <c r="H901" s="157"/>
      <c r="I901" s="157"/>
      <c r="J901" s="157"/>
      <c r="K901" s="157"/>
      <c r="L901" s="157"/>
      <c r="M901" s="157"/>
      <c r="N901" s="157"/>
      <c r="O901" s="157"/>
      <c r="P901" s="157"/>
      <c r="Q901" s="157"/>
      <c r="R901" s="157"/>
      <c r="S901" s="157"/>
      <c r="T901" s="157"/>
      <c r="U901" s="157"/>
      <c r="V901" s="157"/>
      <c r="W901" s="157"/>
      <c r="X901" s="157"/>
      <c r="Y901" s="157"/>
      <c r="Z901" s="157"/>
    </row>
    <row r="902" spans="1:26" ht="12" customHeight="1" x14ac:dyDescent="0.25">
      <c r="A902" s="157"/>
      <c r="B902" s="157"/>
      <c r="C902" s="157"/>
      <c r="D902" s="189"/>
      <c r="E902" s="157"/>
      <c r="F902" s="157"/>
      <c r="G902" s="157"/>
      <c r="H902" s="157"/>
      <c r="I902" s="157"/>
      <c r="J902" s="157"/>
      <c r="K902" s="157"/>
      <c r="L902" s="157"/>
      <c r="M902" s="157"/>
      <c r="N902" s="157"/>
      <c r="O902" s="157"/>
      <c r="P902" s="157"/>
      <c r="Q902" s="157"/>
      <c r="R902" s="157"/>
      <c r="S902" s="157"/>
      <c r="T902" s="157"/>
      <c r="U902" s="157"/>
      <c r="V902" s="157"/>
      <c r="W902" s="157"/>
      <c r="X902" s="157"/>
      <c r="Y902" s="157"/>
      <c r="Z902" s="157"/>
    </row>
    <row r="903" spans="1:26" ht="12" customHeight="1" x14ac:dyDescent="0.25">
      <c r="A903" s="157"/>
      <c r="B903" s="157"/>
      <c r="C903" s="157"/>
      <c r="D903" s="189"/>
      <c r="E903" s="157"/>
      <c r="F903" s="157"/>
      <c r="G903" s="157"/>
      <c r="H903" s="157"/>
      <c r="I903" s="157"/>
      <c r="J903" s="157"/>
      <c r="K903" s="157"/>
      <c r="L903" s="157"/>
      <c r="M903" s="157"/>
      <c r="N903" s="157"/>
      <c r="O903" s="157"/>
      <c r="P903" s="157"/>
      <c r="Q903" s="157"/>
      <c r="R903" s="157"/>
      <c r="S903" s="157"/>
      <c r="T903" s="157"/>
      <c r="U903" s="157"/>
      <c r="V903" s="157"/>
      <c r="W903" s="157"/>
      <c r="X903" s="157"/>
      <c r="Y903" s="157"/>
      <c r="Z903" s="157"/>
    </row>
    <row r="904" spans="1:26" ht="12" customHeight="1" x14ac:dyDescent="0.25">
      <c r="A904" s="157"/>
      <c r="B904" s="157"/>
      <c r="C904" s="157"/>
      <c r="D904" s="189"/>
      <c r="E904" s="157"/>
      <c r="F904" s="157"/>
      <c r="G904" s="157"/>
      <c r="H904" s="157"/>
      <c r="I904" s="157"/>
      <c r="J904" s="157"/>
      <c r="K904" s="157"/>
      <c r="L904" s="157"/>
      <c r="M904" s="157"/>
      <c r="N904" s="157"/>
      <c r="O904" s="157"/>
      <c r="P904" s="157"/>
      <c r="Q904" s="157"/>
      <c r="R904" s="157"/>
      <c r="S904" s="157"/>
      <c r="T904" s="157"/>
      <c r="U904" s="157"/>
      <c r="V904" s="157"/>
      <c r="W904" s="157"/>
      <c r="X904" s="157"/>
      <c r="Y904" s="157"/>
      <c r="Z904" s="157"/>
    </row>
    <row r="905" spans="1:26" ht="12" customHeight="1" x14ac:dyDescent="0.25">
      <c r="A905" s="157"/>
      <c r="B905" s="157"/>
      <c r="C905" s="157"/>
      <c r="D905" s="189"/>
      <c r="E905" s="157"/>
      <c r="F905" s="157"/>
      <c r="G905" s="157"/>
      <c r="H905" s="157"/>
      <c r="I905" s="157"/>
      <c r="J905" s="157"/>
      <c r="K905" s="157"/>
      <c r="L905" s="157"/>
      <c r="M905" s="157"/>
      <c r="N905" s="157"/>
      <c r="O905" s="157"/>
      <c r="P905" s="157"/>
      <c r="Q905" s="157"/>
      <c r="R905" s="157"/>
      <c r="S905" s="157"/>
      <c r="T905" s="157"/>
      <c r="U905" s="157"/>
      <c r="V905" s="157"/>
      <c r="W905" s="157"/>
      <c r="X905" s="157"/>
      <c r="Y905" s="157"/>
      <c r="Z905" s="157"/>
    </row>
    <row r="906" spans="1:26" ht="12" customHeight="1" x14ac:dyDescent="0.25">
      <c r="A906" s="157"/>
      <c r="B906" s="157"/>
      <c r="C906" s="157"/>
      <c r="D906" s="189"/>
      <c r="E906" s="157"/>
      <c r="F906" s="157"/>
      <c r="G906" s="157"/>
      <c r="H906" s="157"/>
      <c r="I906" s="157"/>
      <c r="J906" s="157"/>
      <c r="K906" s="157"/>
      <c r="L906" s="157"/>
      <c r="M906" s="157"/>
      <c r="N906" s="157"/>
      <c r="O906" s="157"/>
      <c r="P906" s="157"/>
      <c r="Q906" s="157"/>
      <c r="R906" s="157"/>
      <c r="S906" s="157"/>
      <c r="T906" s="157"/>
      <c r="U906" s="157"/>
      <c r="V906" s="157"/>
      <c r="W906" s="157"/>
      <c r="X906" s="157"/>
      <c r="Y906" s="157"/>
      <c r="Z906" s="157"/>
    </row>
    <row r="907" spans="1:26" ht="12" customHeight="1" x14ac:dyDescent="0.25">
      <c r="A907" s="157"/>
      <c r="B907" s="157"/>
      <c r="C907" s="157"/>
      <c r="D907" s="189"/>
      <c r="E907" s="157"/>
      <c r="F907" s="157"/>
      <c r="G907" s="157"/>
      <c r="H907" s="157"/>
      <c r="I907" s="157"/>
      <c r="J907" s="157"/>
      <c r="K907" s="157"/>
      <c r="L907" s="157"/>
      <c r="M907" s="157"/>
      <c r="N907" s="157"/>
      <c r="O907" s="157"/>
      <c r="P907" s="157"/>
      <c r="Q907" s="157"/>
      <c r="R907" s="157"/>
      <c r="S907" s="157"/>
      <c r="T907" s="157"/>
      <c r="U907" s="157"/>
      <c r="V907" s="157"/>
      <c r="W907" s="157"/>
      <c r="X907" s="157"/>
      <c r="Y907" s="157"/>
      <c r="Z907" s="157"/>
    </row>
    <row r="908" spans="1:26" ht="12" customHeight="1" x14ac:dyDescent="0.25">
      <c r="A908" s="157"/>
      <c r="B908" s="157"/>
      <c r="C908" s="157"/>
      <c r="D908" s="189"/>
      <c r="E908" s="157"/>
      <c r="F908" s="157"/>
      <c r="G908" s="157"/>
      <c r="H908" s="157"/>
      <c r="I908" s="157"/>
      <c r="J908" s="157"/>
      <c r="K908" s="157"/>
      <c r="L908" s="157"/>
      <c r="M908" s="157"/>
      <c r="N908" s="157"/>
      <c r="O908" s="157"/>
      <c r="P908" s="157"/>
      <c r="Q908" s="157"/>
      <c r="R908" s="157"/>
      <c r="S908" s="157"/>
      <c r="T908" s="157"/>
      <c r="U908" s="157"/>
      <c r="V908" s="157"/>
      <c r="W908" s="157"/>
      <c r="X908" s="157"/>
      <c r="Y908" s="157"/>
      <c r="Z908" s="157"/>
    </row>
    <row r="909" spans="1:26" ht="12" customHeight="1" x14ac:dyDescent="0.25">
      <c r="A909" s="157"/>
      <c r="B909" s="157"/>
      <c r="C909" s="157"/>
      <c r="D909" s="189"/>
      <c r="E909" s="157"/>
      <c r="F909" s="157"/>
      <c r="G909" s="157"/>
      <c r="H909" s="157"/>
      <c r="I909" s="157"/>
      <c r="J909" s="157"/>
      <c r="K909" s="157"/>
      <c r="L909" s="157"/>
      <c r="M909" s="157"/>
      <c r="N909" s="157"/>
      <c r="O909" s="157"/>
      <c r="P909" s="157"/>
      <c r="Q909" s="157"/>
      <c r="R909" s="157"/>
      <c r="S909" s="157"/>
      <c r="T909" s="157"/>
      <c r="U909" s="157"/>
      <c r="V909" s="157"/>
      <c r="W909" s="157"/>
      <c r="X909" s="157"/>
      <c r="Y909" s="157"/>
      <c r="Z909" s="157"/>
    </row>
    <row r="910" spans="1:26" ht="12" customHeight="1" x14ac:dyDescent="0.25">
      <c r="A910" s="157"/>
      <c r="B910" s="157"/>
      <c r="C910" s="157"/>
      <c r="D910" s="189"/>
      <c r="E910" s="157"/>
      <c r="F910" s="157"/>
      <c r="G910" s="157"/>
      <c r="H910" s="157"/>
      <c r="I910" s="157"/>
      <c r="J910" s="157"/>
      <c r="K910" s="157"/>
      <c r="L910" s="157"/>
      <c r="M910" s="157"/>
      <c r="N910" s="157"/>
      <c r="O910" s="157"/>
      <c r="P910" s="157"/>
      <c r="Q910" s="157"/>
      <c r="R910" s="157"/>
      <c r="S910" s="157"/>
      <c r="T910" s="157"/>
      <c r="U910" s="157"/>
      <c r="V910" s="157"/>
      <c r="W910" s="157"/>
      <c r="X910" s="157"/>
      <c r="Y910" s="157"/>
      <c r="Z910" s="157"/>
    </row>
    <row r="911" spans="1:26" ht="12" customHeight="1" x14ac:dyDescent="0.25">
      <c r="A911" s="157"/>
      <c r="B911" s="157"/>
      <c r="C911" s="157"/>
      <c r="D911" s="189"/>
      <c r="E911" s="157"/>
      <c r="F911" s="157"/>
      <c r="G911" s="157"/>
      <c r="H911" s="157"/>
      <c r="I911" s="157"/>
      <c r="J911" s="157"/>
      <c r="K911" s="157"/>
      <c r="L911" s="157"/>
      <c r="M911" s="157"/>
      <c r="N911" s="157"/>
      <c r="O911" s="157"/>
      <c r="P911" s="157"/>
      <c r="Q911" s="157"/>
      <c r="R911" s="157"/>
      <c r="S911" s="157"/>
      <c r="T911" s="157"/>
      <c r="U911" s="157"/>
      <c r="V911" s="157"/>
      <c r="W911" s="157"/>
      <c r="X911" s="157"/>
      <c r="Y911" s="157"/>
      <c r="Z911" s="157"/>
    </row>
    <row r="912" spans="1:26" ht="12" customHeight="1" x14ac:dyDescent="0.25">
      <c r="A912" s="157"/>
      <c r="B912" s="157"/>
      <c r="C912" s="157"/>
      <c r="D912" s="189"/>
      <c r="E912" s="157"/>
      <c r="F912" s="157"/>
      <c r="G912" s="157"/>
      <c r="H912" s="157"/>
      <c r="I912" s="157"/>
      <c r="J912" s="157"/>
      <c r="K912" s="157"/>
      <c r="L912" s="157"/>
      <c r="M912" s="157"/>
      <c r="N912" s="157"/>
      <c r="O912" s="157"/>
      <c r="P912" s="157"/>
      <c r="Q912" s="157"/>
      <c r="R912" s="157"/>
      <c r="S912" s="157"/>
      <c r="T912" s="157"/>
      <c r="U912" s="157"/>
      <c r="V912" s="157"/>
      <c r="W912" s="157"/>
      <c r="X912" s="157"/>
      <c r="Y912" s="157"/>
      <c r="Z912" s="157"/>
    </row>
    <row r="913" spans="1:26" ht="12" customHeight="1" x14ac:dyDescent="0.25">
      <c r="A913" s="157"/>
      <c r="B913" s="157"/>
      <c r="C913" s="157"/>
      <c r="D913" s="189"/>
      <c r="E913" s="157"/>
      <c r="F913" s="157"/>
      <c r="G913" s="157"/>
      <c r="H913" s="157"/>
      <c r="I913" s="157"/>
      <c r="J913" s="157"/>
      <c r="K913" s="157"/>
      <c r="L913" s="157"/>
      <c r="M913" s="157"/>
      <c r="N913" s="157"/>
      <c r="O913" s="157"/>
      <c r="P913" s="157"/>
      <c r="Q913" s="157"/>
      <c r="R913" s="157"/>
      <c r="S913" s="157"/>
      <c r="T913" s="157"/>
      <c r="U913" s="157"/>
      <c r="V913" s="157"/>
      <c r="W913" s="157"/>
      <c r="X913" s="157"/>
      <c r="Y913" s="157"/>
      <c r="Z913" s="157"/>
    </row>
    <row r="914" spans="1:26" ht="12" customHeight="1" x14ac:dyDescent="0.25">
      <c r="A914" s="157"/>
      <c r="B914" s="157"/>
      <c r="C914" s="157"/>
      <c r="D914" s="189"/>
      <c r="E914" s="157"/>
      <c r="F914" s="157"/>
      <c r="G914" s="157"/>
      <c r="H914" s="157"/>
      <c r="I914" s="157"/>
      <c r="J914" s="157"/>
      <c r="K914" s="157"/>
      <c r="L914" s="157"/>
      <c r="M914" s="157"/>
      <c r="N914" s="157"/>
      <c r="O914" s="157"/>
      <c r="P914" s="157"/>
      <c r="Q914" s="157"/>
      <c r="R914" s="157"/>
      <c r="S914" s="157"/>
      <c r="T914" s="157"/>
      <c r="U914" s="157"/>
      <c r="V914" s="157"/>
      <c r="W914" s="157"/>
      <c r="X914" s="157"/>
      <c r="Y914" s="157"/>
      <c r="Z914" s="157"/>
    </row>
    <row r="915" spans="1:26" ht="12" customHeight="1" x14ac:dyDescent="0.25">
      <c r="A915" s="157"/>
      <c r="B915" s="157"/>
      <c r="C915" s="157"/>
      <c r="D915" s="189"/>
      <c r="E915" s="157"/>
      <c r="F915" s="157"/>
      <c r="G915" s="157"/>
      <c r="H915" s="157"/>
      <c r="I915" s="157"/>
      <c r="J915" s="157"/>
      <c r="K915" s="157"/>
      <c r="L915" s="157"/>
      <c r="M915" s="157"/>
      <c r="N915" s="157"/>
      <c r="O915" s="157"/>
      <c r="P915" s="157"/>
      <c r="Q915" s="157"/>
      <c r="R915" s="157"/>
      <c r="S915" s="157"/>
      <c r="T915" s="157"/>
      <c r="U915" s="157"/>
      <c r="V915" s="157"/>
      <c r="W915" s="157"/>
      <c r="X915" s="157"/>
      <c r="Y915" s="157"/>
      <c r="Z915" s="157"/>
    </row>
    <row r="916" spans="1:26" ht="12" customHeight="1" x14ac:dyDescent="0.25">
      <c r="A916" s="157"/>
      <c r="B916" s="157"/>
      <c r="C916" s="157"/>
      <c r="D916" s="189"/>
      <c r="E916" s="157"/>
      <c r="F916" s="157"/>
      <c r="G916" s="157"/>
      <c r="H916" s="157"/>
      <c r="I916" s="157"/>
      <c r="J916" s="157"/>
      <c r="K916" s="157"/>
      <c r="L916" s="157"/>
      <c r="M916" s="157"/>
      <c r="N916" s="157"/>
      <c r="O916" s="157"/>
      <c r="P916" s="157"/>
      <c r="Q916" s="157"/>
      <c r="R916" s="157"/>
      <c r="S916" s="157"/>
      <c r="T916" s="157"/>
      <c r="U916" s="157"/>
      <c r="V916" s="157"/>
      <c r="W916" s="157"/>
      <c r="X916" s="157"/>
      <c r="Y916" s="157"/>
      <c r="Z916" s="157"/>
    </row>
    <row r="917" spans="1:26" ht="12" customHeight="1" x14ac:dyDescent="0.25">
      <c r="A917" s="157"/>
      <c r="B917" s="157"/>
      <c r="C917" s="157"/>
      <c r="D917" s="189"/>
      <c r="E917" s="157"/>
      <c r="F917" s="157"/>
      <c r="G917" s="157"/>
      <c r="H917" s="157"/>
      <c r="I917" s="157"/>
      <c r="J917" s="157"/>
      <c r="K917" s="157"/>
      <c r="L917" s="157"/>
      <c r="M917" s="157"/>
      <c r="N917" s="157"/>
      <c r="O917" s="157"/>
      <c r="P917" s="157"/>
      <c r="Q917" s="157"/>
      <c r="R917" s="157"/>
      <c r="S917" s="157"/>
      <c r="T917" s="157"/>
      <c r="U917" s="157"/>
      <c r="V917" s="157"/>
      <c r="W917" s="157"/>
      <c r="X917" s="157"/>
      <c r="Y917" s="157"/>
      <c r="Z917" s="157"/>
    </row>
    <row r="918" spans="1:26" ht="12" customHeight="1" x14ac:dyDescent="0.25">
      <c r="A918" s="157"/>
      <c r="B918" s="157"/>
      <c r="C918" s="157"/>
      <c r="D918" s="189"/>
      <c r="E918" s="157"/>
      <c r="F918" s="157"/>
      <c r="G918" s="157"/>
      <c r="H918" s="157"/>
      <c r="I918" s="157"/>
      <c r="J918" s="157"/>
      <c r="K918" s="157"/>
      <c r="L918" s="157"/>
      <c r="M918" s="157"/>
      <c r="N918" s="157"/>
      <c r="O918" s="157"/>
      <c r="P918" s="157"/>
      <c r="Q918" s="157"/>
      <c r="R918" s="157"/>
      <c r="S918" s="157"/>
      <c r="T918" s="157"/>
      <c r="U918" s="157"/>
      <c r="V918" s="157"/>
      <c r="W918" s="157"/>
      <c r="X918" s="157"/>
      <c r="Y918" s="157"/>
      <c r="Z918" s="157"/>
    </row>
    <row r="919" spans="1:26" ht="12" customHeight="1" x14ac:dyDescent="0.25">
      <c r="A919" s="157"/>
      <c r="B919" s="157"/>
      <c r="C919" s="157"/>
      <c r="D919" s="189"/>
      <c r="E919" s="157"/>
      <c r="F919" s="157"/>
      <c r="G919" s="157"/>
      <c r="H919" s="157"/>
      <c r="I919" s="157"/>
      <c r="J919" s="157"/>
      <c r="K919" s="157"/>
      <c r="L919" s="157"/>
      <c r="M919" s="157"/>
      <c r="N919" s="157"/>
      <c r="O919" s="157"/>
      <c r="P919" s="157"/>
      <c r="Q919" s="157"/>
      <c r="R919" s="157"/>
      <c r="S919" s="157"/>
      <c r="T919" s="157"/>
      <c r="U919" s="157"/>
      <c r="V919" s="157"/>
      <c r="W919" s="157"/>
      <c r="X919" s="157"/>
      <c r="Y919" s="157"/>
      <c r="Z919" s="157"/>
    </row>
    <row r="920" spans="1:26" ht="12" customHeight="1" x14ac:dyDescent="0.25">
      <c r="A920" s="157"/>
      <c r="B920" s="157"/>
      <c r="C920" s="157"/>
      <c r="D920" s="189"/>
      <c r="E920" s="157"/>
      <c r="F920" s="157"/>
      <c r="G920" s="157"/>
      <c r="H920" s="157"/>
      <c r="I920" s="157"/>
      <c r="J920" s="157"/>
      <c r="K920" s="157"/>
      <c r="L920" s="157"/>
      <c r="M920" s="157"/>
      <c r="N920" s="157"/>
      <c r="O920" s="157"/>
      <c r="P920" s="157"/>
      <c r="Q920" s="157"/>
      <c r="R920" s="157"/>
      <c r="S920" s="157"/>
      <c r="T920" s="157"/>
      <c r="U920" s="157"/>
      <c r="V920" s="157"/>
      <c r="W920" s="157"/>
      <c r="X920" s="157"/>
      <c r="Y920" s="157"/>
      <c r="Z920" s="157"/>
    </row>
    <row r="921" spans="1:26" ht="12" customHeight="1" x14ac:dyDescent="0.25">
      <c r="A921" s="157"/>
      <c r="B921" s="157"/>
      <c r="C921" s="157"/>
      <c r="D921" s="189"/>
      <c r="E921" s="157"/>
      <c r="F921" s="157"/>
      <c r="G921" s="157"/>
      <c r="H921" s="157"/>
      <c r="I921" s="157"/>
      <c r="J921" s="157"/>
      <c r="K921" s="157"/>
      <c r="L921" s="157"/>
      <c r="M921" s="157"/>
      <c r="N921" s="157"/>
      <c r="O921" s="157"/>
      <c r="P921" s="157"/>
      <c r="Q921" s="157"/>
      <c r="R921" s="157"/>
      <c r="S921" s="157"/>
      <c r="T921" s="157"/>
      <c r="U921" s="157"/>
      <c r="V921" s="157"/>
      <c r="W921" s="157"/>
      <c r="X921" s="157"/>
      <c r="Y921" s="157"/>
      <c r="Z921" s="157"/>
    </row>
    <row r="922" spans="1:26" ht="12" customHeight="1" x14ac:dyDescent="0.25">
      <c r="A922" s="157"/>
      <c r="B922" s="157"/>
      <c r="C922" s="157"/>
      <c r="D922" s="189"/>
      <c r="E922" s="157"/>
      <c r="F922" s="157"/>
      <c r="G922" s="157"/>
      <c r="H922" s="157"/>
      <c r="I922" s="157"/>
      <c r="J922" s="157"/>
      <c r="K922" s="157"/>
      <c r="L922" s="157"/>
      <c r="M922" s="157"/>
      <c r="N922" s="157"/>
      <c r="O922" s="157"/>
      <c r="P922" s="157"/>
      <c r="Q922" s="157"/>
      <c r="R922" s="157"/>
      <c r="S922" s="157"/>
      <c r="T922" s="157"/>
      <c r="U922" s="157"/>
      <c r="V922" s="157"/>
      <c r="W922" s="157"/>
      <c r="X922" s="157"/>
      <c r="Y922" s="157"/>
      <c r="Z922" s="157"/>
    </row>
    <row r="923" spans="1:26" ht="12" customHeight="1" x14ac:dyDescent="0.25">
      <c r="A923" s="157"/>
      <c r="B923" s="157"/>
      <c r="C923" s="157"/>
      <c r="D923" s="189"/>
      <c r="E923" s="157"/>
      <c r="F923" s="157"/>
      <c r="G923" s="157"/>
      <c r="H923" s="157"/>
      <c r="I923" s="157"/>
      <c r="J923" s="157"/>
      <c r="K923" s="157"/>
      <c r="L923" s="157"/>
      <c r="M923" s="157"/>
      <c r="N923" s="157"/>
      <c r="O923" s="157"/>
      <c r="P923" s="157"/>
      <c r="Q923" s="157"/>
      <c r="R923" s="157"/>
      <c r="S923" s="157"/>
      <c r="T923" s="157"/>
      <c r="U923" s="157"/>
      <c r="V923" s="157"/>
      <c r="W923" s="157"/>
      <c r="X923" s="157"/>
      <c r="Y923" s="157"/>
      <c r="Z923" s="157"/>
    </row>
    <row r="924" spans="1:26" ht="12" customHeight="1" x14ac:dyDescent="0.25">
      <c r="A924" s="157"/>
      <c r="B924" s="157"/>
      <c r="C924" s="157"/>
      <c r="D924" s="189"/>
      <c r="E924" s="157"/>
      <c r="F924" s="157"/>
      <c r="G924" s="157"/>
      <c r="H924" s="157"/>
      <c r="I924" s="157"/>
      <c r="J924" s="157"/>
      <c r="K924" s="157"/>
      <c r="L924" s="157"/>
      <c r="M924" s="157"/>
      <c r="N924" s="157"/>
      <c r="O924" s="157"/>
      <c r="P924" s="157"/>
      <c r="Q924" s="157"/>
      <c r="R924" s="157"/>
      <c r="S924" s="157"/>
      <c r="T924" s="157"/>
      <c r="U924" s="157"/>
      <c r="V924" s="157"/>
      <c r="W924" s="157"/>
      <c r="X924" s="157"/>
      <c r="Y924" s="157"/>
      <c r="Z924" s="157"/>
    </row>
    <row r="925" spans="1:26" ht="12" customHeight="1" x14ac:dyDescent="0.25">
      <c r="A925" s="157"/>
      <c r="B925" s="157"/>
      <c r="C925" s="157"/>
      <c r="D925" s="189"/>
      <c r="E925" s="157"/>
      <c r="F925" s="157"/>
      <c r="G925" s="157"/>
      <c r="H925" s="157"/>
      <c r="I925" s="157"/>
      <c r="J925" s="157"/>
      <c r="K925" s="157"/>
      <c r="L925" s="157"/>
      <c r="M925" s="157"/>
      <c r="N925" s="157"/>
      <c r="O925" s="157"/>
      <c r="P925" s="157"/>
      <c r="Q925" s="157"/>
      <c r="R925" s="157"/>
      <c r="S925" s="157"/>
      <c r="T925" s="157"/>
      <c r="U925" s="157"/>
      <c r="V925" s="157"/>
      <c r="W925" s="157"/>
      <c r="X925" s="157"/>
      <c r="Y925" s="157"/>
      <c r="Z925" s="157"/>
    </row>
    <row r="926" spans="1:26" ht="12" customHeight="1" x14ac:dyDescent="0.25">
      <c r="A926" s="157"/>
      <c r="B926" s="157"/>
      <c r="C926" s="157"/>
      <c r="D926" s="189"/>
      <c r="E926" s="157"/>
      <c r="F926" s="157"/>
      <c r="G926" s="157"/>
      <c r="H926" s="157"/>
      <c r="I926" s="157"/>
      <c r="J926" s="157"/>
      <c r="K926" s="157"/>
      <c r="L926" s="157"/>
      <c r="M926" s="157"/>
      <c r="N926" s="157"/>
      <c r="O926" s="157"/>
      <c r="P926" s="157"/>
      <c r="Q926" s="157"/>
      <c r="R926" s="157"/>
      <c r="S926" s="157"/>
      <c r="T926" s="157"/>
      <c r="U926" s="157"/>
      <c r="V926" s="157"/>
      <c r="W926" s="157"/>
      <c r="X926" s="157"/>
      <c r="Y926" s="157"/>
      <c r="Z926" s="157"/>
    </row>
    <row r="927" spans="1:26" ht="12" customHeight="1" x14ac:dyDescent="0.25">
      <c r="A927" s="157"/>
      <c r="B927" s="157"/>
      <c r="C927" s="157"/>
      <c r="D927" s="189"/>
      <c r="E927" s="157"/>
      <c r="F927" s="157"/>
      <c r="G927" s="157"/>
      <c r="H927" s="157"/>
      <c r="I927" s="157"/>
      <c r="J927" s="157"/>
      <c r="K927" s="157"/>
      <c r="L927" s="157"/>
      <c r="M927" s="157"/>
      <c r="N927" s="157"/>
      <c r="O927" s="157"/>
      <c r="P927" s="157"/>
      <c r="Q927" s="157"/>
      <c r="R927" s="157"/>
      <c r="S927" s="157"/>
      <c r="T927" s="157"/>
      <c r="U927" s="157"/>
      <c r="V927" s="157"/>
      <c r="W927" s="157"/>
      <c r="X927" s="157"/>
      <c r="Y927" s="157"/>
      <c r="Z927" s="157"/>
    </row>
    <row r="928" spans="1:26" ht="12" customHeight="1" x14ac:dyDescent="0.25">
      <c r="A928" s="157"/>
      <c r="B928" s="157"/>
      <c r="C928" s="157"/>
      <c r="D928" s="189"/>
      <c r="E928" s="157"/>
      <c r="F928" s="157"/>
      <c r="G928" s="157"/>
      <c r="H928" s="157"/>
      <c r="I928" s="157"/>
      <c r="J928" s="157"/>
      <c r="K928" s="157"/>
      <c r="L928" s="157"/>
      <c r="M928" s="157"/>
      <c r="N928" s="157"/>
      <c r="O928" s="157"/>
      <c r="P928" s="157"/>
      <c r="Q928" s="157"/>
      <c r="R928" s="157"/>
      <c r="S928" s="157"/>
      <c r="T928" s="157"/>
      <c r="U928" s="157"/>
      <c r="V928" s="157"/>
      <c r="W928" s="157"/>
      <c r="X928" s="157"/>
      <c r="Y928" s="157"/>
      <c r="Z928" s="157"/>
    </row>
    <row r="929" spans="1:26" ht="12" customHeight="1" x14ac:dyDescent="0.25">
      <c r="A929" s="157"/>
      <c r="B929" s="157"/>
      <c r="C929" s="157"/>
      <c r="D929" s="189"/>
      <c r="E929" s="157"/>
      <c r="F929" s="157"/>
      <c r="G929" s="157"/>
      <c r="H929" s="157"/>
      <c r="I929" s="157"/>
      <c r="J929" s="157"/>
      <c r="K929" s="157"/>
      <c r="L929" s="157"/>
      <c r="M929" s="157"/>
      <c r="N929" s="157"/>
      <c r="O929" s="157"/>
      <c r="P929" s="157"/>
      <c r="Q929" s="157"/>
      <c r="R929" s="157"/>
      <c r="S929" s="157"/>
      <c r="T929" s="157"/>
      <c r="U929" s="157"/>
      <c r="V929" s="157"/>
      <c r="W929" s="157"/>
      <c r="X929" s="157"/>
      <c r="Y929" s="157"/>
      <c r="Z929" s="157"/>
    </row>
    <row r="930" spans="1:26" ht="12" customHeight="1" x14ac:dyDescent="0.25">
      <c r="A930" s="157"/>
      <c r="B930" s="157"/>
      <c r="C930" s="157"/>
      <c r="D930" s="189"/>
      <c r="E930" s="157"/>
      <c r="F930" s="157"/>
      <c r="G930" s="157"/>
      <c r="H930" s="157"/>
      <c r="I930" s="157"/>
      <c r="J930" s="157"/>
      <c r="K930" s="157"/>
      <c r="L930" s="157"/>
      <c r="M930" s="157"/>
      <c r="N930" s="157"/>
      <c r="O930" s="157"/>
      <c r="P930" s="157"/>
      <c r="Q930" s="157"/>
      <c r="R930" s="157"/>
      <c r="S930" s="157"/>
      <c r="T930" s="157"/>
      <c r="U930" s="157"/>
      <c r="V930" s="157"/>
      <c r="W930" s="157"/>
      <c r="X930" s="157"/>
      <c r="Y930" s="157"/>
      <c r="Z930" s="157"/>
    </row>
    <row r="931" spans="1:26" ht="12" customHeight="1" x14ac:dyDescent="0.25">
      <c r="A931" s="157"/>
      <c r="B931" s="157"/>
      <c r="C931" s="157"/>
      <c r="D931" s="189"/>
      <c r="E931" s="157"/>
      <c r="F931" s="157"/>
      <c r="G931" s="157"/>
      <c r="H931" s="157"/>
      <c r="I931" s="157"/>
      <c r="J931" s="157"/>
      <c r="K931" s="157"/>
      <c r="L931" s="157"/>
      <c r="M931" s="157"/>
      <c r="N931" s="157"/>
      <c r="O931" s="157"/>
      <c r="P931" s="157"/>
      <c r="Q931" s="157"/>
      <c r="R931" s="157"/>
      <c r="S931" s="157"/>
      <c r="T931" s="157"/>
      <c r="U931" s="157"/>
      <c r="V931" s="157"/>
      <c r="W931" s="157"/>
      <c r="X931" s="157"/>
      <c r="Y931" s="157"/>
      <c r="Z931" s="157"/>
    </row>
    <row r="932" spans="1:26" ht="12" customHeight="1" x14ac:dyDescent="0.25">
      <c r="A932" s="157"/>
      <c r="B932" s="157"/>
      <c r="C932" s="157"/>
      <c r="D932" s="189"/>
      <c r="E932" s="157"/>
      <c r="F932" s="157"/>
      <c r="G932" s="157"/>
      <c r="H932" s="157"/>
      <c r="I932" s="157"/>
      <c r="J932" s="157"/>
      <c r="K932" s="157"/>
      <c r="L932" s="157"/>
      <c r="M932" s="157"/>
      <c r="N932" s="157"/>
      <c r="O932" s="157"/>
      <c r="P932" s="157"/>
      <c r="Q932" s="157"/>
      <c r="R932" s="157"/>
      <c r="S932" s="157"/>
      <c r="T932" s="157"/>
      <c r="U932" s="157"/>
      <c r="V932" s="157"/>
      <c r="W932" s="157"/>
      <c r="X932" s="157"/>
      <c r="Y932" s="157"/>
      <c r="Z932" s="157"/>
    </row>
    <row r="933" spans="1:26" ht="12" customHeight="1" x14ac:dyDescent="0.25">
      <c r="A933" s="157"/>
      <c r="B933" s="157"/>
      <c r="C933" s="157"/>
      <c r="D933" s="189"/>
      <c r="E933" s="157"/>
      <c r="F933" s="157"/>
      <c r="G933" s="157"/>
      <c r="H933" s="157"/>
      <c r="I933" s="157"/>
      <c r="J933" s="157"/>
      <c r="K933" s="157"/>
      <c r="L933" s="157"/>
      <c r="M933" s="157"/>
      <c r="N933" s="157"/>
      <c r="O933" s="157"/>
      <c r="P933" s="157"/>
      <c r="Q933" s="157"/>
      <c r="R933" s="157"/>
      <c r="S933" s="157"/>
      <c r="T933" s="157"/>
      <c r="U933" s="157"/>
      <c r="V933" s="157"/>
      <c r="W933" s="157"/>
      <c r="X933" s="157"/>
      <c r="Y933" s="157"/>
      <c r="Z933" s="157"/>
    </row>
    <row r="934" spans="1:26" ht="12" customHeight="1" x14ac:dyDescent="0.25">
      <c r="A934" s="157"/>
      <c r="B934" s="157"/>
      <c r="C934" s="157"/>
      <c r="D934" s="189"/>
      <c r="E934" s="157"/>
      <c r="F934" s="157"/>
      <c r="G934" s="157"/>
      <c r="H934" s="157"/>
      <c r="I934" s="157"/>
      <c r="J934" s="157"/>
      <c r="K934" s="157"/>
      <c r="L934" s="157"/>
      <c r="M934" s="157"/>
      <c r="N934" s="157"/>
      <c r="O934" s="157"/>
      <c r="P934" s="157"/>
      <c r="Q934" s="157"/>
      <c r="R934" s="157"/>
      <c r="S934" s="157"/>
      <c r="T934" s="157"/>
      <c r="U934" s="157"/>
      <c r="V934" s="157"/>
      <c r="W934" s="157"/>
      <c r="X934" s="157"/>
      <c r="Y934" s="157"/>
      <c r="Z934" s="157"/>
    </row>
    <row r="935" spans="1:26" ht="12" customHeight="1" x14ac:dyDescent="0.25">
      <c r="A935" s="157"/>
      <c r="B935" s="157"/>
      <c r="C935" s="157"/>
      <c r="D935" s="189"/>
      <c r="E935" s="157"/>
      <c r="F935" s="157"/>
      <c r="G935" s="157"/>
      <c r="H935" s="157"/>
      <c r="I935" s="157"/>
      <c r="J935" s="157"/>
      <c r="K935" s="157"/>
      <c r="L935" s="157"/>
      <c r="M935" s="157"/>
      <c r="N935" s="157"/>
      <c r="O935" s="157"/>
      <c r="P935" s="157"/>
      <c r="Q935" s="157"/>
      <c r="R935" s="157"/>
      <c r="S935" s="157"/>
      <c r="T935" s="157"/>
      <c r="U935" s="157"/>
      <c r="V935" s="157"/>
      <c r="W935" s="157"/>
      <c r="X935" s="157"/>
      <c r="Y935" s="157"/>
      <c r="Z935" s="157"/>
    </row>
    <row r="936" spans="1:26" ht="12" customHeight="1" x14ac:dyDescent="0.25">
      <c r="A936" s="157"/>
      <c r="B936" s="157"/>
      <c r="C936" s="157"/>
      <c r="D936" s="189"/>
      <c r="E936" s="157"/>
      <c r="F936" s="157"/>
      <c r="G936" s="157"/>
      <c r="H936" s="157"/>
      <c r="I936" s="157"/>
      <c r="J936" s="157"/>
      <c r="K936" s="157"/>
      <c r="L936" s="157"/>
      <c r="M936" s="157"/>
      <c r="N936" s="157"/>
      <c r="O936" s="157"/>
      <c r="P936" s="157"/>
      <c r="Q936" s="157"/>
      <c r="R936" s="157"/>
      <c r="S936" s="157"/>
      <c r="T936" s="157"/>
      <c r="U936" s="157"/>
      <c r="V936" s="157"/>
      <c r="W936" s="157"/>
      <c r="X936" s="157"/>
      <c r="Y936" s="157"/>
      <c r="Z936" s="157"/>
    </row>
    <row r="937" spans="1:26" ht="12" customHeight="1" x14ac:dyDescent="0.25">
      <c r="A937" s="157"/>
      <c r="B937" s="157"/>
      <c r="C937" s="157"/>
      <c r="D937" s="189"/>
      <c r="E937" s="157"/>
      <c r="F937" s="157"/>
      <c r="G937" s="157"/>
      <c r="H937" s="157"/>
      <c r="I937" s="157"/>
      <c r="J937" s="157"/>
      <c r="K937" s="157"/>
      <c r="L937" s="157"/>
      <c r="M937" s="157"/>
      <c r="N937" s="157"/>
      <c r="O937" s="157"/>
      <c r="P937" s="157"/>
      <c r="Q937" s="157"/>
      <c r="R937" s="157"/>
      <c r="S937" s="157"/>
      <c r="T937" s="157"/>
      <c r="U937" s="157"/>
      <c r="V937" s="157"/>
      <c r="W937" s="157"/>
      <c r="X937" s="157"/>
      <c r="Y937" s="157"/>
      <c r="Z937" s="157"/>
    </row>
    <row r="938" spans="1:26" ht="12" customHeight="1" x14ac:dyDescent="0.25">
      <c r="A938" s="157"/>
      <c r="B938" s="157"/>
      <c r="C938" s="157"/>
      <c r="D938" s="189"/>
      <c r="E938" s="157"/>
      <c r="F938" s="157"/>
      <c r="G938" s="157"/>
      <c r="H938" s="157"/>
      <c r="I938" s="157"/>
      <c r="J938" s="157"/>
      <c r="K938" s="157"/>
      <c r="L938" s="157"/>
      <c r="M938" s="157"/>
      <c r="N938" s="157"/>
      <c r="O938" s="157"/>
      <c r="P938" s="157"/>
      <c r="Q938" s="157"/>
      <c r="R938" s="157"/>
      <c r="S938" s="157"/>
      <c r="T938" s="157"/>
      <c r="U938" s="157"/>
      <c r="V938" s="157"/>
      <c r="W938" s="157"/>
      <c r="X938" s="157"/>
      <c r="Y938" s="157"/>
      <c r="Z938" s="157"/>
    </row>
    <row r="939" spans="1:26" ht="12" customHeight="1" x14ac:dyDescent="0.25">
      <c r="A939" s="157"/>
      <c r="B939" s="157"/>
      <c r="C939" s="157"/>
      <c r="D939" s="189"/>
      <c r="E939" s="157"/>
      <c r="F939" s="157"/>
      <c r="G939" s="157"/>
      <c r="H939" s="157"/>
      <c r="I939" s="157"/>
      <c r="J939" s="157"/>
      <c r="K939" s="157"/>
      <c r="L939" s="157"/>
      <c r="M939" s="157"/>
      <c r="N939" s="157"/>
      <c r="O939" s="157"/>
      <c r="P939" s="157"/>
      <c r="Q939" s="157"/>
      <c r="R939" s="157"/>
      <c r="S939" s="157"/>
      <c r="T939" s="157"/>
      <c r="U939" s="157"/>
      <c r="V939" s="157"/>
      <c r="W939" s="157"/>
      <c r="X939" s="157"/>
      <c r="Y939" s="157"/>
      <c r="Z939" s="157"/>
    </row>
    <row r="940" spans="1:26" ht="12" customHeight="1" x14ac:dyDescent="0.25">
      <c r="A940" s="157"/>
      <c r="B940" s="157"/>
      <c r="C940" s="157"/>
      <c r="D940" s="189"/>
      <c r="E940" s="157"/>
      <c r="F940" s="157"/>
      <c r="G940" s="157"/>
      <c r="H940" s="157"/>
      <c r="I940" s="157"/>
      <c r="J940" s="157"/>
      <c r="K940" s="157"/>
      <c r="L940" s="157"/>
      <c r="M940" s="157"/>
      <c r="N940" s="157"/>
      <c r="O940" s="157"/>
      <c r="P940" s="157"/>
      <c r="Q940" s="157"/>
      <c r="R940" s="157"/>
      <c r="S940" s="157"/>
      <c r="T940" s="157"/>
      <c r="U940" s="157"/>
      <c r="V940" s="157"/>
      <c r="W940" s="157"/>
      <c r="X940" s="157"/>
      <c r="Y940" s="157"/>
      <c r="Z940" s="157"/>
    </row>
    <row r="941" spans="1:26" ht="12" customHeight="1" x14ac:dyDescent="0.25">
      <c r="A941" s="157"/>
      <c r="B941" s="157"/>
      <c r="C941" s="157"/>
      <c r="D941" s="189"/>
      <c r="E941" s="157"/>
      <c r="F941" s="157"/>
      <c r="G941" s="157"/>
      <c r="H941" s="157"/>
      <c r="I941" s="157"/>
      <c r="J941" s="157"/>
      <c r="K941" s="157"/>
      <c r="L941" s="157"/>
      <c r="M941" s="157"/>
      <c r="N941" s="157"/>
      <c r="O941" s="157"/>
      <c r="P941" s="157"/>
      <c r="Q941" s="157"/>
      <c r="R941" s="157"/>
      <c r="S941" s="157"/>
      <c r="T941" s="157"/>
      <c r="U941" s="157"/>
      <c r="V941" s="157"/>
      <c r="W941" s="157"/>
      <c r="X941" s="157"/>
      <c r="Y941" s="157"/>
      <c r="Z941" s="157"/>
    </row>
    <row r="942" spans="1:26" ht="12" customHeight="1" x14ac:dyDescent="0.25">
      <c r="A942" s="157"/>
      <c r="B942" s="157"/>
      <c r="C942" s="157"/>
      <c r="D942" s="189"/>
      <c r="E942" s="157"/>
      <c r="F942" s="157"/>
      <c r="G942" s="157"/>
      <c r="H942" s="157"/>
      <c r="I942" s="157"/>
      <c r="J942" s="157"/>
      <c r="K942" s="157"/>
      <c r="L942" s="157"/>
      <c r="M942" s="157"/>
      <c r="N942" s="157"/>
      <c r="O942" s="157"/>
      <c r="P942" s="157"/>
      <c r="Q942" s="157"/>
      <c r="R942" s="157"/>
      <c r="S942" s="157"/>
      <c r="T942" s="157"/>
      <c r="U942" s="157"/>
      <c r="V942" s="157"/>
      <c r="W942" s="157"/>
      <c r="X942" s="157"/>
      <c r="Y942" s="157"/>
      <c r="Z942" s="157"/>
    </row>
    <row r="943" spans="1:26" ht="12" customHeight="1" x14ac:dyDescent="0.25">
      <c r="A943" s="157"/>
      <c r="B943" s="157"/>
      <c r="C943" s="157"/>
      <c r="D943" s="189"/>
      <c r="E943" s="157"/>
      <c r="F943" s="157"/>
      <c r="G943" s="157"/>
      <c r="H943" s="157"/>
      <c r="I943" s="157"/>
      <c r="J943" s="157"/>
      <c r="K943" s="157"/>
      <c r="L943" s="157"/>
      <c r="M943" s="157"/>
      <c r="N943" s="157"/>
      <c r="O943" s="157"/>
      <c r="P943" s="157"/>
      <c r="Q943" s="157"/>
      <c r="R943" s="157"/>
      <c r="S943" s="157"/>
      <c r="T943" s="157"/>
      <c r="U943" s="157"/>
      <c r="V943" s="157"/>
      <c r="W943" s="157"/>
      <c r="X943" s="157"/>
      <c r="Y943" s="157"/>
      <c r="Z943" s="157"/>
    </row>
    <row r="944" spans="1:26" ht="12" customHeight="1" x14ac:dyDescent="0.25">
      <c r="A944" s="157"/>
      <c r="B944" s="157"/>
      <c r="C944" s="157"/>
      <c r="D944" s="189"/>
      <c r="E944" s="157"/>
      <c r="F944" s="157"/>
      <c r="G944" s="157"/>
      <c r="H944" s="157"/>
      <c r="I944" s="157"/>
      <c r="J944" s="157"/>
      <c r="K944" s="157"/>
      <c r="L944" s="157"/>
      <c r="M944" s="157"/>
      <c r="N944" s="157"/>
      <c r="O944" s="157"/>
      <c r="P944" s="157"/>
      <c r="Q944" s="157"/>
      <c r="R944" s="157"/>
      <c r="S944" s="157"/>
      <c r="T944" s="157"/>
      <c r="U944" s="157"/>
      <c r="V944" s="157"/>
      <c r="W944" s="157"/>
      <c r="X944" s="157"/>
      <c r="Y944" s="157"/>
      <c r="Z944" s="157"/>
    </row>
    <row r="945" spans="1:26" ht="12" customHeight="1" x14ac:dyDescent="0.25">
      <c r="A945" s="157"/>
      <c r="B945" s="157"/>
      <c r="C945" s="157"/>
      <c r="D945" s="189"/>
      <c r="E945" s="157"/>
      <c r="F945" s="157"/>
      <c r="G945" s="157"/>
      <c r="H945" s="157"/>
      <c r="I945" s="157"/>
      <c r="J945" s="157"/>
      <c r="K945" s="157"/>
      <c r="L945" s="157"/>
      <c r="M945" s="157"/>
      <c r="N945" s="157"/>
      <c r="O945" s="157"/>
      <c r="P945" s="157"/>
      <c r="Q945" s="157"/>
      <c r="R945" s="157"/>
      <c r="S945" s="157"/>
      <c r="T945" s="157"/>
      <c r="U945" s="157"/>
      <c r="V945" s="157"/>
      <c r="W945" s="157"/>
      <c r="X945" s="157"/>
      <c r="Y945" s="157"/>
      <c r="Z945" s="157"/>
    </row>
    <row r="946" spans="1:26" ht="12" customHeight="1" x14ac:dyDescent="0.25">
      <c r="A946" s="157"/>
      <c r="B946" s="157"/>
      <c r="C946" s="157"/>
      <c r="D946" s="189"/>
      <c r="E946" s="157"/>
      <c r="F946" s="157"/>
      <c r="G946" s="157"/>
      <c r="H946" s="157"/>
      <c r="I946" s="157"/>
      <c r="J946" s="157"/>
      <c r="K946" s="157"/>
      <c r="L946" s="157"/>
      <c r="M946" s="157"/>
      <c r="N946" s="157"/>
      <c r="O946" s="157"/>
      <c r="P946" s="157"/>
      <c r="Q946" s="157"/>
      <c r="R946" s="157"/>
      <c r="S946" s="157"/>
      <c r="T946" s="157"/>
      <c r="U946" s="157"/>
      <c r="V946" s="157"/>
      <c r="W946" s="157"/>
      <c r="X946" s="157"/>
      <c r="Y946" s="157"/>
      <c r="Z946" s="157"/>
    </row>
    <row r="947" spans="1:26" ht="12" customHeight="1" x14ac:dyDescent="0.25">
      <c r="A947" s="157"/>
      <c r="B947" s="157"/>
      <c r="C947" s="157"/>
      <c r="D947" s="189"/>
      <c r="E947" s="157"/>
      <c r="F947" s="157"/>
      <c r="G947" s="157"/>
      <c r="H947" s="157"/>
      <c r="I947" s="157"/>
      <c r="J947" s="157"/>
      <c r="K947" s="157"/>
      <c r="L947" s="157"/>
      <c r="M947" s="157"/>
      <c r="N947" s="157"/>
      <c r="O947" s="157"/>
      <c r="P947" s="157"/>
      <c r="Q947" s="157"/>
      <c r="R947" s="157"/>
      <c r="S947" s="157"/>
      <c r="T947" s="157"/>
      <c r="U947" s="157"/>
      <c r="V947" s="157"/>
      <c r="W947" s="157"/>
      <c r="X947" s="157"/>
      <c r="Y947" s="157"/>
      <c r="Z947" s="157"/>
    </row>
    <row r="948" spans="1:26" ht="12" customHeight="1" x14ac:dyDescent="0.25">
      <c r="A948" s="157"/>
      <c r="B948" s="157"/>
      <c r="C948" s="157"/>
      <c r="D948" s="189"/>
      <c r="E948" s="157"/>
      <c r="F948" s="157"/>
      <c r="G948" s="157"/>
      <c r="H948" s="157"/>
      <c r="I948" s="157"/>
      <c r="J948" s="157"/>
      <c r="K948" s="157"/>
      <c r="L948" s="157"/>
      <c r="M948" s="157"/>
      <c r="N948" s="157"/>
      <c r="O948" s="157"/>
      <c r="P948" s="157"/>
      <c r="Q948" s="157"/>
      <c r="R948" s="157"/>
      <c r="S948" s="157"/>
      <c r="T948" s="157"/>
      <c r="U948" s="157"/>
      <c r="V948" s="157"/>
      <c r="W948" s="157"/>
      <c r="X948" s="157"/>
      <c r="Y948" s="157"/>
      <c r="Z948" s="157"/>
    </row>
    <row r="949" spans="1:26" ht="12" customHeight="1" x14ac:dyDescent="0.25">
      <c r="A949" s="157"/>
      <c r="B949" s="157"/>
      <c r="C949" s="157"/>
      <c r="D949" s="189"/>
      <c r="E949" s="157"/>
      <c r="F949" s="157"/>
      <c r="G949" s="157"/>
      <c r="H949" s="157"/>
      <c r="I949" s="157"/>
      <c r="J949" s="157"/>
      <c r="K949" s="157"/>
      <c r="L949" s="157"/>
      <c r="M949" s="157"/>
      <c r="N949" s="157"/>
      <c r="O949" s="157"/>
      <c r="P949" s="157"/>
      <c r="Q949" s="157"/>
      <c r="R949" s="157"/>
      <c r="S949" s="157"/>
      <c r="T949" s="157"/>
      <c r="U949" s="157"/>
      <c r="V949" s="157"/>
      <c r="W949" s="157"/>
      <c r="X949" s="157"/>
      <c r="Y949" s="157"/>
      <c r="Z949" s="157"/>
    </row>
    <row r="950" spans="1:26" ht="12" customHeight="1" x14ac:dyDescent="0.25">
      <c r="A950" s="157"/>
      <c r="B950" s="157"/>
      <c r="C950" s="157"/>
      <c r="D950" s="189"/>
      <c r="E950" s="157"/>
      <c r="F950" s="157"/>
      <c r="G950" s="157"/>
      <c r="H950" s="157"/>
      <c r="I950" s="157"/>
      <c r="J950" s="157"/>
      <c r="K950" s="157"/>
      <c r="L950" s="157"/>
      <c r="M950" s="157"/>
      <c r="N950" s="157"/>
      <c r="O950" s="157"/>
      <c r="P950" s="157"/>
      <c r="Q950" s="157"/>
      <c r="R950" s="157"/>
      <c r="S950" s="157"/>
      <c r="T950" s="157"/>
      <c r="U950" s="157"/>
      <c r="V950" s="157"/>
      <c r="W950" s="157"/>
      <c r="X950" s="157"/>
      <c r="Y950" s="157"/>
      <c r="Z950" s="157"/>
    </row>
    <row r="951" spans="1:26" ht="12" customHeight="1" x14ac:dyDescent="0.25">
      <c r="A951" s="157"/>
      <c r="B951" s="157"/>
      <c r="C951" s="157"/>
      <c r="D951" s="189"/>
      <c r="E951" s="157"/>
      <c r="F951" s="157"/>
      <c r="G951" s="157"/>
      <c r="H951" s="157"/>
      <c r="I951" s="157"/>
      <c r="J951" s="157"/>
      <c r="K951" s="157"/>
      <c r="L951" s="157"/>
      <c r="M951" s="157"/>
      <c r="N951" s="157"/>
      <c r="O951" s="157"/>
      <c r="P951" s="157"/>
      <c r="Q951" s="157"/>
      <c r="R951" s="157"/>
      <c r="S951" s="157"/>
      <c r="T951" s="157"/>
      <c r="U951" s="157"/>
      <c r="V951" s="157"/>
      <c r="W951" s="157"/>
      <c r="X951" s="157"/>
      <c r="Y951" s="157"/>
      <c r="Z951" s="157"/>
    </row>
    <row r="952" spans="1:26" ht="12" customHeight="1" x14ac:dyDescent="0.25">
      <c r="A952" s="157"/>
      <c r="B952" s="157"/>
      <c r="C952" s="157"/>
      <c r="D952" s="189"/>
      <c r="E952" s="157"/>
      <c r="F952" s="157"/>
      <c r="G952" s="157"/>
      <c r="H952" s="157"/>
      <c r="I952" s="157"/>
      <c r="J952" s="157"/>
      <c r="K952" s="157"/>
      <c r="L952" s="157"/>
      <c r="M952" s="157"/>
      <c r="N952" s="157"/>
      <c r="O952" s="157"/>
      <c r="P952" s="157"/>
      <c r="Q952" s="157"/>
      <c r="R952" s="157"/>
      <c r="S952" s="157"/>
      <c r="T952" s="157"/>
      <c r="U952" s="157"/>
      <c r="V952" s="157"/>
      <c r="W952" s="157"/>
      <c r="X952" s="157"/>
      <c r="Y952" s="157"/>
      <c r="Z952" s="157"/>
    </row>
    <row r="953" spans="1:26" ht="12" customHeight="1" x14ac:dyDescent="0.25">
      <c r="A953" s="157"/>
      <c r="B953" s="157"/>
      <c r="C953" s="157"/>
      <c r="D953" s="189"/>
      <c r="E953" s="157"/>
      <c r="F953" s="157"/>
      <c r="G953" s="157"/>
      <c r="H953" s="157"/>
      <c r="I953" s="157"/>
      <c r="J953" s="157"/>
      <c r="K953" s="157"/>
      <c r="L953" s="157"/>
      <c r="M953" s="157"/>
      <c r="N953" s="157"/>
      <c r="O953" s="157"/>
      <c r="P953" s="157"/>
      <c r="Q953" s="157"/>
      <c r="R953" s="157"/>
      <c r="S953" s="157"/>
      <c r="T953" s="157"/>
      <c r="U953" s="157"/>
      <c r="V953" s="157"/>
      <c r="W953" s="157"/>
      <c r="X953" s="157"/>
      <c r="Y953" s="157"/>
      <c r="Z953" s="157"/>
    </row>
    <row r="954" spans="1:26" ht="12" customHeight="1" x14ac:dyDescent="0.25">
      <c r="A954" s="157"/>
      <c r="B954" s="157"/>
      <c r="C954" s="157"/>
      <c r="D954" s="189"/>
      <c r="E954" s="157"/>
      <c r="F954" s="157"/>
      <c r="G954" s="157"/>
      <c r="H954" s="157"/>
      <c r="I954" s="157"/>
      <c r="J954" s="157"/>
      <c r="K954" s="157"/>
      <c r="L954" s="157"/>
      <c r="M954" s="157"/>
      <c r="N954" s="157"/>
      <c r="O954" s="157"/>
      <c r="P954" s="157"/>
      <c r="Q954" s="157"/>
      <c r="R954" s="157"/>
      <c r="S954" s="157"/>
      <c r="T954" s="157"/>
      <c r="U954" s="157"/>
      <c r="V954" s="157"/>
      <c r="W954" s="157"/>
      <c r="X954" s="157"/>
      <c r="Y954" s="157"/>
      <c r="Z954" s="157"/>
    </row>
    <row r="955" spans="1:26" ht="12" customHeight="1" x14ac:dyDescent="0.25">
      <c r="A955" s="157"/>
      <c r="B955" s="157"/>
      <c r="C955" s="157"/>
      <c r="D955" s="189"/>
      <c r="E955" s="157"/>
      <c r="F955" s="157"/>
      <c r="G955" s="157"/>
      <c r="H955" s="157"/>
      <c r="I955" s="157"/>
      <c r="J955" s="157"/>
      <c r="K955" s="157"/>
      <c r="L955" s="157"/>
      <c r="M955" s="157"/>
      <c r="N955" s="157"/>
      <c r="O955" s="157"/>
      <c r="P955" s="157"/>
      <c r="Q955" s="157"/>
      <c r="R955" s="157"/>
      <c r="S955" s="157"/>
      <c r="T955" s="157"/>
      <c r="U955" s="157"/>
      <c r="V955" s="157"/>
      <c r="W955" s="157"/>
      <c r="X955" s="157"/>
      <c r="Y955" s="157"/>
      <c r="Z955" s="157"/>
    </row>
    <row r="956" spans="1:26" ht="12" customHeight="1" x14ac:dyDescent="0.25">
      <c r="A956" s="157"/>
      <c r="B956" s="157"/>
      <c r="C956" s="157"/>
      <c r="D956" s="189"/>
      <c r="E956" s="157"/>
      <c r="F956" s="157"/>
      <c r="G956" s="157"/>
      <c r="H956" s="157"/>
      <c r="I956" s="157"/>
      <c r="J956" s="157"/>
      <c r="K956" s="157"/>
      <c r="L956" s="157"/>
      <c r="M956" s="157"/>
      <c r="N956" s="157"/>
      <c r="O956" s="157"/>
      <c r="P956" s="157"/>
      <c r="Q956" s="157"/>
      <c r="R956" s="157"/>
      <c r="S956" s="157"/>
      <c r="T956" s="157"/>
      <c r="U956" s="157"/>
      <c r="V956" s="157"/>
      <c r="W956" s="157"/>
      <c r="X956" s="157"/>
      <c r="Y956" s="157"/>
      <c r="Z956" s="157"/>
    </row>
    <row r="957" spans="1:26" ht="12" customHeight="1" x14ac:dyDescent="0.25">
      <c r="A957" s="157"/>
      <c r="B957" s="157"/>
      <c r="C957" s="157"/>
      <c r="D957" s="189"/>
      <c r="E957" s="157"/>
      <c r="F957" s="157"/>
      <c r="G957" s="157"/>
      <c r="H957" s="157"/>
      <c r="I957" s="157"/>
      <c r="J957" s="157"/>
      <c r="K957" s="157"/>
      <c r="L957" s="157"/>
      <c r="M957" s="157"/>
      <c r="N957" s="157"/>
      <c r="O957" s="157"/>
      <c r="P957" s="157"/>
      <c r="Q957" s="157"/>
      <c r="R957" s="157"/>
      <c r="S957" s="157"/>
      <c r="T957" s="157"/>
      <c r="U957" s="157"/>
      <c r="V957" s="157"/>
      <c r="W957" s="157"/>
      <c r="X957" s="157"/>
      <c r="Y957" s="157"/>
      <c r="Z957" s="157"/>
    </row>
    <row r="958" spans="1:26" ht="12" customHeight="1" x14ac:dyDescent="0.25">
      <c r="A958" s="157"/>
      <c r="B958" s="157"/>
      <c r="C958" s="157"/>
      <c r="D958" s="189"/>
      <c r="E958" s="157"/>
      <c r="F958" s="157"/>
      <c r="G958" s="157"/>
      <c r="H958" s="157"/>
      <c r="I958" s="157"/>
      <c r="J958" s="157"/>
      <c r="K958" s="157"/>
      <c r="L958" s="157"/>
      <c r="M958" s="157"/>
      <c r="N958" s="157"/>
      <c r="O958" s="157"/>
      <c r="P958" s="157"/>
      <c r="Q958" s="157"/>
      <c r="R958" s="157"/>
      <c r="S958" s="157"/>
      <c r="T958" s="157"/>
      <c r="U958" s="157"/>
      <c r="V958" s="157"/>
      <c r="W958" s="157"/>
      <c r="X958" s="157"/>
      <c r="Y958" s="157"/>
      <c r="Z958" s="157"/>
    </row>
    <row r="959" spans="1:26" ht="12" customHeight="1" x14ac:dyDescent="0.25">
      <c r="A959" s="157"/>
      <c r="B959" s="157"/>
      <c r="C959" s="157"/>
      <c r="D959" s="189"/>
      <c r="E959" s="157"/>
      <c r="F959" s="157"/>
      <c r="G959" s="157"/>
      <c r="H959" s="157"/>
      <c r="I959" s="157"/>
      <c r="J959" s="157"/>
      <c r="K959" s="157"/>
      <c r="L959" s="157"/>
      <c r="M959" s="157"/>
      <c r="N959" s="157"/>
      <c r="O959" s="157"/>
      <c r="P959" s="157"/>
      <c r="Q959" s="157"/>
      <c r="R959" s="157"/>
      <c r="S959" s="157"/>
      <c r="T959" s="157"/>
      <c r="U959" s="157"/>
      <c r="V959" s="157"/>
      <c r="W959" s="157"/>
      <c r="X959" s="157"/>
      <c r="Y959" s="157"/>
      <c r="Z959" s="157"/>
    </row>
    <row r="960" spans="1:26" ht="12" customHeight="1" x14ac:dyDescent="0.25">
      <c r="A960" s="157"/>
      <c r="B960" s="157"/>
      <c r="C960" s="157"/>
      <c r="D960" s="189"/>
      <c r="E960" s="157"/>
      <c r="F960" s="157"/>
      <c r="G960" s="157"/>
      <c r="H960" s="157"/>
      <c r="I960" s="157"/>
      <c r="J960" s="157"/>
      <c r="K960" s="157"/>
      <c r="L960" s="157"/>
      <c r="M960" s="157"/>
      <c r="N960" s="157"/>
      <c r="O960" s="157"/>
      <c r="P960" s="157"/>
      <c r="Q960" s="157"/>
      <c r="R960" s="157"/>
      <c r="S960" s="157"/>
      <c r="T960" s="157"/>
      <c r="U960" s="157"/>
      <c r="V960" s="157"/>
      <c r="W960" s="157"/>
      <c r="X960" s="157"/>
      <c r="Y960" s="157"/>
      <c r="Z960" s="157"/>
    </row>
    <row r="961" spans="1:26" ht="12" customHeight="1" x14ac:dyDescent="0.25">
      <c r="A961" s="157"/>
      <c r="B961" s="157"/>
      <c r="C961" s="157"/>
      <c r="D961" s="189"/>
      <c r="E961" s="157"/>
      <c r="F961" s="157"/>
      <c r="G961" s="157"/>
      <c r="H961" s="157"/>
      <c r="I961" s="157"/>
      <c r="J961" s="157"/>
      <c r="K961" s="157"/>
      <c r="L961" s="157"/>
      <c r="M961" s="157"/>
      <c r="N961" s="157"/>
      <c r="O961" s="157"/>
      <c r="P961" s="157"/>
      <c r="Q961" s="157"/>
      <c r="R961" s="157"/>
      <c r="S961" s="157"/>
      <c r="T961" s="157"/>
      <c r="U961" s="157"/>
      <c r="V961" s="157"/>
      <c r="W961" s="157"/>
      <c r="X961" s="157"/>
      <c r="Y961" s="157"/>
      <c r="Z961" s="157"/>
    </row>
    <row r="962" spans="1:26" ht="12" customHeight="1" x14ac:dyDescent="0.25">
      <c r="A962" s="157"/>
      <c r="B962" s="157"/>
      <c r="C962" s="157"/>
      <c r="D962" s="189"/>
      <c r="E962" s="157"/>
      <c r="F962" s="157"/>
      <c r="G962" s="157"/>
      <c r="H962" s="157"/>
      <c r="I962" s="157"/>
      <c r="J962" s="157"/>
      <c r="K962" s="157"/>
      <c r="L962" s="157"/>
      <c r="M962" s="157"/>
      <c r="N962" s="157"/>
      <c r="O962" s="157"/>
      <c r="P962" s="157"/>
      <c r="Q962" s="157"/>
      <c r="R962" s="157"/>
      <c r="S962" s="157"/>
      <c r="T962" s="157"/>
      <c r="U962" s="157"/>
      <c r="V962" s="157"/>
      <c r="W962" s="157"/>
      <c r="X962" s="157"/>
      <c r="Y962" s="157"/>
      <c r="Z962" s="157"/>
    </row>
    <row r="963" spans="1:26" ht="12" customHeight="1" x14ac:dyDescent="0.25">
      <c r="A963" s="157"/>
      <c r="B963" s="157"/>
      <c r="C963" s="157"/>
      <c r="D963" s="189"/>
      <c r="E963" s="157"/>
      <c r="F963" s="157"/>
      <c r="G963" s="157"/>
      <c r="H963" s="157"/>
      <c r="I963" s="157"/>
      <c r="J963" s="157"/>
      <c r="K963" s="157"/>
      <c r="L963" s="157"/>
      <c r="M963" s="157"/>
      <c r="N963" s="157"/>
      <c r="O963" s="157"/>
      <c r="P963" s="157"/>
      <c r="Q963" s="157"/>
      <c r="R963" s="157"/>
      <c r="S963" s="157"/>
      <c r="T963" s="157"/>
      <c r="U963" s="157"/>
      <c r="V963" s="157"/>
      <c r="W963" s="157"/>
      <c r="X963" s="157"/>
      <c r="Y963" s="157"/>
      <c r="Z963" s="157"/>
    </row>
    <row r="964" spans="1:26" ht="12" customHeight="1" x14ac:dyDescent="0.25">
      <c r="A964" s="157"/>
      <c r="B964" s="157"/>
      <c r="C964" s="157"/>
      <c r="D964" s="189"/>
      <c r="E964" s="157"/>
      <c r="F964" s="157"/>
      <c r="G964" s="157"/>
      <c r="H964" s="157"/>
      <c r="I964" s="157"/>
      <c r="J964" s="157"/>
      <c r="K964" s="157"/>
      <c r="L964" s="157"/>
      <c r="M964" s="157"/>
      <c r="N964" s="157"/>
      <c r="O964" s="157"/>
      <c r="P964" s="157"/>
      <c r="Q964" s="157"/>
      <c r="R964" s="157"/>
      <c r="S964" s="157"/>
      <c r="T964" s="157"/>
      <c r="U964" s="157"/>
      <c r="V964" s="157"/>
      <c r="W964" s="157"/>
      <c r="X964" s="157"/>
      <c r="Y964" s="157"/>
      <c r="Z964" s="157"/>
    </row>
    <row r="965" spans="1:26" ht="12" customHeight="1" x14ac:dyDescent="0.25">
      <c r="A965" s="157"/>
      <c r="B965" s="157"/>
      <c r="C965" s="157"/>
      <c r="D965" s="189"/>
      <c r="E965" s="157"/>
      <c r="F965" s="157"/>
      <c r="G965" s="157"/>
      <c r="H965" s="157"/>
      <c r="I965" s="157"/>
      <c r="J965" s="157"/>
      <c r="K965" s="157"/>
      <c r="L965" s="157"/>
      <c r="M965" s="157"/>
      <c r="N965" s="157"/>
      <c r="O965" s="157"/>
      <c r="P965" s="157"/>
      <c r="Q965" s="157"/>
      <c r="R965" s="157"/>
      <c r="S965" s="157"/>
      <c r="T965" s="157"/>
      <c r="U965" s="157"/>
      <c r="V965" s="157"/>
      <c r="W965" s="157"/>
      <c r="X965" s="157"/>
      <c r="Y965" s="157"/>
      <c r="Z965" s="157"/>
    </row>
    <row r="966" spans="1:26" ht="12" customHeight="1" x14ac:dyDescent="0.25">
      <c r="A966" s="157"/>
      <c r="B966" s="157"/>
      <c r="C966" s="157"/>
      <c r="D966" s="189"/>
      <c r="E966" s="157"/>
      <c r="F966" s="157"/>
      <c r="G966" s="157"/>
      <c r="H966" s="157"/>
      <c r="I966" s="157"/>
      <c r="J966" s="157"/>
      <c r="K966" s="157"/>
      <c r="L966" s="157"/>
      <c r="M966" s="157"/>
      <c r="N966" s="157"/>
      <c r="O966" s="157"/>
      <c r="P966" s="157"/>
      <c r="Q966" s="157"/>
      <c r="R966" s="157"/>
      <c r="S966" s="157"/>
      <c r="T966" s="157"/>
      <c r="U966" s="157"/>
      <c r="V966" s="157"/>
      <c r="W966" s="157"/>
      <c r="X966" s="157"/>
      <c r="Y966" s="157"/>
      <c r="Z966" s="157"/>
    </row>
    <row r="967" spans="1:26" ht="12" customHeight="1" x14ac:dyDescent="0.25">
      <c r="A967" s="157"/>
      <c r="B967" s="157"/>
      <c r="C967" s="157"/>
      <c r="D967" s="189"/>
      <c r="E967" s="157"/>
      <c r="F967" s="157"/>
      <c r="G967" s="157"/>
      <c r="H967" s="157"/>
      <c r="I967" s="157"/>
      <c r="J967" s="157"/>
      <c r="K967" s="157"/>
      <c r="L967" s="157"/>
      <c r="M967" s="157"/>
      <c r="N967" s="157"/>
      <c r="O967" s="157"/>
      <c r="P967" s="157"/>
      <c r="Q967" s="157"/>
      <c r="R967" s="157"/>
      <c r="S967" s="157"/>
      <c r="T967" s="157"/>
      <c r="U967" s="157"/>
      <c r="V967" s="157"/>
      <c r="W967" s="157"/>
      <c r="X967" s="157"/>
      <c r="Y967" s="157"/>
      <c r="Z967" s="157"/>
    </row>
    <row r="968" spans="1:26" ht="12" customHeight="1" x14ac:dyDescent="0.25">
      <c r="A968" s="157"/>
      <c r="B968" s="157"/>
      <c r="C968" s="157"/>
      <c r="D968" s="189"/>
      <c r="E968" s="157"/>
      <c r="F968" s="157"/>
      <c r="G968" s="157"/>
      <c r="H968" s="157"/>
      <c r="I968" s="157"/>
      <c r="J968" s="157"/>
      <c r="K968" s="157"/>
      <c r="L968" s="157"/>
      <c r="M968" s="157"/>
      <c r="N968" s="157"/>
      <c r="O968" s="157"/>
      <c r="P968" s="157"/>
      <c r="Q968" s="157"/>
      <c r="R968" s="157"/>
      <c r="S968" s="157"/>
      <c r="T968" s="157"/>
      <c r="U968" s="157"/>
      <c r="V968" s="157"/>
      <c r="W968" s="157"/>
      <c r="X968" s="157"/>
      <c r="Y968" s="157"/>
      <c r="Z968" s="157"/>
    </row>
    <row r="969" spans="1:26" ht="12" customHeight="1" x14ac:dyDescent="0.25">
      <c r="A969" s="157"/>
      <c r="B969" s="157"/>
      <c r="C969" s="157"/>
      <c r="D969" s="189"/>
      <c r="E969" s="157"/>
      <c r="F969" s="157"/>
      <c r="G969" s="157"/>
      <c r="H969" s="157"/>
      <c r="I969" s="157"/>
      <c r="J969" s="157"/>
      <c r="K969" s="157"/>
      <c r="L969" s="157"/>
      <c r="M969" s="157"/>
      <c r="N969" s="157"/>
      <c r="O969" s="157"/>
      <c r="P969" s="157"/>
      <c r="Q969" s="157"/>
      <c r="R969" s="157"/>
      <c r="S969" s="157"/>
      <c r="T969" s="157"/>
      <c r="U969" s="157"/>
      <c r="V969" s="157"/>
      <c r="W969" s="157"/>
      <c r="X969" s="157"/>
      <c r="Y969" s="157"/>
      <c r="Z969" s="157"/>
    </row>
    <row r="970" spans="1:26" ht="12" customHeight="1" x14ac:dyDescent="0.25">
      <c r="A970" s="157"/>
      <c r="B970" s="157"/>
      <c r="C970" s="157"/>
      <c r="D970" s="189"/>
      <c r="E970" s="157"/>
      <c r="F970" s="157"/>
      <c r="G970" s="157"/>
      <c r="H970" s="157"/>
      <c r="I970" s="157"/>
      <c r="J970" s="157"/>
      <c r="K970" s="157"/>
      <c r="L970" s="157"/>
      <c r="M970" s="157"/>
      <c r="N970" s="157"/>
      <c r="O970" s="157"/>
      <c r="P970" s="157"/>
      <c r="Q970" s="157"/>
      <c r="R970" s="157"/>
      <c r="S970" s="157"/>
      <c r="T970" s="157"/>
      <c r="U970" s="157"/>
      <c r="V970" s="157"/>
      <c r="W970" s="157"/>
      <c r="X970" s="157"/>
      <c r="Y970" s="157"/>
      <c r="Z970" s="157"/>
    </row>
    <row r="971" spans="1:26" ht="12" customHeight="1" x14ac:dyDescent="0.25">
      <c r="A971" s="157"/>
      <c r="B971" s="157"/>
      <c r="C971" s="157"/>
      <c r="D971" s="189"/>
      <c r="E971" s="157"/>
      <c r="F971" s="157"/>
      <c r="G971" s="157"/>
      <c r="H971" s="157"/>
      <c r="I971" s="157"/>
      <c r="J971" s="157"/>
      <c r="K971" s="157"/>
      <c r="L971" s="157"/>
      <c r="M971" s="157"/>
      <c r="N971" s="157"/>
      <c r="O971" s="157"/>
      <c r="P971" s="157"/>
      <c r="Q971" s="157"/>
      <c r="R971" s="157"/>
      <c r="S971" s="157"/>
      <c r="T971" s="157"/>
      <c r="U971" s="157"/>
      <c r="V971" s="157"/>
      <c r="W971" s="157"/>
      <c r="X971" s="157"/>
      <c r="Y971" s="157"/>
      <c r="Z971" s="157"/>
    </row>
    <row r="972" spans="1:26" ht="12" customHeight="1" x14ac:dyDescent="0.25">
      <c r="A972" s="157"/>
      <c r="B972" s="157"/>
      <c r="C972" s="157"/>
      <c r="D972" s="189"/>
      <c r="E972" s="157"/>
      <c r="F972" s="157"/>
      <c r="G972" s="157"/>
      <c r="H972" s="157"/>
      <c r="I972" s="157"/>
      <c r="J972" s="157"/>
      <c r="K972" s="157"/>
      <c r="L972" s="157"/>
      <c r="M972" s="157"/>
      <c r="N972" s="157"/>
      <c r="O972" s="157"/>
      <c r="P972" s="157"/>
      <c r="Q972" s="157"/>
      <c r="R972" s="157"/>
      <c r="S972" s="157"/>
      <c r="T972" s="157"/>
      <c r="U972" s="157"/>
      <c r="V972" s="157"/>
      <c r="W972" s="157"/>
      <c r="X972" s="157"/>
      <c r="Y972" s="157"/>
      <c r="Z972" s="157"/>
    </row>
    <row r="973" spans="1:26" ht="12" customHeight="1" x14ac:dyDescent="0.25">
      <c r="A973" s="157"/>
      <c r="B973" s="157"/>
      <c r="C973" s="157"/>
      <c r="D973" s="189"/>
      <c r="E973" s="157"/>
      <c r="F973" s="157"/>
      <c r="G973" s="157"/>
      <c r="H973" s="157"/>
      <c r="I973" s="157"/>
      <c r="J973" s="157"/>
      <c r="K973" s="157"/>
      <c r="L973" s="157"/>
      <c r="M973" s="157"/>
      <c r="N973" s="157"/>
      <c r="O973" s="157"/>
      <c r="P973" s="157"/>
      <c r="Q973" s="157"/>
      <c r="R973" s="157"/>
      <c r="S973" s="157"/>
      <c r="T973" s="157"/>
      <c r="U973" s="157"/>
      <c r="V973" s="157"/>
      <c r="W973" s="157"/>
      <c r="X973" s="157"/>
      <c r="Y973" s="157"/>
      <c r="Z973" s="157"/>
    </row>
    <row r="974" spans="1:26" ht="12" customHeight="1" x14ac:dyDescent="0.25">
      <c r="A974" s="157"/>
      <c r="B974" s="157"/>
      <c r="C974" s="157"/>
      <c r="D974" s="189"/>
      <c r="E974" s="157"/>
      <c r="F974" s="157"/>
      <c r="G974" s="157"/>
      <c r="H974" s="157"/>
      <c r="I974" s="157"/>
      <c r="J974" s="157"/>
      <c r="K974" s="157"/>
      <c r="L974" s="157"/>
      <c r="M974" s="157"/>
      <c r="N974" s="157"/>
      <c r="O974" s="157"/>
      <c r="P974" s="157"/>
      <c r="Q974" s="157"/>
      <c r="R974" s="157"/>
      <c r="S974" s="157"/>
      <c r="T974" s="157"/>
      <c r="U974" s="157"/>
      <c r="V974" s="157"/>
      <c r="W974" s="157"/>
      <c r="X974" s="157"/>
      <c r="Y974" s="157"/>
      <c r="Z974" s="157"/>
    </row>
    <row r="975" spans="1:26" ht="12" customHeight="1" x14ac:dyDescent="0.25">
      <c r="A975" s="157"/>
      <c r="B975" s="157"/>
      <c r="C975" s="157"/>
      <c r="D975" s="189"/>
      <c r="E975" s="157"/>
      <c r="F975" s="157"/>
      <c r="G975" s="157"/>
      <c r="H975" s="157"/>
      <c r="I975" s="157"/>
      <c r="J975" s="157"/>
      <c r="K975" s="157"/>
      <c r="L975" s="157"/>
      <c r="M975" s="157"/>
      <c r="N975" s="157"/>
      <c r="O975" s="157"/>
      <c r="P975" s="157"/>
      <c r="Q975" s="157"/>
      <c r="R975" s="157"/>
      <c r="S975" s="157"/>
      <c r="T975" s="157"/>
      <c r="U975" s="157"/>
      <c r="V975" s="157"/>
      <c r="W975" s="157"/>
      <c r="X975" s="157"/>
      <c r="Y975" s="157"/>
      <c r="Z975" s="157"/>
    </row>
    <row r="976" spans="1:26" ht="12" customHeight="1" x14ac:dyDescent="0.25">
      <c r="A976" s="157"/>
      <c r="B976" s="157"/>
      <c r="C976" s="157"/>
      <c r="D976" s="189"/>
      <c r="E976" s="157"/>
      <c r="F976" s="157"/>
      <c r="G976" s="157"/>
      <c r="H976" s="157"/>
      <c r="I976" s="157"/>
      <c r="J976" s="157"/>
      <c r="K976" s="157"/>
      <c r="L976" s="157"/>
      <c r="M976" s="157"/>
      <c r="N976" s="157"/>
      <c r="O976" s="157"/>
      <c r="P976" s="157"/>
      <c r="Q976" s="157"/>
      <c r="R976" s="157"/>
      <c r="S976" s="157"/>
      <c r="T976" s="157"/>
      <c r="U976" s="157"/>
      <c r="V976" s="157"/>
      <c r="W976" s="157"/>
      <c r="X976" s="157"/>
      <c r="Y976" s="157"/>
      <c r="Z976" s="157"/>
    </row>
    <row r="977" spans="1:26" ht="12" customHeight="1" x14ac:dyDescent="0.25">
      <c r="A977" s="157"/>
      <c r="B977" s="157"/>
      <c r="C977" s="157"/>
      <c r="D977" s="189"/>
      <c r="E977" s="157"/>
      <c r="F977" s="157"/>
      <c r="G977" s="157"/>
      <c r="H977" s="157"/>
      <c r="I977" s="157"/>
      <c r="J977" s="157"/>
      <c r="K977" s="157"/>
      <c r="L977" s="157"/>
      <c r="M977" s="157"/>
      <c r="N977" s="157"/>
      <c r="O977" s="157"/>
      <c r="P977" s="157"/>
      <c r="Q977" s="157"/>
      <c r="R977" s="157"/>
      <c r="S977" s="157"/>
      <c r="T977" s="157"/>
      <c r="U977" s="157"/>
      <c r="V977" s="157"/>
      <c r="W977" s="157"/>
      <c r="X977" s="157"/>
      <c r="Y977" s="157"/>
      <c r="Z977" s="157"/>
    </row>
    <row r="978" spans="1:26" ht="12" customHeight="1" x14ac:dyDescent="0.25">
      <c r="A978" s="157"/>
      <c r="B978" s="157"/>
      <c r="C978" s="157"/>
      <c r="D978" s="189"/>
      <c r="E978" s="157"/>
      <c r="F978" s="157"/>
      <c r="G978" s="157"/>
      <c r="H978" s="157"/>
      <c r="I978" s="157"/>
      <c r="J978" s="157"/>
      <c r="K978" s="157"/>
      <c r="L978" s="157"/>
      <c r="M978" s="157"/>
      <c r="N978" s="157"/>
      <c r="O978" s="157"/>
      <c r="P978" s="157"/>
      <c r="Q978" s="157"/>
      <c r="R978" s="157"/>
      <c r="S978" s="157"/>
      <c r="T978" s="157"/>
      <c r="U978" s="157"/>
      <c r="V978" s="157"/>
      <c r="W978" s="157"/>
      <c r="X978" s="157"/>
      <c r="Y978" s="157"/>
      <c r="Z978" s="157"/>
    </row>
    <row r="979" spans="1:26" ht="12" customHeight="1" x14ac:dyDescent="0.25">
      <c r="A979" s="157"/>
      <c r="B979" s="157"/>
      <c r="C979" s="157"/>
      <c r="D979" s="189"/>
      <c r="E979" s="157"/>
      <c r="F979" s="157"/>
      <c r="G979" s="157"/>
      <c r="H979" s="157"/>
      <c r="I979" s="157"/>
      <c r="J979" s="157"/>
      <c r="K979" s="157"/>
      <c r="L979" s="157"/>
      <c r="M979" s="157"/>
      <c r="N979" s="157"/>
      <c r="O979" s="157"/>
      <c r="P979" s="157"/>
      <c r="Q979" s="157"/>
      <c r="R979" s="157"/>
      <c r="S979" s="157"/>
      <c r="T979" s="157"/>
      <c r="U979" s="157"/>
      <c r="V979" s="157"/>
      <c r="W979" s="157"/>
      <c r="X979" s="157"/>
      <c r="Y979" s="157"/>
      <c r="Z979" s="157"/>
    </row>
    <row r="980" spans="1:26" ht="12" customHeight="1" x14ac:dyDescent="0.25">
      <c r="A980" s="157"/>
      <c r="B980" s="157"/>
      <c r="C980" s="157"/>
      <c r="D980" s="189"/>
      <c r="E980" s="157"/>
      <c r="F980" s="157"/>
      <c r="G980" s="157"/>
      <c r="H980" s="157"/>
      <c r="I980" s="157"/>
      <c r="J980" s="157"/>
      <c r="K980" s="157"/>
      <c r="L980" s="157"/>
      <c r="M980" s="157"/>
      <c r="N980" s="157"/>
      <c r="O980" s="157"/>
      <c r="P980" s="157"/>
      <c r="Q980" s="157"/>
      <c r="R980" s="157"/>
      <c r="S980" s="157"/>
      <c r="T980" s="157"/>
      <c r="U980" s="157"/>
      <c r="V980" s="157"/>
      <c r="W980" s="157"/>
      <c r="X980" s="157"/>
      <c r="Y980" s="157"/>
      <c r="Z980" s="157"/>
    </row>
    <row r="981" spans="1:26" ht="12" customHeight="1" x14ac:dyDescent="0.25">
      <c r="A981" s="157"/>
      <c r="B981" s="157"/>
      <c r="C981" s="157"/>
      <c r="D981" s="189"/>
      <c r="E981" s="157"/>
      <c r="F981" s="157"/>
      <c r="G981" s="157"/>
      <c r="H981" s="157"/>
      <c r="I981" s="157"/>
      <c r="J981" s="157"/>
      <c r="K981" s="157"/>
      <c r="L981" s="157"/>
      <c r="M981" s="157"/>
      <c r="N981" s="157"/>
      <c r="O981" s="157"/>
      <c r="P981" s="157"/>
      <c r="Q981" s="157"/>
      <c r="R981" s="157"/>
      <c r="S981" s="157"/>
      <c r="T981" s="157"/>
      <c r="U981" s="157"/>
      <c r="V981" s="157"/>
      <c r="W981" s="157"/>
      <c r="X981" s="157"/>
      <c r="Y981" s="157"/>
      <c r="Z981" s="157"/>
    </row>
    <row r="982" spans="1:26" ht="12" customHeight="1" x14ac:dyDescent="0.25">
      <c r="A982" s="157"/>
      <c r="B982" s="157"/>
      <c r="C982" s="157"/>
      <c r="D982" s="189"/>
      <c r="E982" s="157"/>
      <c r="F982" s="157"/>
      <c r="G982" s="157"/>
      <c r="H982" s="157"/>
      <c r="I982" s="157"/>
      <c r="J982" s="157"/>
      <c r="K982" s="157"/>
      <c r="L982" s="157"/>
      <c r="M982" s="157"/>
      <c r="N982" s="157"/>
      <c r="O982" s="157"/>
      <c r="P982" s="157"/>
      <c r="Q982" s="157"/>
      <c r="R982" s="157"/>
      <c r="S982" s="157"/>
      <c r="T982" s="157"/>
      <c r="U982" s="157"/>
      <c r="V982" s="157"/>
      <c r="W982" s="157"/>
      <c r="X982" s="157"/>
      <c r="Y982" s="157"/>
      <c r="Z982" s="157"/>
    </row>
    <row r="983" spans="1:26" ht="12" customHeight="1" x14ac:dyDescent="0.25">
      <c r="A983" s="157"/>
      <c r="B983" s="157"/>
      <c r="C983" s="157"/>
      <c r="D983" s="189"/>
      <c r="E983" s="157"/>
      <c r="F983" s="157"/>
      <c r="G983" s="157"/>
      <c r="H983" s="157"/>
      <c r="I983" s="157"/>
      <c r="J983" s="157"/>
      <c r="K983" s="157"/>
      <c r="L983" s="157"/>
      <c r="M983" s="157"/>
      <c r="N983" s="157"/>
      <c r="O983" s="157"/>
      <c r="P983" s="157"/>
      <c r="Q983" s="157"/>
      <c r="R983" s="157"/>
      <c r="S983" s="157"/>
      <c r="T983" s="157"/>
      <c r="U983" s="157"/>
      <c r="V983" s="157"/>
      <c r="W983" s="157"/>
      <c r="X983" s="157"/>
      <c r="Y983" s="157"/>
      <c r="Z983" s="157"/>
    </row>
    <row r="984" spans="1:26" ht="12" customHeight="1" x14ac:dyDescent="0.25">
      <c r="A984" s="157"/>
      <c r="B984" s="157"/>
      <c r="C984" s="157"/>
      <c r="D984" s="189"/>
      <c r="E984" s="157"/>
      <c r="F984" s="157"/>
      <c r="G984" s="157"/>
      <c r="H984" s="157"/>
      <c r="I984" s="157"/>
      <c r="J984" s="157"/>
      <c r="K984" s="157"/>
      <c r="L984" s="157"/>
      <c r="M984" s="157"/>
      <c r="N984" s="157"/>
      <c r="O984" s="157"/>
      <c r="P984" s="157"/>
      <c r="Q984" s="157"/>
      <c r="R984" s="157"/>
      <c r="S984" s="157"/>
      <c r="T984" s="157"/>
      <c r="U984" s="157"/>
      <c r="V984" s="157"/>
      <c r="W984" s="157"/>
      <c r="X984" s="157"/>
      <c r="Y984" s="157"/>
      <c r="Z984" s="157"/>
    </row>
    <row r="985" spans="1:26" ht="12" customHeight="1" x14ac:dyDescent="0.25">
      <c r="A985" s="157"/>
      <c r="B985" s="157"/>
      <c r="C985" s="157"/>
      <c r="D985" s="189"/>
      <c r="E985" s="157"/>
      <c r="F985" s="157"/>
      <c r="G985" s="157"/>
      <c r="H985" s="157"/>
      <c r="I985" s="157"/>
      <c r="J985" s="157"/>
      <c r="K985" s="157"/>
      <c r="L985" s="157"/>
      <c r="M985" s="157"/>
      <c r="N985" s="157"/>
      <c r="O985" s="157"/>
      <c r="P985" s="157"/>
      <c r="Q985" s="157"/>
      <c r="R985" s="157"/>
      <c r="S985" s="157"/>
      <c r="T985" s="157"/>
      <c r="U985" s="157"/>
      <c r="V985" s="157"/>
      <c r="W985" s="157"/>
      <c r="X985" s="157"/>
      <c r="Y985" s="157"/>
      <c r="Z985" s="157"/>
    </row>
    <row r="986" spans="1:26" ht="12" customHeight="1" x14ac:dyDescent="0.25">
      <c r="A986" s="157"/>
      <c r="B986" s="157"/>
      <c r="C986" s="157"/>
      <c r="D986" s="189"/>
      <c r="E986" s="157"/>
      <c r="F986" s="157"/>
      <c r="G986" s="157"/>
      <c r="H986" s="157"/>
      <c r="I986" s="157"/>
      <c r="J986" s="157"/>
      <c r="K986" s="157"/>
      <c r="L986" s="157"/>
      <c r="M986" s="157"/>
      <c r="N986" s="157"/>
      <c r="O986" s="157"/>
      <c r="P986" s="157"/>
      <c r="Q986" s="157"/>
      <c r="R986" s="157"/>
      <c r="S986" s="157"/>
      <c r="T986" s="157"/>
      <c r="U986" s="157"/>
      <c r="V986" s="157"/>
      <c r="W986" s="157"/>
      <c r="X986" s="157"/>
      <c r="Y986" s="157"/>
      <c r="Z986" s="157"/>
    </row>
    <row r="987" spans="1:26" ht="12" customHeight="1" x14ac:dyDescent="0.25">
      <c r="A987" s="157"/>
      <c r="B987" s="157"/>
      <c r="C987" s="157"/>
      <c r="D987" s="189"/>
      <c r="E987" s="157"/>
      <c r="F987" s="157"/>
      <c r="G987" s="157"/>
      <c r="H987" s="157"/>
      <c r="I987" s="157"/>
      <c r="J987" s="157"/>
      <c r="K987" s="157"/>
      <c r="L987" s="157"/>
      <c r="M987" s="157"/>
      <c r="N987" s="157"/>
      <c r="O987" s="157"/>
      <c r="P987" s="157"/>
      <c r="Q987" s="157"/>
      <c r="R987" s="157"/>
      <c r="S987" s="157"/>
      <c r="T987" s="157"/>
      <c r="U987" s="157"/>
      <c r="V987" s="157"/>
      <c r="W987" s="157"/>
      <c r="X987" s="157"/>
      <c r="Y987" s="157"/>
      <c r="Z987" s="157"/>
    </row>
    <row r="988" spans="1:26" ht="12" customHeight="1" x14ac:dyDescent="0.25">
      <c r="A988" s="157"/>
      <c r="B988" s="157"/>
      <c r="C988" s="157"/>
      <c r="D988" s="189"/>
      <c r="E988" s="157"/>
      <c r="F988" s="157"/>
      <c r="G988" s="157"/>
      <c r="H988" s="157"/>
      <c r="I988" s="157"/>
      <c r="J988" s="157"/>
      <c r="K988" s="157"/>
      <c r="L988" s="157"/>
      <c r="M988" s="157"/>
      <c r="N988" s="157"/>
      <c r="O988" s="157"/>
      <c r="P988" s="157"/>
      <c r="Q988" s="157"/>
      <c r="R988" s="157"/>
      <c r="S988" s="157"/>
      <c r="T988" s="157"/>
      <c r="U988" s="157"/>
      <c r="V988" s="157"/>
      <c r="W988" s="157"/>
      <c r="X988" s="157"/>
      <c r="Y988" s="157"/>
      <c r="Z988" s="157"/>
    </row>
    <row r="989" spans="1:26" ht="12" customHeight="1" x14ac:dyDescent="0.25">
      <c r="A989" s="157"/>
      <c r="B989" s="157"/>
      <c r="C989" s="157"/>
      <c r="D989" s="189"/>
      <c r="E989" s="157"/>
      <c r="F989" s="157"/>
      <c r="G989" s="157"/>
      <c r="H989" s="157"/>
      <c r="I989" s="157"/>
      <c r="J989" s="157"/>
      <c r="K989" s="157"/>
      <c r="L989" s="157"/>
      <c r="M989" s="157"/>
      <c r="N989" s="157"/>
      <c r="O989" s="157"/>
      <c r="P989" s="157"/>
      <c r="Q989" s="157"/>
      <c r="R989" s="157"/>
      <c r="S989" s="157"/>
      <c r="T989" s="157"/>
      <c r="U989" s="157"/>
      <c r="V989" s="157"/>
      <c r="W989" s="157"/>
      <c r="X989" s="157"/>
      <c r="Y989" s="157"/>
      <c r="Z989" s="157"/>
    </row>
    <row r="990" spans="1:26" ht="12" customHeight="1" x14ac:dyDescent="0.25">
      <c r="A990" s="157"/>
      <c r="B990" s="157"/>
      <c r="C990" s="157"/>
      <c r="D990" s="189"/>
      <c r="E990" s="157"/>
      <c r="F990" s="157"/>
      <c r="G990" s="157"/>
      <c r="H990" s="157"/>
      <c r="I990" s="157"/>
      <c r="J990" s="157"/>
      <c r="K990" s="157"/>
      <c r="L990" s="157"/>
      <c r="M990" s="157"/>
      <c r="N990" s="157"/>
      <c r="O990" s="157"/>
      <c r="P990" s="157"/>
      <c r="Q990" s="157"/>
      <c r="R990" s="157"/>
      <c r="S990" s="157"/>
      <c r="T990" s="157"/>
      <c r="U990" s="157"/>
      <c r="V990" s="157"/>
      <c r="W990" s="157"/>
      <c r="X990" s="157"/>
      <c r="Y990" s="157"/>
      <c r="Z990" s="157"/>
    </row>
    <row r="991" spans="1:26" ht="12" customHeight="1" x14ac:dyDescent="0.25">
      <c r="A991" s="157"/>
      <c r="B991" s="157"/>
      <c r="C991" s="157"/>
      <c r="D991" s="189"/>
      <c r="E991" s="157"/>
      <c r="F991" s="157"/>
      <c r="G991" s="157"/>
      <c r="H991" s="157"/>
      <c r="I991" s="157"/>
      <c r="J991" s="157"/>
      <c r="K991" s="157"/>
      <c r="L991" s="157"/>
      <c r="M991" s="157"/>
      <c r="N991" s="157"/>
      <c r="O991" s="157"/>
      <c r="P991" s="157"/>
      <c r="Q991" s="157"/>
      <c r="R991" s="157"/>
      <c r="S991" s="157"/>
      <c r="T991" s="157"/>
      <c r="U991" s="157"/>
      <c r="V991" s="157"/>
      <c r="W991" s="157"/>
      <c r="X991" s="157"/>
      <c r="Y991" s="157"/>
      <c r="Z991" s="157"/>
    </row>
    <row r="992" spans="1:26" ht="12" customHeight="1" x14ac:dyDescent="0.25">
      <c r="A992" s="157"/>
      <c r="B992" s="157"/>
      <c r="C992" s="157"/>
      <c r="D992" s="189"/>
      <c r="E992" s="157"/>
      <c r="F992" s="157"/>
      <c r="G992" s="157"/>
      <c r="H992" s="157"/>
      <c r="I992" s="157"/>
      <c r="J992" s="157"/>
      <c r="K992" s="157"/>
      <c r="L992" s="157"/>
      <c r="M992" s="157"/>
      <c r="N992" s="157"/>
      <c r="O992" s="157"/>
      <c r="P992" s="157"/>
      <c r="Q992" s="157"/>
      <c r="R992" s="157"/>
      <c r="S992" s="157"/>
      <c r="T992" s="157"/>
      <c r="U992" s="157"/>
      <c r="V992" s="157"/>
      <c r="W992" s="157"/>
      <c r="X992" s="157"/>
      <c r="Y992" s="157"/>
      <c r="Z992" s="157"/>
    </row>
    <row r="993" spans="1:26" ht="12" customHeight="1" x14ac:dyDescent="0.25">
      <c r="A993" s="157"/>
      <c r="B993" s="157"/>
      <c r="C993" s="157"/>
      <c r="D993" s="189"/>
      <c r="E993" s="157"/>
      <c r="F993" s="157"/>
      <c r="G993" s="157"/>
      <c r="H993" s="157"/>
      <c r="I993" s="157"/>
      <c r="J993" s="157"/>
      <c r="K993" s="157"/>
      <c r="L993" s="157"/>
      <c r="M993" s="157"/>
      <c r="N993" s="157"/>
      <c r="O993" s="157"/>
      <c r="P993" s="157"/>
      <c r="Q993" s="157"/>
      <c r="R993" s="157"/>
      <c r="S993" s="157"/>
      <c r="T993" s="157"/>
      <c r="U993" s="157"/>
      <c r="V993" s="157"/>
      <c r="W993" s="157"/>
      <c r="X993" s="157"/>
      <c r="Y993" s="157"/>
      <c r="Z993" s="157"/>
    </row>
    <row r="994" spans="1:26" ht="12" customHeight="1" x14ac:dyDescent="0.25">
      <c r="A994" s="157"/>
      <c r="B994" s="157"/>
      <c r="C994" s="157"/>
      <c r="D994" s="189"/>
      <c r="E994" s="157"/>
      <c r="F994" s="157"/>
      <c r="G994" s="157"/>
      <c r="H994" s="157"/>
      <c r="I994" s="157"/>
      <c r="J994" s="157"/>
      <c r="K994" s="157"/>
      <c r="L994" s="157"/>
      <c r="M994" s="157"/>
      <c r="N994" s="157"/>
      <c r="O994" s="157"/>
      <c r="P994" s="157"/>
      <c r="Q994" s="157"/>
      <c r="R994" s="157"/>
      <c r="S994" s="157"/>
      <c r="T994" s="157"/>
      <c r="U994" s="157"/>
      <c r="V994" s="157"/>
      <c r="W994" s="157"/>
      <c r="X994" s="157"/>
      <c r="Y994" s="157"/>
      <c r="Z994" s="157"/>
    </row>
    <row r="995" spans="1:26" ht="12" customHeight="1" x14ac:dyDescent="0.25">
      <c r="A995" s="157"/>
      <c r="B995" s="157"/>
      <c r="C995" s="157"/>
      <c r="D995" s="189"/>
      <c r="E995" s="157"/>
      <c r="F995" s="157"/>
      <c r="G995" s="157"/>
      <c r="H995" s="157"/>
      <c r="I995" s="157"/>
      <c r="J995" s="157"/>
      <c r="K995" s="157"/>
      <c r="L995" s="157"/>
      <c r="M995" s="157"/>
      <c r="N995" s="157"/>
      <c r="O995" s="157"/>
      <c r="P995" s="157"/>
      <c r="Q995" s="157"/>
      <c r="R995" s="157"/>
      <c r="S995" s="157"/>
      <c r="T995" s="157"/>
      <c r="U995" s="157"/>
      <c r="V995" s="157"/>
      <c r="W995" s="157"/>
      <c r="X995" s="157"/>
      <c r="Y995" s="157"/>
      <c r="Z995" s="157"/>
    </row>
    <row r="996" spans="1:26" ht="12" customHeight="1" x14ac:dyDescent="0.25">
      <c r="A996" s="157"/>
      <c r="B996" s="157"/>
      <c r="C996" s="157"/>
      <c r="D996" s="189"/>
      <c r="E996" s="157"/>
      <c r="F996" s="157"/>
      <c r="G996" s="157"/>
      <c r="H996" s="157"/>
      <c r="I996" s="157"/>
      <c r="J996" s="157"/>
      <c r="K996" s="157"/>
      <c r="L996" s="157"/>
      <c r="M996" s="157"/>
      <c r="N996" s="157"/>
      <c r="O996" s="157"/>
      <c r="P996" s="157"/>
      <c r="Q996" s="157"/>
      <c r="R996" s="157"/>
      <c r="S996" s="157"/>
      <c r="T996" s="157"/>
      <c r="U996" s="157"/>
      <c r="V996" s="157"/>
      <c r="W996" s="157"/>
      <c r="X996" s="157"/>
      <c r="Y996" s="157"/>
      <c r="Z996" s="157"/>
    </row>
    <row r="997" spans="1:26" ht="12" customHeight="1" x14ac:dyDescent="0.25">
      <c r="A997" s="157"/>
      <c r="B997" s="157"/>
      <c r="C997" s="157"/>
      <c r="D997" s="189"/>
      <c r="E997" s="157"/>
      <c r="F997" s="157"/>
      <c r="G997" s="157"/>
      <c r="H997" s="157"/>
      <c r="I997" s="157"/>
      <c r="J997" s="157"/>
      <c r="K997" s="157"/>
      <c r="L997" s="157"/>
      <c r="M997" s="157"/>
      <c r="N997" s="157"/>
      <c r="O997" s="157"/>
      <c r="P997" s="157"/>
      <c r="Q997" s="157"/>
      <c r="R997" s="157"/>
      <c r="S997" s="157"/>
      <c r="T997" s="157"/>
      <c r="U997" s="157"/>
      <c r="V997" s="157"/>
      <c r="W997" s="157"/>
      <c r="X997" s="157"/>
      <c r="Y997" s="157"/>
      <c r="Z997" s="157"/>
    </row>
    <row r="998" spans="1:26" ht="12" customHeight="1" x14ac:dyDescent="0.25">
      <c r="A998" s="157"/>
      <c r="B998" s="157"/>
      <c r="C998" s="157"/>
      <c r="D998" s="189"/>
      <c r="E998" s="157"/>
      <c r="F998" s="157"/>
      <c r="G998" s="157"/>
      <c r="H998" s="157"/>
      <c r="I998" s="157"/>
      <c r="J998" s="157"/>
      <c r="K998" s="157"/>
      <c r="L998" s="157"/>
      <c r="M998" s="157"/>
      <c r="N998" s="157"/>
      <c r="O998" s="157"/>
      <c r="P998" s="157"/>
      <c r="Q998" s="157"/>
      <c r="R998" s="157"/>
      <c r="S998" s="157"/>
      <c r="T998" s="157"/>
      <c r="U998" s="157"/>
      <c r="V998" s="157"/>
      <c r="W998" s="157"/>
      <c r="X998" s="157"/>
      <c r="Y998" s="157"/>
      <c r="Z998" s="157"/>
    </row>
    <row r="999" spans="1:26" ht="12" customHeight="1" x14ac:dyDescent="0.25">
      <c r="A999" s="157"/>
      <c r="B999" s="157"/>
      <c r="C999" s="157"/>
      <c r="D999" s="189"/>
      <c r="E999" s="157"/>
      <c r="F999" s="157"/>
      <c r="G999" s="157"/>
      <c r="H999" s="157"/>
      <c r="I999" s="157"/>
      <c r="J999" s="157"/>
      <c r="K999" s="157"/>
      <c r="L999" s="157"/>
      <c r="M999" s="157"/>
      <c r="N999" s="157"/>
      <c r="O999" s="157"/>
      <c r="P999" s="157"/>
      <c r="Q999" s="157"/>
      <c r="R999" s="157"/>
      <c r="S999" s="157"/>
      <c r="T999" s="157"/>
      <c r="U999" s="157"/>
      <c r="V999" s="157"/>
      <c r="W999" s="157"/>
      <c r="X999" s="157"/>
      <c r="Y999" s="157"/>
      <c r="Z999" s="157"/>
    </row>
    <row r="1000" spans="1:26" ht="12" customHeight="1" x14ac:dyDescent="0.25">
      <c r="A1000" s="157"/>
      <c r="B1000" s="157"/>
      <c r="C1000" s="157"/>
      <c r="D1000" s="189"/>
      <c r="E1000" s="157"/>
      <c r="F1000" s="157"/>
      <c r="G1000" s="157"/>
      <c r="H1000" s="157"/>
      <c r="I1000" s="157"/>
      <c r="J1000" s="157"/>
      <c r="K1000" s="157"/>
      <c r="L1000" s="157"/>
      <c r="M1000" s="157"/>
      <c r="N1000" s="157"/>
      <c r="O1000" s="157"/>
      <c r="P1000" s="157"/>
      <c r="Q1000" s="157"/>
      <c r="R1000" s="157"/>
      <c r="S1000" s="157"/>
      <c r="T1000" s="157"/>
      <c r="U1000" s="157"/>
      <c r="V1000" s="157"/>
      <c r="W1000" s="157"/>
      <c r="X1000" s="157"/>
      <c r="Y1000" s="157"/>
      <c r="Z1000" s="157"/>
    </row>
  </sheetData>
  <mergeCells count="1">
    <mergeCell ref="D1:F1"/>
  </mergeCells>
  <pageMargins left="1.19" right="0.25" top="0.59" bottom="0.23" header="0" footer="0"/>
  <pageSetup paperSize="9" fitToHeight="0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D8474-9C85-4920-8DEC-5A307911C8C5}">
  <sheetPr>
    <pageSetUpPr fitToPage="1"/>
  </sheetPr>
  <dimension ref="A1:Z1000"/>
  <sheetViews>
    <sheetView showGridLines="0" workbookViewId="0">
      <selection activeCell="K43" sqref="K43"/>
    </sheetView>
  </sheetViews>
  <sheetFormatPr baseColWidth="10" defaultColWidth="14.42578125" defaultRowHeight="15" customHeight="1" x14ac:dyDescent="0.25"/>
  <cols>
    <col min="1" max="1" width="1.5703125" style="198" customWidth="1"/>
    <col min="2" max="2" width="11.5703125" style="198" hidden="1" customWidth="1"/>
    <col min="3" max="3" width="11.5703125" style="198" customWidth="1"/>
    <col min="4" max="4" width="5.42578125" style="198" customWidth="1"/>
    <col min="5" max="5" width="10.7109375" style="198" customWidth="1"/>
    <col min="6" max="6" width="14.7109375" style="198" customWidth="1"/>
    <col min="7" max="7" width="11" style="198" customWidth="1"/>
    <col min="8" max="8" width="12.42578125" style="198" customWidth="1"/>
    <col min="9" max="9" width="13.28515625" style="198" customWidth="1"/>
    <col min="10" max="10" width="11.5703125" style="198" customWidth="1"/>
    <col min="11" max="11" width="13.85546875" style="198" customWidth="1"/>
    <col min="12" max="15" width="11.5703125" style="198" customWidth="1"/>
    <col min="16" max="16" width="14.7109375" style="198" customWidth="1"/>
    <col min="17" max="18" width="11.5703125" style="198" customWidth="1"/>
    <col min="19" max="20" width="12.5703125" style="198" customWidth="1"/>
    <col min="21" max="26" width="11.5703125" style="198" customWidth="1"/>
    <col min="27" max="16384" width="14.42578125" style="198"/>
  </cols>
  <sheetData>
    <row r="1" spans="1:26" ht="12" customHeight="1" x14ac:dyDescent="0.25">
      <c r="A1" s="197"/>
      <c r="B1" s="197"/>
      <c r="C1" s="197"/>
      <c r="D1" s="342" t="s">
        <v>206</v>
      </c>
      <c r="E1" s="343"/>
      <c r="F1" s="343"/>
      <c r="G1" s="197"/>
      <c r="H1" s="197"/>
      <c r="I1" s="197"/>
      <c r="J1" s="197"/>
      <c r="K1" s="197"/>
      <c r="L1" s="197"/>
      <c r="M1" s="197"/>
      <c r="N1" s="197"/>
      <c r="O1" s="197"/>
      <c r="P1" s="197"/>
      <c r="Q1" s="197"/>
      <c r="R1" s="197"/>
      <c r="S1" s="197"/>
      <c r="T1" s="197"/>
      <c r="U1" s="197"/>
      <c r="V1" s="197"/>
      <c r="W1" s="197"/>
      <c r="X1" s="197"/>
      <c r="Y1" s="197"/>
      <c r="Z1" s="197"/>
    </row>
    <row r="2" spans="1:26" ht="12" customHeight="1" x14ac:dyDescent="0.25">
      <c r="A2" s="197"/>
      <c r="B2" s="197"/>
      <c r="C2" s="197"/>
      <c r="D2" s="199" t="s">
        <v>207</v>
      </c>
      <c r="E2" s="200"/>
      <c r="F2" s="201">
        <v>650000</v>
      </c>
      <c r="G2" s="197"/>
      <c r="H2" s="197"/>
      <c r="I2" s="197"/>
      <c r="J2" s="197"/>
      <c r="K2" s="197"/>
      <c r="L2" s="197"/>
      <c r="M2" s="197"/>
      <c r="N2" s="197"/>
      <c r="O2" s="197"/>
      <c r="P2" s="197"/>
      <c r="Q2" s="197"/>
      <c r="R2" s="197"/>
      <c r="S2" s="197"/>
      <c r="T2" s="197"/>
      <c r="U2" s="197"/>
      <c r="V2" s="197"/>
      <c r="W2" s="197"/>
      <c r="X2" s="197"/>
      <c r="Y2" s="197"/>
      <c r="Z2" s="197"/>
    </row>
    <row r="3" spans="1:26" ht="12" customHeight="1" x14ac:dyDescent="0.25">
      <c r="A3" s="197"/>
      <c r="B3" s="197"/>
      <c r="C3" s="197"/>
      <c r="D3" s="202" t="s">
        <v>208</v>
      </c>
      <c r="E3" s="203"/>
      <c r="F3" s="204">
        <v>0.9</v>
      </c>
      <c r="G3" s="197"/>
      <c r="H3" s="197"/>
      <c r="I3" s="197"/>
      <c r="J3" s="197"/>
      <c r="K3" s="197"/>
      <c r="L3" s="197"/>
      <c r="M3" s="197"/>
      <c r="N3" s="197"/>
      <c r="O3" s="197"/>
      <c r="P3" s="197"/>
      <c r="Q3" s="197"/>
      <c r="R3" s="197"/>
      <c r="S3" s="197"/>
      <c r="T3" s="197"/>
      <c r="U3" s="197"/>
      <c r="V3" s="197"/>
      <c r="W3" s="197"/>
      <c r="X3" s="197"/>
      <c r="Y3" s="197"/>
      <c r="Z3" s="197"/>
    </row>
    <row r="4" spans="1:26" ht="12" customHeight="1" x14ac:dyDescent="0.25">
      <c r="A4" s="197"/>
      <c r="B4" s="197"/>
      <c r="C4" s="197"/>
      <c r="D4" s="202" t="s">
        <v>209</v>
      </c>
      <c r="E4" s="203"/>
      <c r="F4" s="205">
        <v>10</v>
      </c>
      <c r="G4" s="197"/>
      <c r="H4" s="197"/>
      <c r="I4" s="197"/>
      <c r="J4" s="197"/>
      <c r="K4" s="197"/>
      <c r="L4" s="197"/>
      <c r="M4" s="197"/>
      <c r="N4" s="197"/>
      <c r="O4" s="197"/>
      <c r="P4" s="197"/>
      <c r="Q4" s="197"/>
      <c r="R4" s="197"/>
      <c r="S4" s="197"/>
      <c r="T4" s="197"/>
      <c r="U4" s="197"/>
      <c r="V4" s="197"/>
      <c r="W4" s="197"/>
      <c r="X4" s="197"/>
      <c r="Y4" s="197"/>
      <c r="Z4" s="197"/>
    </row>
    <row r="5" spans="1:26" ht="12" customHeight="1" x14ac:dyDescent="0.25">
      <c r="A5" s="197"/>
      <c r="B5" s="197"/>
      <c r="C5" s="197"/>
      <c r="D5" s="206" t="s">
        <v>210</v>
      </c>
      <c r="E5" s="207"/>
      <c r="F5" s="208">
        <v>45322</v>
      </c>
      <c r="G5" s="197"/>
      <c r="H5" s="197"/>
      <c r="I5" s="197"/>
      <c r="J5" s="197"/>
      <c r="K5" s="197"/>
      <c r="L5" s="197"/>
      <c r="M5" s="197"/>
      <c r="N5" s="197"/>
      <c r="O5" s="197"/>
      <c r="P5" s="197"/>
      <c r="Q5" s="197"/>
      <c r="R5" s="197"/>
      <c r="S5" s="197"/>
      <c r="T5" s="197"/>
      <c r="U5" s="197"/>
      <c r="V5" s="197"/>
      <c r="W5" s="197"/>
      <c r="X5" s="197"/>
      <c r="Y5" s="197"/>
      <c r="Z5" s="197"/>
    </row>
    <row r="6" spans="1:26" ht="12" customHeight="1" x14ac:dyDescent="0.25">
      <c r="A6" s="197"/>
      <c r="B6" s="197"/>
      <c r="C6" s="197"/>
      <c r="D6" s="209" t="s">
        <v>211</v>
      </c>
      <c r="E6" s="210"/>
      <c r="F6" s="211">
        <v>70000</v>
      </c>
      <c r="G6" s="197"/>
      <c r="H6" s="197"/>
      <c r="I6" s="197"/>
      <c r="J6" s="197"/>
      <c r="K6" s="197"/>
      <c r="L6" s="197"/>
      <c r="M6" s="197"/>
      <c r="N6" s="197"/>
      <c r="O6" s="197"/>
      <c r="P6" s="197"/>
      <c r="Q6" s="197"/>
      <c r="R6" s="197"/>
      <c r="S6" s="197"/>
      <c r="T6" s="197"/>
      <c r="U6" s="197"/>
      <c r="V6" s="197"/>
      <c r="W6" s="197"/>
      <c r="X6" s="197"/>
      <c r="Y6" s="197"/>
      <c r="Z6" s="197"/>
    </row>
    <row r="7" spans="1:26" ht="12" customHeight="1" x14ac:dyDescent="0.25">
      <c r="A7" s="197"/>
      <c r="B7" s="197"/>
      <c r="C7" s="197"/>
      <c r="D7" s="212"/>
      <c r="E7" s="197"/>
      <c r="F7" s="213"/>
      <c r="G7" s="197"/>
      <c r="H7" s="197"/>
      <c r="I7" s="197"/>
      <c r="J7" s="197"/>
      <c r="K7" s="197"/>
      <c r="L7" s="197"/>
      <c r="M7" s="197"/>
      <c r="N7" s="197"/>
      <c r="O7" s="197"/>
      <c r="P7" s="197"/>
      <c r="Q7" s="197"/>
      <c r="R7" s="197"/>
      <c r="S7" s="197"/>
      <c r="T7" s="197"/>
      <c r="U7" s="197"/>
      <c r="V7" s="197"/>
      <c r="W7" s="197"/>
      <c r="X7" s="197"/>
      <c r="Y7" s="197"/>
      <c r="Z7" s="197"/>
    </row>
    <row r="8" spans="1:26" ht="12" customHeight="1" x14ac:dyDescent="0.25">
      <c r="A8" s="197"/>
      <c r="B8" s="197"/>
      <c r="C8" s="197"/>
      <c r="D8" s="214"/>
      <c r="E8" s="215"/>
      <c r="F8" s="215"/>
      <c r="G8" s="215"/>
      <c r="H8" s="215"/>
      <c r="I8" s="215"/>
      <c r="J8" s="197"/>
      <c r="K8" s="197"/>
      <c r="L8" s="197"/>
      <c r="M8" s="197"/>
      <c r="N8" s="197"/>
      <c r="O8" s="197"/>
      <c r="P8" s="197"/>
      <c r="Q8" s="197"/>
      <c r="R8" s="197"/>
      <c r="S8" s="197"/>
      <c r="T8" s="197"/>
      <c r="U8" s="197"/>
      <c r="V8" s="197"/>
      <c r="W8" s="197"/>
      <c r="X8" s="197"/>
      <c r="Y8" s="197"/>
      <c r="Z8" s="197"/>
    </row>
    <row r="9" spans="1:26" ht="12" customHeight="1" x14ac:dyDescent="0.25">
      <c r="A9" s="197"/>
      <c r="B9" s="197"/>
      <c r="C9" s="197"/>
      <c r="D9" s="216" t="s">
        <v>104</v>
      </c>
      <c r="E9" s="217" t="s">
        <v>111</v>
      </c>
      <c r="F9" s="217" t="s">
        <v>112</v>
      </c>
      <c r="G9" s="217" t="s">
        <v>113</v>
      </c>
      <c r="H9" s="217" t="s">
        <v>104</v>
      </c>
      <c r="I9" s="218" t="s">
        <v>105</v>
      </c>
      <c r="J9" s="197"/>
      <c r="K9" s="197"/>
      <c r="L9" s="197"/>
      <c r="M9" s="197"/>
      <c r="N9" s="197"/>
      <c r="O9" s="197"/>
      <c r="P9" s="197"/>
      <c r="Q9" s="197"/>
      <c r="R9" s="197"/>
      <c r="S9" s="197"/>
      <c r="T9" s="197"/>
      <c r="U9" s="197"/>
      <c r="V9" s="197"/>
      <c r="W9" s="197"/>
      <c r="X9" s="197"/>
      <c r="Y9" s="197"/>
      <c r="Z9" s="197"/>
    </row>
    <row r="10" spans="1:26" ht="12" customHeight="1" x14ac:dyDescent="0.25">
      <c r="A10" s="197"/>
      <c r="B10" s="197"/>
      <c r="C10" s="197"/>
      <c r="D10" s="219"/>
      <c r="E10" s="220"/>
      <c r="F10" s="221"/>
      <c r="G10" s="221"/>
      <c r="H10" s="221"/>
      <c r="I10" s="222">
        <f>-F2</f>
        <v>-650000</v>
      </c>
      <c r="J10" s="197"/>
      <c r="K10" s="197"/>
      <c r="L10" s="197"/>
      <c r="M10" s="197"/>
      <c r="N10" s="197"/>
      <c r="O10" s="197"/>
      <c r="P10" s="197"/>
      <c r="Q10" s="197"/>
      <c r="R10" s="197"/>
      <c r="S10" s="197"/>
      <c r="T10" s="197"/>
      <c r="U10" s="197"/>
      <c r="V10" s="197"/>
      <c r="W10" s="197"/>
      <c r="X10" s="197"/>
      <c r="Y10" s="197"/>
      <c r="Z10" s="197"/>
    </row>
    <row r="11" spans="1:26" ht="12" customHeight="1" x14ac:dyDescent="0.25">
      <c r="A11" s="197"/>
      <c r="B11" s="197"/>
      <c r="C11" s="197"/>
      <c r="D11" s="223">
        <v>1</v>
      </c>
      <c r="E11" s="224">
        <f>+F5</f>
        <v>45322</v>
      </c>
      <c r="F11" s="221">
        <f t="shared" ref="F11:F15" si="0">IF(D11="","",H11-G11)</f>
        <v>21250</v>
      </c>
      <c r="G11" s="221">
        <f t="shared" ref="G11:G71" si="1">IF(D11="","",-I10*$F$3/12)</f>
        <v>48750</v>
      </c>
      <c r="H11" s="221">
        <f t="shared" ref="H11:H34" si="2">IF(D11="","",$F$6)</f>
        <v>70000</v>
      </c>
      <c r="I11" s="225">
        <f t="shared" ref="I11:I71" si="3">IF(D11="","",I10+F11)</f>
        <v>-628750</v>
      </c>
      <c r="J11" s="197"/>
      <c r="K11" s="197"/>
      <c r="L11" s="197"/>
      <c r="M11" s="197"/>
      <c r="N11" s="197"/>
      <c r="O11" s="197"/>
      <c r="P11" s="197"/>
      <c r="Q11" s="197"/>
      <c r="R11" s="197"/>
      <c r="S11" s="197"/>
      <c r="T11" s="197"/>
      <c r="U11" s="197"/>
      <c r="V11" s="197"/>
      <c r="W11" s="197"/>
      <c r="X11" s="197"/>
      <c r="Y11" s="197"/>
      <c r="Z11" s="197"/>
    </row>
    <row r="12" spans="1:26" ht="12" customHeight="1" x14ac:dyDescent="0.25">
      <c r="A12" s="197"/>
      <c r="B12" s="197"/>
      <c r="C12" s="197"/>
      <c r="D12" s="223">
        <f t="shared" ref="D12:D71" si="4">+IF(D11&lt;$F$4,D11+1,"")</f>
        <v>2</v>
      </c>
      <c r="E12" s="224">
        <f t="shared" ref="E12:E71" si="5">+IF(D12="","",+DATE(YEAR(E11),MONTH(E11)+1,DAY(E11)))</f>
        <v>45353</v>
      </c>
      <c r="F12" s="221">
        <f t="shared" si="0"/>
        <v>22843.75</v>
      </c>
      <c r="G12" s="221">
        <f t="shared" si="1"/>
        <v>47156.25</v>
      </c>
      <c r="H12" s="221">
        <f t="shared" si="2"/>
        <v>70000</v>
      </c>
      <c r="I12" s="225">
        <f t="shared" si="3"/>
        <v>-605906.25</v>
      </c>
      <c r="J12" s="197"/>
      <c r="K12" s="197"/>
      <c r="L12" s="197"/>
      <c r="M12" s="197"/>
      <c r="N12" s="197"/>
    </row>
    <row r="13" spans="1:26" ht="12" customHeight="1" x14ac:dyDescent="0.25">
      <c r="A13" s="197"/>
      <c r="B13" s="197"/>
      <c r="C13" s="197"/>
      <c r="D13" s="223">
        <f t="shared" si="4"/>
        <v>3</v>
      </c>
      <c r="E13" s="224">
        <f t="shared" si="5"/>
        <v>45384</v>
      </c>
      <c r="F13" s="221">
        <f t="shared" si="0"/>
        <v>24557.03125</v>
      </c>
      <c r="G13" s="221">
        <f t="shared" si="1"/>
        <v>45442.96875</v>
      </c>
      <c r="H13" s="221">
        <f>IF(D13="","",$F$6)</f>
        <v>70000</v>
      </c>
      <c r="I13" s="225">
        <f t="shared" si="3"/>
        <v>-581349.21875</v>
      </c>
    </row>
    <row r="14" spans="1:26" ht="12" customHeight="1" x14ac:dyDescent="0.25">
      <c r="A14" s="197"/>
      <c r="B14" s="197"/>
      <c r="C14" s="197"/>
      <c r="D14" s="223">
        <f t="shared" si="4"/>
        <v>4</v>
      </c>
      <c r="E14" s="224">
        <f t="shared" si="5"/>
        <v>45414</v>
      </c>
      <c r="F14" s="221">
        <f t="shared" si="0"/>
        <v>26398.80859375</v>
      </c>
      <c r="G14" s="221">
        <f t="shared" si="1"/>
        <v>43601.19140625</v>
      </c>
      <c r="H14" s="221">
        <f t="shared" si="2"/>
        <v>70000</v>
      </c>
      <c r="I14" s="225">
        <f t="shared" si="3"/>
        <v>-554950.41015625</v>
      </c>
    </row>
    <row r="15" spans="1:26" ht="12" customHeight="1" x14ac:dyDescent="0.25">
      <c r="A15" s="197"/>
      <c r="B15" s="197"/>
      <c r="C15" s="197"/>
      <c r="D15" s="223">
        <f t="shared" si="4"/>
        <v>5</v>
      </c>
      <c r="E15" s="224">
        <f t="shared" si="5"/>
        <v>45445</v>
      </c>
      <c r="F15" s="221">
        <f t="shared" si="0"/>
        <v>68378.71923828125</v>
      </c>
      <c r="G15" s="221">
        <f t="shared" si="1"/>
        <v>41621.28076171875</v>
      </c>
      <c r="H15" s="221">
        <v>110000</v>
      </c>
      <c r="I15" s="225">
        <f t="shared" si="3"/>
        <v>-486571.69091796875</v>
      </c>
    </row>
    <row r="16" spans="1:26" ht="12" customHeight="1" x14ac:dyDescent="0.25">
      <c r="A16" s="197"/>
      <c r="B16" s="197"/>
      <c r="C16" s="197"/>
      <c r="D16" s="223">
        <f t="shared" si="4"/>
        <v>6</v>
      </c>
      <c r="E16" s="224">
        <f t="shared" si="5"/>
        <v>45475</v>
      </c>
      <c r="F16" s="221">
        <v>100000</v>
      </c>
      <c r="G16" s="221">
        <f t="shared" si="1"/>
        <v>36492.876818847661</v>
      </c>
      <c r="H16" s="221">
        <v>136492.88</v>
      </c>
      <c r="I16" s="225">
        <f t="shared" si="3"/>
        <v>-386571.69091796875</v>
      </c>
    </row>
    <row r="17" spans="1:26" ht="12" customHeight="1" x14ac:dyDescent="0.25">
      <c r="A17" s="197"/>
      <c r="B17" s="197"/>
      <c r="C17" s="197"/>
      <c r="D17" s="223">
        <f t="shared" si="4"/>
        <v>7</v>
      </c>
      <c r="E17" s="224">
        <f t="shared" si="5"/>
        <v>45506</v>
      </c>
      <c r="F17" s="221">
        <f t="shared" ref="F17:F71" si="6">IF(D17="","",H17-G17)</f>
        <v>81007.123181152347</v>
      </c>
      <c r="G17" s="221">
        <f t="shared" si="1"/>
        <v>28992.876818847657</v>
      </c>
      <c r="H17" s="221">
        <v>110000</v>
      </c>
      <c r="I17" s="225">
        <f t="shared" si="3"/>
        <v>-305564.56773681642</v>
      </c>
    </row>
    <row r="18" spans="1:26" ht="12" customHeight="1" x14ac:dyDescent="0.25">
      <c r="A18" s="197"/>
      <c r="B18" s="197"/>
      <c r="C18" s="197"/>
      <c r="D18" s="223">
        <f t="shared" si="4"/>
        <v>8</v>
      </c>
      <c r="E18" s="224">
        <f t="shared" si="5"/>
        <v>45537</v>
      </c>
      <c r="F18" s="221">
        <f t="shared" si="6"/>
        <v>87082.657419738767</v>
      </c>
      <c r="G18" s="221">
        <f t="shared" si="1"/>
        <v>22917.342580261233</v>
      </c>
      <c r="H18" s="221">
        <v>110000</v>
      </c>
      <c r="I18" s="225">
        <f t="shared" si="3"/>
        <v>-218481.91031707765</v>
      </c>
    </row>
    <row r="19" spans="1:26" ht="12" customHeight="1" x14ac:dyDescent="0.25">
      <c r="A19" s="197"/>
      <c r="B19" s="197"/>
      <c r="C19" s="197"/>
      <c r="D19" s="223">
        <f t="shared" si="4"/>
        <v>9</v>
      </c>
      <c r="E19" s="224">
        <f t="shared" si="5"/>
        <v>45567</v>
      </c>
      <c r="F19" s="221">
        <f t="shared" si="6"/>
        <v>103613.85672621918</v>
      </c>
      <c r="G19" s="221">
        <f t="shared" si="1"/>
        <v>16386.143273780825</v>
      </c>
      <c r="H19" s="221">
        <v>120000</v>
      </c>
      <c r="I19" s="225">
        <f t="shared" si="3"/>
        <v>-114868.05359085847</v>
      </c>
    </row>
    <row r="20" spans="1:26" ht="12" customHeight="1" x14ac:dyDescent="0.25">
      <c r="A20" s="197"/>
      <c r="B20" s="197"/>
      <c r="C20" s="197"/>
      <c r="D20" s="223">
        <f t="shared" si="4"/>
        <v>10</v>
      </c>
      <c r="E20" s="224">
        <f t="shared" si="5"/>
        <v>45598</v>
      </c>
      <c r="F20" s="221">
        <f t="shared" si="6"/>
        <v>114868.05598068562</v>
      </c>
      <c r="G20" s="221">
        <f t="shared" si="1"/>
        <v>8615.1040193143854</v>
      </c>
      <c r="H20" s="221">
        <v>123483.16</v>
      </c>
      <c r="I20" s="225">
        <f t="shared" si="3"/>
        <v>2.3898271465441212E-3</v>
      </c>
      <c r="P20" s="233"/>
    </row>
    <row r="21" spans="1:26" ht="12" customHeight="1" x14ac:dyDescent="0.25">
      <c r="A21" s="197"/>
      <c r="B21" s="197"/>
      <c r="C21" s="197"/>
      <c r="D21" s="223" t="str">
        <f t="shared" si="4"/>
        <v/>
      </c>
      <c r="E21" s="225" t="str">
        <f t="shared" si="5"/>
        <v/>
      </c>
      <c r="F21" s="225"/>
      <c r="G21" s="225"/>
      <c r="H21" s="225"/>
      <c r="I21" s="225"/>
    </row>
    <row r="22" spans="1:26" ht="12" customHeight="1" x14ac:dyDescent="0.25">
      <c r="A22" s="197"/>
      <c r="B22" s="197"/>
      <c r="C22" s="197"/>
      <c r="D22" s="223" t="str">
        <f t="shared" si="4"/>
        <v/>
      </c>
      <c r="E22" s="225" t="str">
        <f t="shared" si="5"/>
        <v/>
      </c>
      <c r="F22" s="225" t="str">
        <f t="shared" si="6"/>
        <v/>
      </c>
      <c r="G22" s="225" t="str">
        <f t="shared" si="1"/>
        <v/>
      </c>
      <c r="H22" s="225"/>
      <c r="I22" s="225" t="str">
        <f t="shared" si="3"/>
        <v/>
      </c>
    </row>
    <row r="23" spans="1:26" ht="12" customHeight="1" x14ac:dyDescent="0.25">
      <c r="A23" s="197"/>
      <c r="B23" s="197"/>
      <c r="C23" s="197"/>
      <c r="D23" s="223" t="str">
        <f t="shared" si="4"/>
        <v/>
      </c>
      <c r="E23" s="224" t="str">
        <f t="shared" si="5"/>
        <v/>
      </c>
      <c r="F23" s="221" t="str">
        <f t="shared" si="6"/>
        <v/>
      </c>
      <c r="G23" s="221" t="str">
        <f t="shared" si="1"/>
        <v/>
      </c>
      <c r="H23" s="221" t="str">
        <f t="shared" si="2"/>
        <v/>
      </c>
      <c r="I23" s="225" t="str">
        <f t="shared" si="3"/>
        <v/>
      </c>
      <c r="K23" s="128"/>
      <c r="L23" s="128"/>
      <c r="M23" s="128"/>
      <c r="N23" s="128"/>
      <c r="O23" s="232"/>
      <c r="P23" s="233"/>
      <c r="Q23" s="232"/>
      <c r="R23" s="232"/>
      <c r="S23" s="232"/>
      <c r="T23" s="232"/>
    </row>
    <row r="24" spans="1:26" ht="12" customHeight="1" x14ac:dyDescent="0.25">
      <c r="A24" s="197"/>
      <c r="B24" s="197"/>
      <c r="C24" s="197"/>
      <c r="D24" s="223" t="str">
        <f t="shared" si="4"/>
        <v/>
      </c>
      <c r="E24" s="224" t="str">
        <f t="shared" si="5"/>
        <v/>
      </c>
      <c r="F24" s="221" t="str">
        <f t="shared" si="6"/>
        <v/>
      </c>
      <c r="G24" s="221" t="str">
        <f t="shared" si="1"/>
        <v/>
      </c>
      <c r="H24" s="221" t="str">
        <f t="shared" si="2"/>
        <v/>
      </c>
      <c r="I24" s="225" t="str">
        <f t="shared" si="3"/>
        <v/>
      </c>
    </row>
    <row r="25" spans="1:26" ht="12" customHeight="1" x14ac:dyDescent="0.25">
      <c r="A25" s="197"/>
      <c r="B25" s="197"/>
      <c r="C25" s="197"/>
      <c r="D25" s="223" t="str">
        <f t="shared" si="4"/>
        <v/>
      </c>
      <c r="E25" s="224" t="str">
        <f t="shared" si="5"/>
        <v/>
      </c>
      <c r="F25" s="221" t="str">
        <f t="shared" si="6"/>
        <v/>
      </c>
      <c r="G25" s="221" t="str">
        <f t="shared" si="1"/>
        <v/>
      </c>
      <c r="H25" s="221" t="str">
        <f t="shared" si="2"/>
        <v/>
      </c>
      <c r="I25" s="225" t="str">
        <f t="shared" si="3"/>
        <v/>
      </c>
    </row>
    <row r="26" spans="1:26" ht="12" customHeight="1" x14ac:dyDescent="0.25">
      <c r="A26" s="197"/>
      <c r="B26" s="197"/>
      <c r="C26" s="197"/>
      <c r="D26" s="223" t="str">
        <f t="shared" si="4"/>
        <v/>
      </c>
      <c r="E26" s="224" t="str">
        <f t="shared" si="5"/>
        <v/>
      </c>
      <c r="F26" s="221" t="str">
        <f t="shared" si="6"/>
        <v/>
      </c>
      <c r="G26" s="221" t="str">
        <f t="shared" si="1"/>
        <v/>
      </c>
      <c r="H26" s="221" t="str">
        <f t="shared" si="2"/>
        <v/>
      </c>
      <c r="I26" s="225" t="str">
        <f t="shared" si="3"/>
        <v/>
      </c>
      <c r="L26" s="128"/>
    </row>
    <row r="27" spans="1:26" ht="12" customHeight="1" x14ac:dyDescent="0.25">
      <c r="A27" s="197"/>
      <c r="B27" s="197"/>
      <c r="C27" s="197"/>
      <c r="D27" s="223" t="str">
        <f t="shared" si="4"/>
        <v/>
      </c>
      <c r="E27" s="224" t="str">
        <f t="shared" si="5"/>
        <v/>
      </c>
      <c r="F27" s="221" t="str">
        <f t="shared" si="6"/>
        <v/>
      </c>
      <c r="G27" s="221" t="str">
        <f t="shared" si="1"/>
        <v/>
      </c>
      <c r="H27" s="221" t="str">
        <f t="shared" si="2"/>
        <v/>
      </c>
      <c r="I27" s="225" t="str">
        <f t="shared" si="3"/>
        <v/>
      </c>
      <c r="J27" s="197"/>
      <c r="K27" s="231"/>
      <c r="L27" s="197"/>
    </row>
    <row r="28" spans="1:26" ht="12" customHeight="1" x14ac:dyDescent="0.25">
      <c r="A28" s="197"/>
      <c r="B28" s="197"/>
      <c r="C28" s="197"/>
      <c r="D28" s="223" t="str">
        <f t="shared" si="4"/>
        <v/>
      </c>
      <c r="E28" s="224" t="str">
        <f t="shared" si="5"/>
        <v/>
      </c>
      <c r="F28" s="221" t="str">
        <f t="shared" si="6"/>
        <v/>
      </c>
      <c r="G28" s="221" t="str">
        <f t="shared" si="1"/>
        <v/>
      </c>
      <c r="H28" s="221" t="str">
        <f t="shared" si="2"/>
        <v/>
      </c>
      <c r="I28" s="225" t="str">
        <f t="shared" si="3"/>
        <v/>
      </c>
      <c r="J28" s="197"/>
      <c r="L28" s="197"/>
    </row>
    <row r="29" spans="1:26" ht="12" customHeight="1" x14ac:dyDescent="0.25">
      <c r="A29" s="197"/>
      <c r="B29" s="197"/>
      <c r="C29" s="197"/>
      <c r="D29" s="223" t="str">
        <f t="shared" si="4"/>
        <v/>
      </c>
      <c r="E29" s="224" t="str">
        <f t="shared" si="5"/>
        <v/>
      </c>
      <c r="F29" s="221" t="str">
        <f t="shared" si="6"/>
        <v/>
      </c>
      <c r="G29" s="221" t="str">
        <f t="shared" si="1"/>
        <v/>
      </c>
      <c r="H29" s="221" t="str">
        <f t="shared" si="2"/>
        <v/>
      </c>
      <c r="I29" s="225" t="str">
        <f t="shared" si="3"/>
        <v/>
      </c>
      <c r="J29" s="197"/>
      <c r="L29" s="197"/>
    </row>
    <row r="30" spans="1:26" ht="12" customHeight="1" x14ac:dyDescent="0.25">
      <c r="A30" s="197"/>
      <c r="B30" s="197"/>
      <c r="C30" s="197"/>
      <c r="D30" s="223" t="str">
        <f t="shared" si="4"/>
        <v/>
      </c>
      <c r="E30" s="224" t="str">
        <f t="shared" si="5"/>
        <v/>
      </c>
      <c r="F30" s="221" t="str">
        <f t="shared" si="6"/>
        <v/>
      </c>
      <c r="G30" s="221" t="str">
        <f t="shared" si="1"/>
        <v/>
      </c>
      <c r="H30" s="221" t="str">
        <f t="shared" si="2"/>
        <v/>
      </c>
      <c r="I30" s="225" t="str">
        <f t="shared" si="3"/>
        <v/>
      </c>
      <c r="J30" s="197"/>
      <c r="L30" s="197"/>
    </row>
    <row r="31" spans="1:26" ht="12" customHeight="1" x14ac:dyDescent="0.25">
      <c r="A31" s="197"/>
      <c r="B31" s="197"/>
      <c r="C31" s="197"/>
      <c r="D31" s="223" t="str">
        <f t="shared" si="4"/>
        <v/>
      </c>
      <c r="E31" s="224" t="str">
        <f t="shared" si="5"/>
        <v/>
      </c>
      <c r="F31" s="221" t="str">
        <f t="shared" si="6"/>
        <v/>
      </c>
      <c r="G31" s="221" t="str">
        <f t="shared" si="1"/>
        <v/>
      </c>
      <c r="H31" s="221" t="str">
        <f t="shared" si="2"/>
        <v/>
      </c>
      <c r="I31" s="225" t="str">
        <f t="shared" si="3"/>
        <v/>
      </c>
      <c r="J31" s="197"/>
      <c r="L31" s="197"/>
      <c r="M31" s="197"/>
      <c r="N31" s="197"/>
      <c r="O31" s="197"/>
      <c r="P31" s="197"/>
      <c r="Q31" s="197"/>
      <c r="R31" s="197"/>
      <c r="S31" s="197"/>
      <c r="T31" s="197"/>
      <c r="U31" s="197"/>
      <c r="V31" s="197"/>
      <c r="W31" s="197"/>
      <c r="X31" s="197"/>
      <c r="Y31" s="197"/>
      <c r="Z31" s="197"/>
    </row>
    <row r="32" spans="1:26" ht="12" customHeight="1" x14ac:dyDescent="0.25">
      <c r="A32" s="197"/>
      <c r="B32" s="197"/>
      <c r="C32" s="197"/>
      <c r="D32" s="223" t="str">
        <f t="shared" si="4"/>
        <v/>
      </c>
      <c r="E32" s="224" t="str">
        <f t="shared" si="5"/>
        <v/>
      </c>
      <c r="F32" s="221" t="str">
        <f t="shared" si="6"/>
        <v/>
      </c>
      <c r="G32" s="221" t="str">
        <f t="shared" si="1"/>
        <v/>
      </c>
      <c r="H32" s="221" t="str">
        <f t="shared" si="2"/>
        <v/>
      </c>
      <c r="I32" s="225" t="str">
        <f t="shared" si="3"/>
        <v/>
      </c>
      <c r="J32" s="197"/>
      <c r="L32" s="197"/>
      <c r="M32" s="197"/>
      <c r="N32" s="197"/>
      <c r="O32" s="197"/>
      <c r="P32" s="197"/>
      <c r="Q32" s="197"/>
      <c r="R32" s="197"/>
      <c r="S32" s="197"/>
      <c r="T32" s="197"/>
      <c r="U32" s="197"/>
      <c r="V32" s="197"/>
      <c r="W32" s="197"/>
      <c r="X32" s="197"/>
      <c r="Y32" s="197"/>
      <c r="Z32" s="197"/>
    </row>
    <row r="33" spans="1:26" ht="12" customHeight="1" x14ac:dyDescent="0.25">
      <c r="A33" s="197"/>
      <c r="B33" s="197"/>
      <c r="C33" s="197"/>
      <c r="D33" s="223" t="str">
        <f t="shared" si="4"/>
        <v/>
      </c>
      <c r="E33" s="224" t="str">
        <f t="shared" si="5"/>
        <v/>
      </c>
      <c r="F33" s="221" t="str">
        <f t="shared" si="6"/>
        <v/>
      </c>
      <c r="G33" s="221" t="str">
        <f t="shared" si="1"/>
        <v/>
      </c>
      <c r="H33" s="221" t="str">
        <f t="shared" si="2"/>
        <v/>
      </c>
      <c r="I33" s="225" t="str">
        <f t="shared" si="3"/>
        <v/>
      </c>
      <c r="J33" s="197"/>
      <c r="K33" s="197"/>
      <c r="L33" s="197"/>
      <c r="M33" s="197"/>
      <c r="N33" s="197"/>
      <c r="O33" s="197"/>
      <c r="P33" s="197"/>
      <c r="Q33" s="197"/>
      <c r="R33" s="197"/>
      <c r="S33" s="197"/>
      <c r="T33" s="197"/>
      <c r="U33" s="197"/>
      <c r="V33" s="197"/>
      <c r="W33" s="197"/>
      <c r="X33" s="197"/>
      <c r="Y33" s="197"/>
      <c r="Z33" s="197"/>
    </row>
    <row r="34" spans="1:26" ht="12" customHeight="1" x14ac:dyDescent="0.25">
      <c r="A34" s="197"/>
      <c r="B34" s="197"/>
      <c r="C34" s="197"/>
      <c r="D34" s="223" t="str">
        <f t="shared" si="4"/>
        <v/>
      </c>
      <c r="E34" s="224" t="str">
        <f t="shared" si="5"/>
        <v/>
      </c>
      <c r="F34" s="221" t="str">
        <f t="shared" si="6"/>
        <v/>
      </c>
      <c r="G34" s="221" t="str">
        <f t="shared" si="1"/>
        <v/>
      </c>
      <c r="H34" s="221" t="str">
        <f t="shared" si="2"/>
        <v/>
      </c>
      <c r="I34" s="225" t="str">
        <f t="shared" si="3"/>
        <v/>
      </c>
      <c r="J34" s="197"/>
      <c r="K34" s="197"/>
      <c r="L34" s="197"/>
      <c r="M34" s="197"/>
      <c r="N34" s="197"/>
      <c r="O34" s="197"/>
      <c r="P34" s="197"/>
      <c r="Q34" s="197"/>
      <c r="R34" s="197"/>
      <c r="S34" s="197"/>
      <c r="T34" s="197"/>
      <c r="U34" s="197"/>
      <c r="V34" s="197"/>
      <c r="W34" s="197"/>
      <c r="X34" s="197"/>
      <c r="Y34" s="197"/>
      <c r="Z34" s="197"/>
    </row>
    <row r="35" spans="1:26" ht="12" customHeight="1" x14ac:dyDescent="0.25">
      <c r="A35" s="197"/>
      <c r="B35" s="197"/>
      <c r="C35" s="197"/>
      <c r="D35" s="223" t="str">
        <f t="shared" si="4"/>
        <v/>
      </c>
      <c r="E35" s="224" t="str">
        <f t="shared" si="5"/>
        <v/>
      </c>
      <c r="F35" s="221" t="str">
        <f t="shared" si="6"/>
        <v/>
      </c>
      <c r="G35" s="221" t="str">
        <f t="shared" si="1"/>
        <v/>
      </c>
      <c r="H35" s="221"/>
      <c r="I35" s="225" t="str">
        <f t="shared" si="3"/>
        <v/>
      </c>
      <c r="J35" s="197"/>
      <c r="K35" s="197"/>
      <c r="L35" s="197"/>
      <c r="M35" s="197"/>
      <c r="N35" s="197"/>
      <c r="O35" s="197"/>
      <c r="P35" s="197"/>
      <c r="Q35" s="197"/>
      <c r="R35" s="197"/>
      <c r="S35" s="197"/>
      <c r="T35" s="197"/>
      <c r="U35" s="197"/>
      <c r="V35" s="197"/>
      <c r="W35" s="197"/>
      <c r="X35" s="197"/>
      <c r="Y35" s="197"/>
      <c r="Z35" s="197"/>
    </row>
    <row r="36" spans="1:26" ht="12" customHeight="1" x14ac:dyDescent="0.25">
      <c r="A36" s="197"/>
      <c r="B36" s="197"/>
      <c r="C36" s="197"/>
      <c r="D36" s="223" t="str">
        <f t="shared" si="4"/>
        <v/>
      </c>
      <c r="E36" s="224" t="str">
        <f t="shared" si="5"/>
        <v/>
      </c>
      <c r="F36" s="221" t="str">
        <f t="shared" si="6"/>
        <v/>
      </c>
      <c r="G36" s="221" t="str">
        <f t="shared" si="1"/>
        <v/>
      </c>
      <c r="H36" s="221" t="str">
        <f t="shared" ref="H36:H71" si="7">IF(D36="","",$F$6)</f>
        <v/>
      </c>
      <c r="I36" s="225" t="str">
        <f t="shared" si="3"/>
        <v/>
      </c>
      <c r="J36" s="197"/>
      <c r="K36" s="197"/>
      <c r="L36" s="197"/>
      <c r="M36" s="197"/>
      <c r="N36" s="197"/>
      <c r="O36" s="197"/>
      <c r="P36" s="197"/>
      <c r="Q36" s="197"/>
      <c r="R36" s="197"/>
      <c r="S36" s="197"/>
      <c r="T36" s="197"/>
      <c r="U36" s="197"/>
      <c r="V36" s="197"/>
      <c r="W36" s="197"/>
      <c r="X36" s="197"/>
      <c r="Y36" s="197"/>
      <c r="Z36" s="197"/>
    </row>
    <row r="37" spans="1:26" ht="12" customHeight="1" x14ac:dyDescent="0.25">
      <c r="A37" s="197"/>
      <c r="B37" s="197"/>
      <c r="C37" s="197"/>
      <c r="D37" s="223" t="str">
        <f t="shared" si="4"/>
        <v/>
      </c>
      <c r="E37" s="224" t="str">
        <f t="shared" si="5"/>
        <v/>
      </c>
      <c r="F37" s="221" t="str">
        <f t="shared" si="6"/>
        <v/>
      </c>
      <c r="G37" s="221" t="str">
        <f t="shared" si="1"/>
        <v/>
      </c>
      <c r="H37" s="221" t="str">
        <f t="shared" si="7"/>
        <v/>
      </c>
      <c r="I37" s="225" t="str">
        <f t="shared" si="3"/>
        <v/>
      </c>
      <c r="J37" s="197"/>
      <c r="K37" s="197"/>
      <c r="L37" s="197"/>
      <c r="M37" s="197"/>
      <c r="N37" s="197"/>
      <c r="O37" s="197"/>
      <c r="P37" s="197"/>
      <c r="Q37" s="197"/>
      <c r="R37" s="197"/>
      <c r="S37" s="197"/>
      <c r="T37" s="197"/>
      <c r="U37" s="197"/>
      <c r="V37" s="197"/>
      <c r="W37" s="197"/>
      <c r="X37" s="197"/>
      <c r="Y37" s="197"/>
      <c r="Z37" s="197"/>
    </row>
    <row r="38" spans="1:26" ht="12" customHeight="1" x14ac:dyDescent="0.25">
      <c r="A38" s="197"/>
      <c r="B38" s="197"/>
      <c r="C38" s="197"/>
      <c r="D38" s="223" t="str">
        <f t="shared" si="4"/>
        <v/>
      </c>
      <c r="E38" s="224" t="str">
        <f t="shared" si="5"/>
        <v/>
      </c>
      <c r="F38" s="221" t="str">
        <f t="shared" si="6"/>
        <v/>
      </c>
      <c r="G38" s="221" t="str">
        <f t="shared" si="1"/>
        <v/>
      </c>
      <c r="H38" s="221" t="str">
        <f t="shared" si="7"/>
        <v/>
      </c>
      <c r="I38" s="225" t="str">
        <f t="shared" si="3"/>
        <v/>
      </c>
      <c r="J38" s="197"/>
      <c r="K38" s="197"/>
      <c r="L38" s="197"/>
      <c r="M38" s="197"/>
      <c r="N38" s="197"/>
      <c r="O38" s="197"/>
      <c r="P38" s="197"/>
      <c r="Q38" s="197"/>
      <c r="R38" s="197"/>
      <c r="S38" s="197"/>
      <c r="T38" s="197"/>
      <c r="U38" s="197"/>
      <c r="V38" s="197"/>
      <c r="W38" s="197"/>
      <c r="X38" s="197"/>
      <c r="Y38" s="197"/>
      <c r="Z38" s="197"/>
    </row>
    <row r="39" spans="1:26" ht="12" customHeight="1" x14ac:dyDescent="0.25">
      <c r="A39" s="197"/>
      <c r="B39" s="197"/>
      <c r="C39" s="197"/>
      <c r="D39" s="223" t="str">
        <f t="shared" si="4"/>
        <v/>
      </c>
      <c r="E39" s="224" t="str">
        <f t="shared" si="5"/>
        <v/>
      </c>
      <c r="F39" s="221" t="str">
        <f t="shared" si="6"/>
        <v/>
      </c>
      <c r="G39" s="221" t="str">
        <f t="shared" si="1"/>
        <v/>
      </c>
      <c r="H39" s="221" t="str">
        <f t="shared" si="7"/>
        <v/>
      </c>
      <c r="I39" s="225" t="str">
        <f t="shared" si="3"/>
        <v/>
      </c>
      <c r="J39" s="197"/>
      <c r="K39" s="197"/>
      <c r="L39" s="197"/>
      <c r="M39" s="197"/>
      <c r="N39" s="197"/>
      <c r="O39" s="197"/>
      <c r="P39" s="197"/>
      <c r="Q39" s="197"/>
      <c r="R39" s="197"/>
      <c r="S39" s="197"/>
      <c r="T39" s="197"/>
      <c r="U39" s="197"/>
      <c r="V39" s="197"/>
      <c r="W39" s="197"/>
      <c r="X39" s="197"/>
      <c r="Y39" s="197"/>
      <c r="Z39" s="197"/>
    </row>
    <row r="40" spans="1:26" ht="12" customHeight="1" x14ac:dyDescent="0.25">
      <c r="A40" s="197"/>
      <c r="B40" s="197"/>
      <c r="C40" s="197"/>
      <c r="D40" s="223" t="str">
        <f t="shared" si="4"/>
        <v/>
      </c>
      <c r="E40" s="224" t="str">
        <f t="shared" si="5"/>
        <v/>
      </c>
      <c r="F40" s="221" t="str">
        <f t="shared" si="6"/>
        <v/>
      </c>
      <c r="G40" s="221" t="str">
        <f t="shared" si="1"/>
        <v/>
      </c>
      <c r="H40" s="221" t="str">
        <f t="shared" si="7"/>
        <v/>
      </c>
      <c r="I40" s="225" t="str">
        <f t="shared" si="3"/>
        <v/>
      </c>
      <c r="J40" s="197"/>
      <c r="K40" s="197"/>
      <c r="L40" s="197"/>
      <c r="M40" s="197"/>
      <c r="N40" s="197"/>
      <c r="O40" s="197"/>
      <c r="P40" s="197"/>
      <c r="Q40" s="197"/>
      <c r="R40" s="197"/>
      <c r="S40" s="197"/>
      <c r="T40" s="197"/>
      <c r="U40" s="197"/>
      <c r="V40" s="197"/>
      <c r="W40" s="197"/>
      <c r="X40" s="197"/>
      <c r="Y40" s="197"/>
      <c r="Z40" s="197"/>
    </row>
    <row r="41" spans="1:26" ht="12" customHeight="1" x14ac:dyDescent="0.25">
      <c r="A41" s="197"/>
      <c r="B41" s="197"/>
      <c r="C41" s="197"/>
      <c r="D41" s="223" t="str">
        <f t="shared" si="4"/>
        <v/>
      </c>
      <c r="E41" s="224" t="str">
        <f t="shared" si="5"/>
        <v/>
      </c>
      <c r="F41" s="221" t="str">
        <f t="shared" si="6"/>
        <v/>
      </c>
      <c r="G41" s="221" t="str">
        <f t="shared" si="1"/>
        <v/>
      </c>
      <c r="H41" s="221" t="str">
        <f t="shared" si="7"/>
        <v/>
      </c>
      <c r="I41" s="225" t="str">
        <f t="shared" si="3"/>
        <v/>
      </c>
      <c r="J41" s="197"/>
      <c r="K41" s="197"/>
      <c r="L41" s="197"/>
      <c r="M41" s="197"/>
      <c r="N41" s="197"/>
      <c r="O41" s="197"/>
      <c r="P41" s="197"/>
      <c r="Q41" s="197"/>
      <c r="R41" s="197"/>
      <c r="S41" s="197"/>
      <c r="T41" s="197"/>
      <c r="U41" s="197"/>
      <c r="V41" s="197"/>
      <c r="W41" s="197"/>
      <c r="X41" s="197"/>
      <c r="Y41" s="197"/>
      <c r="Z41" s="197"/>
    </row>
    <row r="42" spans="1:26" ht="12" customHeight="1" x14ac:dyDescent="0.25">
      <c r="A42" s="197"/>
      <c r="B42" s="197"/>
      <c r="C42" s="197"/>
      <c r="D42" s="223" t="str">
        <f t="shared" si="4"/>
        <v/>
      </c>
      <c r="E42" s="224" t="str">
        <f t="shared" si="5"/>
        <v/>
      </c>
      <c r="F42" s="221" t="str">
        <f t="shared" si="6"/>
        <v/>
      </c>
      <c r="G42" s="221" t="str">
        <f t="shared" si="1"/>
        <v/>
      </c>
      <c r="H42" s="221" t="str">
        <f t="shared" si="7"/>
        <v/>
      </c>
      <c r="I42" s="225" t="str">
        <f t="shared" si="3"/>
        <v/>
      </c>
      <c r="J42" s="197"/>
      <c r="K42" s="197"/>
      <c r="L42" s="197"/>
      <c r="M42" s="197"/>
      <c r="N42" s="197"/>
      <c r="O42" s="197"/>
      <c r="P42" s="197"/>
      <c r="Q42" s="197"/>
      <c r="R42" s="197"/>
      <c r="S42" s="197"/>
      <c r="T42" s="197"/>
      <c r="U42" s="197"/>
      <c r="V42" s="197"/>
      <c r="W42" s="197"/>
      <c r="X42" s="197"/>
      <c r="Y42" s="197"/>
      <c r="Z42" s="197"/>
    </row>
    <row r="43" spans="1:26" ht="12" customHeight="1" x14ac:dyDescent="0.25">
      <c r="A43" s="197"/>
      <c r="B43" s="197"/>
      <c r="C43" s="197"/>
      <c r="D43" s="223" t="str">
        <f t="shared" si="4"/>
        <v/>
      </c>
      <c r="E43" s="224" t="str">
        <f t="shared" si="5"/>
        <v/>
      </c>
      <c r="F43" s="221" t="str">
        <f t="shared" si="6"/>
        <v/>
      </c>
      <c r="G43" s="221" t="str">
        <f t="shared" si="1"/>
        <v/>
      </c>
      <c r="H43" s="221" t="str">
        <f t="shared" si="7"/>
        <v/>
      </c>
      <c r="I43" s="225" t="str">
        <f t="shared" si="3"/>
        <v/>
      </c>
      <c r="J43" s="197"/>
      <c r="K43" s="197"/>
      <c r="L43" s="197"/>
      <c r="M43" s="197"/>
      <c r="N43" s="197"/>
      <c r="O43" s="197"/>
      <c r="P43" s="197"/>
      <c r="Q43" s="197"/>
      <c r="R43" s="197"/>
      <c r="S43" s="197"/>
      <c r="T43" s="197"/>
      <c r="U43" s="197"/>
      <c r="V43" s="197"/>
      <c r="W43" s="197"/>
      <c r="X43" s="197"/>
      <c r="Y43" s="197"/>
      <c r="Z43" s="197"/>
    </row>
    <row r="44" spans="1:26" ht="12" customHeight="1" x14ac:dyDescent="0.25">
      <c r="A44" s="197"/>
      <c r="B44" s="197"/>
      <c r="C44" s="197"/>
      <c r="D44" s="223" t="str">
        <f t="shared" si="4"/>
        <v/>
      </c>
      <c r="E44" s="224" t="str">
        <f t="shared" si="5"/>
        <v/>
      </c>
      <c r="F44" s="221" t="str">
        <f t="shared" si="6"/>
        <v/>
      </c>
      <c r="G44" s="221" t="str">
        <f t="shared" si="1"/>
        <v/>
      </c>
      <c r="H44" s="221" t="str">
        <f t="shared" si="7"/>
        <v/>
      </c>
      <c r="I44" s="225" t="str">
        <f t="shared" si="3"/>
        <v/>
      </c>
      <c r="J44" s="197"/>
      <c r="K44" s="197"/>
      <c r="L44" s="197"/>
      <c r="M44" s="197"/>
      <c r="N44" s="197"/>
      <c r="O44" s="197"/>
      <c r="P44" s="197"/>
      <c r="Q44" s="197"/>
      <c r="R44" s="197"/>
      <c r="S44" s="197"/>
      <c r="T44" s="197"/>
      <c r="U44" s="197"/>
      <c r="V44" s="197"/>
      <c r="W44" s="197"/>
      <c r="X44" s="197"/>
      <c r="Y44" s="197"/>
      <c r="Z44" s="197"/>
    </row>
    <row r="45" spans="1:26" ht="12" customHeight="1" x14ac:dyDescent="0.25">
      <c r="A45" s="197"/>
      <c r="B45" s="197"/>
      <c r="C45" s="197"/>
      <c r="D45" s="223" t="str">
        <f t="shared" si="4"/>
        <v/>
      </c>
      <c r="E45" s="224" t="str">
        <f t="shared" si="5"/>
        <v/>
      </c>
      <c r="F45" s="221" t="str">
        <f t="shared" si="6"/>
        <v/>
      </c>
      <c r="G45" s="221" t="str">
        <f t="shared" si="1"/>
        <v/>
      </c>
      <c r="H45" s="221" t="str">
        <f t="shared" si="7"/>
        <v/>
      </c>
      <c r="I45" s="225" t="str">
        <f t="shared" si="3"/>
        <v/>
      </c>
      <c r="J45" s="197"/>
      <c r="K45" s="197"/>
      <c r="L45" s="197"/>
      <c r="M45" s="197"/>
      <c r="N45" s="197"/>
      <c r="O45" s="197"/>
      <c r="P45" s="197"/>
      <c r="Q45" s="197"/>
      <c r="R45" s="197"/>
      <c r="S45" s="197"/>
      <c r="T45" s="197"/>
      <c r="U45" s="197"/>
      <c r="V45" s="197"/>
      <c r="W45" s="197"/>
      <c r="X45" s="197"/>
      <c r="Y45" s="197"/>
      <c r="Z45" s="197"/>
    </row>
    <row r="46" spans="1:26" ht="12" customHeight="1" x14ac:dyDescent="0.25">
      <c r="A46" s="197"/>
      <c r="B46" s="197"/>
      <c r="C46" s="197"/>
      <c r="D46" s="223" t="str">
        <f t="shared" si="4"/>
        <v/>
      </c>
      <c r="E46" s="224" t="str">
        <f t="shared" si="5"/>
        <v/>
      </c>
      <c r="F46" s="221" t="str">
        <f t="shared" si="6"/>
        <v/>
      </c>
      <c r="G46" s="221" t="str">
        <f t="shared" si="1"/>
        <v/>
      </c>
      <c r="H46" s="221" t="str">
        <f t="shared" si="7"/>
        <v/>
      </c>
      <c r="I46" s="225" t="str">
        <f t="shared" si="3"/>
        <v/>
      </c>
      <c r="J46" s="197"/>
      <c r="K46" s="197"/>
      <c r="L46" s="197"/>
      <c r="M46" s="197"/>
      <c r="N46" s="197"/>
      <c r="O46" s="197"/>
      <c r="P46" s="197"/>
      <c r="Q46" s="197"/>
      <c r="R46" s="197"/>
      <c r="S46" s="197"/>
      <c r="T46" s="197"/>
      <c r="U46" s="197"/>
      <c r="V46" s="197"/>
      <c r="W46" s="197"/>
      <c r="X46" s="197"/>
      <c r="Y46" s="197"/>
      <c r="Z46" s="197"/>
    </row>
    <row r="47" spans="1:26" ht="12" customHeight="1" x14ac:dyDescent="0.25">
      <c r="A47" s="197"/>
      <c r="B47" s="197"/>
      <c r="C47" s="197"/>
      <c r="D47" s="223" t="str">
        <f t="shared" si="4"/>
        <v/>
      </c>
      <c r="E47" s="224" t="str">
        <f t="shared" si="5"/>
        <v/>
      </c>
      <c r="F47" s="221" t="str">
        <f t="shared" si="6"/>
        <v/>
      </c>
      <c r="G47" s="221" t="str">
        <f t="shared" si="1"/>
        <v/>
      </c>
      <c r="H47" s="221" t="str">
        <f t="shared" si="7"/>
        <v/>
      </c>
      <c r="I47" s="225" t="str">
        <f t="shared" si="3"/>
        <v/>
      </c>
      <c r="J47" s="197"/>
      <c r="K47" s="197"/>
      <c r="L47" s="197"/>
      <c r="M47" s="197"/>
      <c r="N47" s="197"/>
      <c r="O47" s="197"/>
      <c r="P47" s="197"/>
      <c r="Q47" s="197"/>
      <c r="R47" s="197"/>
      <c r="S47" s="197"/>
      <c r="T47" s="197"/>
      <c r="U47" s="197"/>
      <c r="V47" s="197"/>
      <c r="W47" s="197"/>
      <c r="X47" s="197"/>
      <c r="Y47" s="197"/>
      <c r="Z47" s="197"/>
    </row>
    <row r="48" spans="1:26" ht="12" customHeight="1" x14ac:dyDescent="0.25">
      <c r="A48" s="197"/>
      <c r="B48" s="197"/>
      <c r="C48" s="197"/>
      <c r="D48" s="223" t="str">
        <f t="shared" si="4"/>
        <v/>
      </c>
      <c r="E48" s="224" t="str">
        <f t="shared" si="5"/>
        <v/>
      </c>
      <c r="F48" s="221" t="str">
        <f t="shared" si="6"/>
        <v/>
      </c>
      <c r="G48" s="221" t="str">
        <f t="shared" si="1"/>
        <v/>
      </c>
      <c r="H48" s="221" t="str">
        <f t="shared" si="7"/>
        <v/>
      </c>
      <c r="I48" s="225" t="str">
        <f t="shared" si="3"/>
        <v/>
      </c>
      <c r="J48" s="197"/>
      <c r="K48" s="197"/>
      <c r="L48" s="197"/>
      <c r="M48" s="197"/>
      <c r="N48" s="197"/>
      <c r="O48" s="197"/>
      <c r="P48" s="197"/>
      <c r="Q48" s="197"/>
      <c r="R48" s="197"/>
      <c r="S48" s="197"/>
      <c r="T48" s="197"/>
      <c r="U48" s="197"/>
      <c r="V48" s="197"/>
      <c r="W48" s="197"/>
      <c r="X48" s="197"/>
      <c r="Y48" s="197"/>
      <c r="Z48" s="197"/>
    </row>
    <row r="49" spans="1:26" ht="12" customHeight="1" x14ac:dyDescent="0.25">
      <c r="A49" s="197"/>
      <c r="B49" s="197"/>
      <c r="C49" s="197"/>
      <c r="D49" s="223" t="str">
        <f t="shared" si="4"/>
        <v/>
      </c>
      <c r="E49" s="224" t="str">
        <f t="shared" si="5"/>
        <v/>
      </c>
      <c r="F49" s="221" t="str">
        <f t="shared" si="6"/>
        <v/>
      </c>
      <c r="G49" s="221" t="str">
        <f t="shared" si="1"/>
        <v/>
      </c>
      <c r="H49" s="221" t="str">
        <f t="shared" si="7"/>
        <v/>
      </c>
      <c r="I49" s="225" t="str">
        <f t="shared" si="3"/>
        <v/>
      </c>
      <c r="J49" s="197"/>
      <c r="K49" s="197"/>
      <c r="L49" s="197"/>
      <c r="M49" s="197"/>
      <c r="N49" s="197"/>
      <c r="O49" s="197"/>
      <c r="P49" s="197"/>
      <c r="Q49" s="197"/>
      <c r="R49" s="197"/>
      <c r="S49" s="197"/>
      <c r="T49" s="197"/>
      <c r="U49" s="197"/>
      <c r="V49" s="197"/>
      <c r="W49" s="197"/>
      <c r="X49" s="197"/>
      <c r="Y49" s="197"/>
      <c r="Z49" s="197"/>
    </row>
    <row r="50" spans="1:26" ht="12" customHeight="1" x14ac:dyDescent="0.25">
      <c r="A50" s="197"/>
      <c r="B50" s="197"/>
      <c r="C50" s="197"/>
      <c r="D50" s="223" t="str">
        <f t="shared" si="4"/>
        <v/>
      </c>
      <c r="E50" s="224" t="str">
        <f t="shared" si="5"/>
        <v/>
      </c>
      <c r="F50" s="221" t="str">
        <f t="shared" si="6"/>
        <v/>
      </c>
      <c r="G50" s="221" t="str">
        <f t="shared" si="1"/>
        <v/>
      </c>
      <c r="H50" s="221" t="str">
        <f t="shared" si="7"/>
        <v/>
      </c>
      <c r="I50" s="225" t="str">
        <f t="shared" si="3"/>
        <v/>
      </c>
      <c r="J50" s="197"/>
      <c r="K50" s="197"/>
      <c r="L50" s="197"/>
      <c r="M50" s="197"/>
      <c r="N50" s="197"/>
      <c r="O50" s="197"/>
      <c r="P50" s="197"/>
      <c r="Q50" s="197"/>
      <c r="R50" s="197"/>
      <c r="S50" s="197"/>
      <c r="T50" s="197"/>
      <c r="U50" s="197"/>
      <c r="V50" s="197"/>
      <c r="W50" s="197"/>
      <c r="X50" s="197"/>
      <c r="Y50" s="197"/>
      <c r="Z50" s="197"/>
    </row>
    <row r="51" spans="1:26" ht="12" customHeight="1" x14ac:dyDescent="0.25">
      <c r="A51" s="197"/>
      <c r="B51" s="197"/>
      <c r="C51" s="197"/>
      <c r="D51" s="223" t="str">
        <f t="shared" si="4"/>
        <v/>
      </c>
      <c r="E51" s="224" t="str">
        <f t="shared" si="5"/>
        <v/>
      </c>
      <c r="F51" s="221" t="str">
        <f t="shared" si="6"/>
        <v/>
      </c>
      <c r="G51" s="221" t="str">
        <f t="shared" si="1"/>
        <v/>
      </c>
      <c r="H51" s="221" t="str">
        <f t="shared" si="7"/>
        <v/>
      </c>
      <c r="I51" s="225" t="str">
        <f t="shared" si="3"/>
        <v/>
      </c>
      <c r="J51" s="197"/>
      <c r="K51" s="197"/>
      <c r="L51" s="197"/>
      <c r="M51" s="197"/>
      <c r="N51" s="197"/>
      <c r="O51" s="197"/>
      <c r="P51" s="197"/>
      <c r="Q51" s="197"/>
      <c r="R51" s="197"/>
      <c r="S51" s="197"/>
      <c r="T51" s="197"/>
      <c r="U51" s="197"/>
      <c r="V51" s="197"/>
      <c r="W51" s="197"/>
      <c r="X51" s="197"/>
      <c r="Y51" s="197"/>
      <c r="Z51" s="197"/>
    </row>
    <row r="52" spans="1:26" ht="12" customHeight="1" x14ac:dyDescent="0.25">
      <c r="A52" s="197"/>
      <c r="B52" s="197"/>
      <c r="C52" s="197"/>
      <c r="D52" s="223" t="str">
        <f t="shared" si="4"/>
        <v/>
      </c>
      <c r="E52" s="224" t="str">
        <f t="shared" si="5"/>
        <v/>
      </c>
      <c r="F52" s="221" t="str">
        <f t="shared" si="6"/>
        <v/>
      </c>
      <c r="G52" s="221" t="str">
        <f t="shared" si="1"/>
        <v/>
      </c>
      <c r="H52" s="221" t="str">
        <f t="shared" si="7"/>
        <v/>
      </c>
      <c r="I52" s="225" t="str">
        <f t="shared" si="3"/>
        <v/>
      </c>
      <c r="J52" s="197"/>
      <c r="K52" s="197"/>
      <c r="L52" s="197"/>
      <c r="M52" s="197"/>
      <c r="N52" s="197"/>
      <c r="O52" s="197"/>
      <c r="P52" s="197"/>
      <c r="Q52" s="197"/>
      <c r="R52" s="197"/>
      <c r="S52" s="197"/>
      <c r="T52" s="197"/>
      <c r="U52" s="197"/>
      <c r="V52" s="197"/>
      <c r="W52" s="197"/>
      <c r="X52" s="197"/>
      <c r="Y52" s="197"/>
      <c r="Z52" s="197"/>
    </row>
    <row r="53" spans="1:26" ht="12" customHeight="1" x14ac:dyDescent="0.25">
      <c r="A53" s="197"/>
      <c r="B53" s="197"/>
      <c r="C53" s="197"/>
      <c r="D53" s="223" t="str">
        <f t="shared" si="4"/>
        <v/>
      </c>
      <c r="E53" s="224" t="str">
        <f t="shared" si="5"/>
        <v/>
      </c>
      <c r="F53" s="221" t="str">
        <f t="shared" si="6"/>
        <v/>
      </c>
      <c r="G53" s="221" t="str">
        <f t="shared" si="1"/>
        <v/>
      </c>
      <c r="H53" s="221" t="str">
        <f t="shared" si="7"/>
        <v/>
      </c>
      <c r="I53" s="225" t="str">
        <f t="shared" si="3"/>
        <v/>
      </c>
      <c r="J53" s="197"/>
      <c r="K53" s="197"/>
      <c r="L53" s="197"/>
      <c r="M53" s="197"/>
      <c r="N53" s="197"/>
      <c r="O53" s="197"/>
      <c r="P53" s="197"/>
      <c r="Q53" s="197"/>
      <c r="R53" s="197"/>
      <c r="S53" s="197"/>
      <c r="T53" s="197"/>
      <c r="U53" s="197"/>
      <c r="V53" s="197"/>
      <c r="W53" s="197"/>
      <c r="X53" s="197"/>
      <c r="Y53" s="197"/>
      <c r="Z53" s="197"/>
    </row>
    <row r="54" spans="1:26" ht="12" customHeight="1" x14ac:dyDescent="0.25">
      <c r="A54" s="197"/>
      <c r="B54" s="197"/>
      <c r="C54" s="197"/>
      <c r="D54" s="223" t="str">
        <f t="shared" si="4"/>
        <v/>
      </c>
      <c r="E54" s="224" t="str">
        <f t="shared" si="5"/>
        <v/>
      </c>
      <c r="F54" s="221" t="str">
        <f t="shared" si="6"/>
        <v/>
      </c>
      <c r="G54" s="221" t="str">
        <f t="shared" si="1"/>
        <v/>
      </c>
      <c r="H54" s="221" t="str">
        <f t="shared" si="7"/>
        <v/>
      </c>
      <c r="I54" s="225" t="str">
        <f t="shared" si="3"/>
        <v/>
      </c>
      <c r="J54" s="197"/>
      <c r="K54" s="197"/>
      <c r="L54" s="197"/>
      <c r="M54" s="197"/>
      <c r="N54" s="197"/>
      <c r="O54" s="197"/>
      <c r="P54" s="197"/>
      <c r="Q54" s="197"/>
      <c r="R54" s="197"/>
      <c r="S54" s="197"/>
      <c r="T54" s="197"/>
      <c r="U54" s="197"/>
      <c r="V54" s="197"/>
      <c r="W54" s="197"/>
      <c r="X54" s="197"/>
      <c r="Y54" s="197"/>
      <c r="Z54" s="197"/>
    </row>
    <row r="55" spans="1:26" ht="12" customHeight="1" x14ac:dyDescent="0.25">
      <c r="A55" s="197"/>
      <c r="B55" s="197"/>
      <c r="C55" s="197"/>
      <c r="D55" s="223" t="str">
        <f t="shared" si="4"/>
        <v/>
      </c>
      <c r="E55" s="224" t="str">
        <f t="shared" si="5"/>
        <v/>
      </c>
      <c r="F55" s="221" t="str">
        <f t="shared" si="6"/>
        <v/>
      </c>
      <c r="G55" s="221" t="str">
        <f t="shared" si="1"/>
        <v/>
      </c>
      <c r="H55" s="221" t="str">
        <f t="shared" si="7"/>
        <v/>
      </c>
      <c r="I55" s="225" t="str">
        <f t="shared" si="3"/>
        <v/>
      </c>
      <c r="J55" s="197"/>
      <c r="K55" s="197"/>
      <c r="L55" s="197"/>
      <c r="M55" s="197"/>
      <c r="N55" s="197"/>
      <c r="O55" s="197"/>
      <c r="P55" s="197"/>
      <c r="Q55" s="197"/>
      <c r="R55" s="197"/>
      <c r="S55" s="197"/>
      <c r="T55" s="197"/>
      <c r="U55" s="197"/>
      <c r="V55" s="197"/>
      <c r="W55" s="197"/>
      <c r="X55" s="197"/>
      <c r="Y55" s="197"/>
      <c r="Z55" s="197"/>
    </row>
    <row r="56" spans="1:26" ht="12" customHeight="1" x14ac:dyDescent="0.25">
      <c r="A56" s="197"/>
      <c r="B56" s="197"/>
      <c r="C56" s="197"/>
      <c r="D56" s="223" t="str">
        <f t="shared" si="4"/>
        <v/>
      </c>
      <c r="E56" s="224" t="str">
        <f t="shared" si="5"/>
        <v/>
      </c>
      <c r="F56" s="221" t="str">
        <f t="shared" si="6"/>
        <v/>
      </c>
      <c r="G56" s="221" t="str">
        <f t="shared" si="1"/>
        <v/>
      </c>
      <c r="H56" s="221" t="str">
        <f t="shared" si="7"/>
        <v/>
      </c>
      <c r="I56" s="225" t="str">
        <f t="shared" si="3"/>
        <v/>
      </c>
      <c r="J56" s="197"/>
      <c r="K56" s="197"/>
      <c r="L56" s="197"/>
      <c r="M56" s="197"/>
      <c r="N56" s="197"/>
      <c r="O56" s="197"/>
      <c r="P56" s="197"/>
      <c r="Q56" s="197"/>
      <c r="R56" s="197"/>
      <c r="S56" s="197"/>
      <c r="T56" s="197"/>
      <c r="U56" s="197"/>
      <c r="V56" s="197"/>
      <c r="W56" s="197"/>
      <c r="X56" s="197"/>
      <c r="Y56" s="197"/>
      <c r="Z56" s="197"/>
    </row>
    <row r="57" spans="1:26" ht="12" customHeight="1" x14ac:dyDescent="0.25">
      <c r="A57" s="197"/>
      <c r="B57" s="197"/>
      <c r="C57" s="197"/>
      <c r="D57" s="223" t="str">
        <f t="shared" si="4"/>
        <v/>
      </c>
      <c r="E57" s="224" t="str">
        <f t="shared" si="5"/>
        <v/>
      </c>
      <c r="F57" s="221" t="str">
        <f t="shared" si="6"/>
        <v/>
      </c>
      <c r="G57" s="221" t="str">
        <f t="shared" si="1"/>
        <v/>
      </c>
      <c r="H57" s="221" t="str">
        <f t="shared" si="7"/>
        <v/>
      </c>
      <c r="I57" s="225" t="str">
        <f t="shared" si="3"/>
        <v/>
      </c>
      <c r="J57" s="197"/>
      <c r="K57" s="197"/>
      <c r="L57" s="197"/>
      <c r="M57" s="197"/>
      <c r="N57" s="197"/>
      <c r="O57" s="197"/>
      <c r="P57" s="197"/>
      <c r="Q57" s="197"/>
      <c r="R57" s="197"/>
      <c r="S57" s="197"/>
      <c r="T57" s="197"/>
      <c r="U57" s="197"/>
      <c r="V57" s="197"/>
      <c r="W57" s="197"/>
      <c r="X57" s="197"/>
      <c r="Y57" s="197"/>
      <c r="Z57" s="197"/>
    </row>
    <row r="58" spans="1:26" ht="12" customHeight="1" x14ac:dyDescent="0.25">
      <c r="A58" s="197"/>
      <c r="B58" s="197"/>
      <c r="C58" s="197"/>
      <c r="D58" s="223" t="str">
        <f t="shared" si="4"/>
        <v/>
      </c>
      <c r="E58" s="224" t="str">
        <f t="shared" si="5"/>
        <v/>
      </c>
      <c r="F58" s="221" t="str">
        <f t="shared" si="6"/>
        <v/>
      </c>
      <c r="G58" s="221" t="str">
        <f t="shared" si="1"/>
        <v/>
      </c>
      <c r="H58" s="221" t="str">
        <f t="shared" si="7"/>
        <v/>
      </c>
      <c r="I58" s="225" t="str">
        <f t="shared" si="3"/>
        <v/>
      </c>
      <c r="J58" s="197"/>
      <c r="K58" s="197"/>
      <c r="L58" s="197"/>
      <c r="M58" s="197"/>
      <c r="N58" s="197"/>
      <c r="O58" s="197"/>
      <c r="P58" s="197"/>
      <c r="Q58" s="197"/>
      <c r="R58" s="197"/>
      <c r="S58" s="197"/>
      <c r="T58" s="197"/>
      <c r="U58" s="197"/>
      <c r="V58" s="197"/>
      <c r="W58" s="197"/>
      <c r="X58" s="197"/>
      <c r="Y58" s="197"/>
      <c r="Z58" s="197"/>
    </row>
    <row r="59" spans="1:26" ht="12" customHeight="1" x14ac:dyDescent="0.25">
      <c r="A59" s="197"/>
      <c r="B59" s="197"/>
      <c r="C59" s="197"/>
      <c r="D59" s="223" t="str">
        <f t="shared" si="4"/>
        <v/>
      </c>
      <c r="E59" s="224" t="str">
        <f t="shared" si="5"/>
        <v/>
      </c>
      <c r="F59" s="221" t="str">
        <f t="shared" si="6"/>
        <v/>
      </c>
      <c r="G59" s="221" t="str">
        <f t="shared" si="1"/>
        <v/>
      </c>
      <c r="H59" s="221" t="str">
        <f t="shared" si="7"/>
        <v/>
      </c>
      <c r="I59" s="225" t="str">
        <f t="shared" si="3"/>
        <v/>
      </c>
      <c r="J59" s="197"/>
      <c r="K59" s="197"/>
      <c r="L59" s="197"/>
      <c r="M59" s="197"/>
      <c r="N59" s="197"/>
      <c r="O59" s="197"/>
      <c r="P59" s="197"/>
      <c r="Q59" s="197"/>
      <c r="R59" s="197"/>
      <c r="S59" s="197"/>
      <c r="T59" s="197"/>
      <c r="U59" s="197"/>
      <c r="V59" s="197"/>
      <c r="W59" s="197"/>
      <c r="X59" s="197"/>
      <c r="Y59" s="197"/>
      <c r="Z59" s="197"/>
    </row>
    <row r="60" spans="1:26" ht="12" customHeight="1" x14ac:dyDescent="0.25">
      <c r="A60" s="197"/>
      <c r="B60" s="197"/>
      <c r="C60" s="197"/>
      <c r="D60" s="223" t="str">
        <f t="shared" si="4"/>
        <v/>
      </c>
      <c r="E60" s="224" t="str">
        <f t="shared" si="5"/>
        <v/>
      </c>
      <c r="F60" s="221" t="str">
        <f t="shared" si="6"/>
        <v/>
      </c>
      <c r="G60" s="221" t="str">
        <f t="shared" si="1"/>
        <v/>
      </c>
      <c r="H60" s="221" t="str">
        <f t="shared" si="7"/>
        <v/>
      </c>
      <c r="I60" s="225" t="str">
        <f t="shared" si="3"/>
        <v/>
      </c>
      <c r="J60" s="197"/>
      <c r="K60" s="197"/>
      <c r="L60" s="197"/>
      <c r="M60" s="197"/>
      <c r="N60" s="197"/>
      <c r="O60" s="197"/>
      <c r="P60" s="197"/>
      <c r="Q60" s="197"/>
      <c r="R60" s="197"/>
      <c r="S60" s="197"/>
      <c r="T60" s="197"/>
      <c r="U60" s="197"/>
      <c r="V60" s="197"/>
      <c r="W60" s="197"/>
      <c r="X60" s="197"/>
      <c r="Y60" s="197"/>
      <c r="Z60" s="197"/>
    </row>
    <row r="61" spans="1:26" ht="12" customHeight="1" x14ac:dyDescent="0.25">
      <c r="A61" s="197"/>
      <c r="B61" s="197"/>
      <c r="C61" s="197"/>
      <c r="D61" s="223" t="str">
        <f t="shared" si="4"/>
        <v/>
      </c>
      <c r="E61" s="224" t="str">
        <f t="shared" si="5"/>
        <v/>
      </c>
      <c r="F61" s="221" t="str">
        <f t="shared" si="6"/>
        <v/>
      </c>
      <c r="G61" s="221" t="str">
        <f t="shared" si="1"/>
        <v/>
      </c>
      <c r="H61" s="221" t="str">
        <f t="shared" si="7"/>
        <v/>
      </c>
      <c r="I61" s="225" t="str">
        <f t="shared" si="3"/>
        <v/>
      </c>
      <c r="J61" s="197"/>
      <c r="K61" s="197"/>
      <c r="L61" s="197"/>
      <c r="M61" s="197"/>
      <c r="N61" s="197"/>
      <c r="O61" s="197"/>
      <c r="P61" s="197"/>
      <c r="Q61" s="197"/>
      <c r="R61" s="197"/>
      <c r="S61" s="197"/>
      <c r="T61" s="197"/>
      <c r="U61" s="197"/>
      <c r="V61" s="197"/>
      <c r="W61" s="197"/>
      <c r="X61" s="197"/>
      <c r="Y61" s="197"/>
      <c r="Z61" s="197"/>
    </row>
    <row r="62" spans="1:26" ht="12" customHeight="1" x14ac:dyDescent="0.25">
      <c r="A62" s="197"/>
      <c r="B62" s="197"/>
      <c r="C62" s="197"/>
      <c r="D62" s="223" t="str">
        <f t="shared" si="4"/>
        <v/>
      </c>
      <c r="E62" s="224" t="str">
        <f t="shared" si="5"/>
        <v/>
      </c>
      <c r="F62" s="221" t="str">
        <f t="shared" si="6"/>
        <v/>
      </c>
      <c r="G62" s="221" t="str">
        <f t="shared" si="1"/>
        <v/>
      </c>
      <c r="H62" s="221" t="str">
        <f t="shared" si="7"/>
        <v/>
      </c>
      <c r="I62" s="225" t="str">
        <f t="shared" si="3"/>
        <v/>
      </c>
      <c r="J62" s="197"/>
      <c r="K62" s="197"/>
      <c r="L62" s="197"/>
      <c r="M62" s="197"/>
      <c r="N62" s="197"/>
      <c r="O62" s="197"/>
      <c r="P62" s="197"/>
      <c r="Q62" s="197"/>
      <c r="R62" s="197"/>
      <c r="S62" s="197"/>
      <c r="T62" s="197"/>
      <c r="U62" s="197"/>
      <c r="V62" s="197"/>
      <c r="W62" s="197"/>
      <c r="X62" s="197"/>
      <c r="Y62" s="197"/>
      <c r="Z62" s="197"/>
    </row>
    <row r="63" spans="1:26" ht="12" customHeight="1" x14ac:dyDescent="0.25">
      <c r="A63" s="197"/>
      <c r="B63" s="197"/>
      <c r="C63" s="197"/>
      <c r="D63" s="223" t="str">
        <f t="shared" si="4"/>
        <v/>
      </c>
      <c r="E63" s="224" t="str">
        <f t="shared" si="5"/>
        <v/>
      </c>
      <c r="F63" s="221" t="str">
        <f t="shared" si="6"/>
        <v/>
      </c>
      <c r="G63" s="221" t="str">
        <f t="shared" si="1"/>
        <v/>
      </c>
      <c r="H63" s="221" t="str">
        <f t="shared" si="7"/>
        <v/>
      </c>
      <c r="I63" s="225" t="str">
        <f t="shared" si="3"/>
        <v/>
      </c>
      <c r="J63" s="197"/>
      <c r="K63" s="197"/>
      <c r="L63" s="197"/>
      <c r="M63" s="197"/>
      <c r="N63" s="197"/>
      <c r="O63" s="197"/>
      <c r="P63" s="197"/>
      <c r="Q63" s="197"/>
      <c r="R63" s="197"/>
      <c r="S63" s="197"/>
      <c r="T63" s="197"/>
      <c r="U63" s="197"/>
      <c r="V63" s="197"/>
      <c r="W63" s="197"/>
      <c r="X63" s="197"/>
      <c r="Y63" s="197"/>
      <c r="Z63" s="197"/>
    </row>
    <row r="64" spans="1:26" ht="12" customHeight="1" x14ac:dyDescent="0.25">
      <c r="A64" s="197"/>
      <c r="B64" s="197"/>
      <c r="C64" s="197"/>
      <c r="D64" s="223" t="str">
        <f t="shared" si="4"/>
        <v/>
      </c>
      <c r="E64" s="224" t="str">
        <f t="shared" si="5"/>
        <v/>
      </c>
      <c r="F64" s="221" t="str">
        <f t="shared" si="6"/>
        <v/>
      </c>
      <c r="G64" s="221" t="str">
        <f t="shared" si="1"/>
        <v/>
      </c>
      <c r="H64" s="221" t="str">
        <f t="shared" si="7"/>
        <v/>
      </c>
      <c r="I64" s="225" t="str">
        <f t="shared" si="3"/>
        <v/>
      </c>
      <c r="J64" s="197"/>
      <c r="K64" s="197"/>
      <c r="L64" s="197"/>
      <c r="M64" s="197"/>
      <c r="N64" s="197"/>
      <c r="O64" s="197"/>
      <c r="P64" s="197"/>
      <c r="Q64" s="197"/>
      <c r="R64" s="197"/>
      <c r="S64" s="197"/>
      <c r="T64" s="197"/>
      <c r="U64" s="197"/>
      <c r="V64" s="197"/>
      <c r="W64" s="197"/>
      <c r="X64" s="197"/>
      <c r="Y64" s="197"/>
      <c r="Z64" s="197"/>
    </row>
    <row r="65" spans="1:26" ht="12" customHeight="1" x14ac:dyDescent="0.25">
      <c r="A65" s="197"/>
      <c r="B65" s="197"/>
      <c r="C65" s="197"/>
      <c r="D65" s="223" t="str">
        <f t="shared" si="4"/>
        <v/>
      </c>
      <c r="E65" s="224" t="str">
        <f t="shared" si="5"/>
        <v/>
      </c>
      <c r="F65" s="221" t="str">
        <f t="shared" si="6"/>
        <v/>
      </c>
      <c r="G65" s="221" t="str">
        <f t="shared" si="1"/>
        <v/>
      </c>
      <c r="H65" s="221" t="str">
        <f t="shared" si="7"/>
        <v/>
      </c>
      <c r="I65" s="225" t="str">
        <f t="shared" si="3"/>
        <v/>
      </c>
      <c r="J65" s="197"/>
      <c r="K65" s="197"/>
      <c r="L65" s="197"/>
      <c r="M65" s="197"/>
      <c r="N65" s="197"/>
      <c r="O65" s="197"/>
      <c r="P65" s="197"/>
      <c r="Q65" s="197"/>
      <c r="R65" s="197"/>
      <c r="S65" s="197"/>
      <c r="T65" s="197"/>
      <c r="U65" s="197"/>
      <c r="V65" s="197"/>
      <c r="W65" s="197"/>
      <c r="X65" s="197"/>
      <c r="Y65" s="197"/>
      <c r="Z65" s="197"/>
    </row>
    <row r="66" spans="1:26" ht="12" customHeight="1" x14ac:dyDescent="0.25">
      <c r="A66" s="197"/>
      <c r="B66" s="197"/>
      <c r="C66" s="197"/>
      <c r="D66" s="223" t="str">
        <f t="shared" si="4"/>
        <v/>
      </c>
      <c r="E66" s="224" t="str">
        <f t="shared" si="5"/>
        <v/>
      </c>
      <c r="F66" s="221" t="str">
        <f t="shared" si="6"/>
        <v/>
      </c>
      <c r="G66" s="221" t="str">
        <f t="shared" si="1"/>
        <v/>
      </c>
      <c r="H66" s="221" t="str">
        <f t="shared" si="7"/>
        <v/>
      </c>
      <c r="I66" s="225" t="str">
        <f t="shared" si="3"/>
        <v/>
      </c>
      <c r="J66" s="197"/>
      <c r="K66" s="197"/>
      <c r="L66" s="197"/>
      <c r="M66" s="197"/>
      <c r="N66" s="197"/>
      <c r="O66" s="197"/>
      <c r="P66" s="197"/>
      <c r="Q66" s="197"/>
      <c r="R66" s="197"/>
      <c r="S66" s="197"/>
      <c r="T66" s="197"/>
      <c r="U66" s="197"/>
      <c r="V66" s="197"/>
      <c r="W66" s="197"/>
      <c r="X66" s="197"/>
      <c r="Y66" s="197"/>
      <c r="Z66" s="197"/>
    </row>
    <row r="67" spans="1:26" ht="12" customHeight="1" x14ac:dyDescent="0.25">
      <c r="A67" s="197"/>
      <c r="B67" s="197"/>
      <c r="C67" s="197"/>
      <c r="D67" s="223" t="str">
        <f t="shared" si="4"/>
        <v/>
      </c>
      <c r="E67" s="224" t="str">
        <f t="shared" si="5"/>
        <v/>
      </c>
      <c r="F67" s="221" t="str">
        <f t="shared" si="6"/>
        <v/>
      </c>
      <c r="G67" s="221" t="str">
        <f t="shared" si="1"/>
        <v/>
      </c>
      <c r="H67" s="221" t="str">
        <f t="shared" si="7"/>
        <v/>
      </c>
      <c r="I67" s="225" t="str">
        <f t="shared" si="3"/>
        <v/>
      </c>
      <c r="J67" s="197"/>
      <c r="K67" s="197"/>
      <c r="L67" s="197"/>
      <c r="M67" s="197"/>
      <c r="N67" s="197"/>
      <c r="O67" s="197"/>
      <c r="P67" s="197"/>
      <c r="Q67" s="197"/>
      <c r="R67" s="197"/>
      <c r="S67" s="197"/>
      <c r="T67" s="197"/>
      <c r="U67" s="197"/>
      <c r="V67" s="197"/>
      <c r="W67" s="197"/>
      <c r="X67" s="197"/>
      <c r="Y67" s="197"/>
      <c r="Z67" s="197"/>
    </row>
    <row r="68" spans="1:26" ht="12" customHeight="1" x14ac:dyDescent="0.25">
      <c r="A68" s="197"/>
      <c r="B68" s="197"/>
      <c r="C68" s="197"/>
      <c r="D68" s="223" t="str">
        <f t="shared" si="4"/>
        <v/>
      </c>
      <c r="E68" s="224" t="str">
        <f t="shared" si="5"/>
        <v/>
      </c>
      <c r="F68" s="221" t="str">
        <f t="shared" si="6"/>
        <v/>
      </c>
      <c r="G68" s="221" t="str">
        <f t="shared" si="1"/>
        <v/>
      </c>
      <c r="H68" s="221" t="str">
        <f t="shared" si="7"/>
        <v/>
      </c>
      <c r="I68" s="225" t="str">
        <f t="shared" si="3"/>
        <v/>
      </c>
      <c r="J68" s="197"/>
      <c r="K68" s="197"/>
      <c r="L68" s="197"/>
      <c r="M68" s="197"/>
      <c r="N68" s="197"/>
      <c r="O68" s="197"/>
      <c r="P68" s="197"/>
      <c r="Q68" s="197"/>
      <c r="R68" s="197"/>
      <c r="S68" s="197"/>
      <c r="T68" s="197"/>
      <c r="U68" s="197"/>
      <c r="V68" s="197"/>
      <c r="W68" s="197"/>
      <c r="X68" s="197"/>
      <c r="Y68" s="197"/>
      <c r="Z68" s="197"/>
    </row>
    <row r="69" spans="1:26" ht="12" customHeight="1" x14ac:dyDescent="0.25">
      <c r="A69" s="197"/>
      <c r="B69" s="197"/>
      <c r="C69" s="197"/>
      <c r="D69" s="223" t="str">
        <f t="shared" si="4"/>
        <v/>
      </c>
      <c r="E69" s="224" t="str">
        <f t="shared" si="5"/>
        <v/>
      </c>
      <c r="F69" s="221" t="str">
        <f t="shared" si="6"/>
        <v/>
      </c>
      <c r="G69" s="221" t="str">
        <f t="shared" si="1"/>
        <v/>
      </c>
      <c r="H69" s="221" t="str">
        <f t="shared" si="7"/>
        <v/>
      </c>
      <c r="I69" s="225" t="str">
        <f t="shared" si="3"/>
        <v/>
      </c>
      <c r="J69" s="197"/>
      <c r="K69" s="197"/>
      <c r="L69" s="197"/>
      <c r="M69" s="197"/>
      <c r="N69" s="197"/>
      <c r="O69" s="197"/>
      <c r="P69" s="197"/>
      <c r="Q69" s="197"/>
      <c r="R69" s="197"/>
      <c r="S69" s="197"/>
      <c r="T69" s="197"/>
      <c r="U69" s="197"/>
      <c r="V69" s="197"/>
      <c r="W69" s="197"/>
      <c r="X69" s="197"/>
      <c r="Y69" s="197"/>
      <c r="Z69" s="197"/>
    </row>
    <row r="70" spans="1:26" ht="12" customHeight="1" x14ac:dyDescent="0.25">
      <c r="A70" s="197"/>
      <c r="B70" s="197"/>
      <c r="C70" s="197"/>
      <c r="D70" s="223" t="str">
        <f t="shared" si="4"/>
        <v/>
      </c>
      <c r="E70" s="224" t="str">
        <f t="shared" si="5"/>
        <v/>
      </c>
      <c r="F70" s="221" t="str">
        <f t="shared" si="6"/>
        <v/>
      </c>
      <c r="G70" s="221" t="str">
        <f t="shared" si="1"/>
        <v/>
      </c>
      <c r="H70" s="221" t="str">
        <f t="shared" si="7"/>
        <v/>
      </c>
      <c r="I70" s="225" t="str">
        <f t="shared" si="3"/>
        <v/>
      </c>
      <c r="J70" s="197"/>
      <c r="K70" s="197"/>
      <c r="L70" s="197"/>
      <c r="M70" s="197"/>
      <c r="N70" s="197"/>
      <c r="O70" s="197"/>
      <c r="P70" s="197"/>
      <c r="Q70" s="197"/>
      <c r="R70" s="197"/>
      <c r="S70" s="197"/>
      <c r="T70" s="197"/>
      <c r="U70" s="197"/>
      <c r="V70" s="197"/>
      <c r="W70" s="197"/>
      <c r="X70" s="197"/>
      <c r="Y70" s="197"/>
      <c r="Z70" s="197"/>
    </row>
    <row r="71" spans="1:26" ht="12" customHeight="1" x14ac:dyDescent="0.25">
      <c r="A71" s="197"/>
      <c r="B71" s="197"/>
      <c r="C71" s="197"/>
      <c r="D71" s="226" t="str">
        <f t="shared" si="4"/>
        <v/>
      </c>
      <c r="E71" s="227" t="str">
        <f t="shared" si="5"/>
        <v/>
      </c>
      <c r="F71" s="228" t="str">
        <f t="shared" si="6"/>
        <v/>
      </c>
      <c r="G71" s="228" t="str">
        <f t="shared" si="1"/>
        <v/>
      </c>
      <c r="H71" s="228" t="str">
        <f t="shared" si="7"/>
        <v/>
      </c>
      <c r="I71" s="229" t="str">
        <f t="shared" si="3"/>
        <v/>
      </c>
      <c r="J71" s="197"/>
      <c r="K71" s="197"/>
      <c r="L71" s="197"/>
      <c r="M71" s="197"/>
      <c r="N71" s="197"/>
      <c r="O71" s="197"/>
      <c r="P71" s="197"/>
      <c r="Q71" s="197"/>
      <c r="R71" s="197"/>
      <c r="S71" s="197"/>
      <c r="T71" s="197"/>
      <c r="U71" s="197"/>
      <c r="V71" s="197"/>
      <c r="W71" s="197"/>
      <c r="X71" s="197"/>
      <c r="Y71" s="197"/>
      <c r="Z71" s="197"/>
    </row>
    <row r="72" spans="1:26" ht="12" customHeight="1" x14ac:dyDescent="0.25">
      <c r="A72" s="197"/>
      <c r="B72" s="197"/>
      <c r="C72" s="197"/>
      <c r="D72" s="230"/>
      <c r="E72" s="197"/>
      <c r="F72" s="197"/>
      <c r="G72" s="197"/>
      <c r="H72" s="197"/>
      <c r="I72" s="197"/>
      <c r="J72" s="197"/>
      <c r="K72" s="197"/>
      <c r="L72" s="197"/>
      <c r="M72" s="197"/>
      <c r="N72" s="197"/>
      <c r="O72" s="197"/>
      <c r="P72" s="197"/>
      <c r="Q72" s="197"/>
      <c r="R72" s="197"/>
      <c r="S72" s="197"/>
      <c r="T72" s="197"/>
      <c r="U72" s="197"/>
      <c r="V72" s="197"/>
      <c r="W72" s="197"/>
      <c r="X72" s="197"/>
      <c r="Y72" s="197"/>
      <c r="Z72" s="197"/>
    </row>
    <row r="73" spans="1:26" ht="12" customHeight="1" x14ac:dyDescent="0.25">
      <c r="A73" s="197"/>
      <c r="B73" s="197"/>
      <c r="C73" s="197"/>
      <c r="D73" s="230"/>
      <c r="E73" s="197"/>
      <c r="F73" s="197"/>
      <c r="G73" s="197"/>
      <c r="H73" s="197"/>
      <c r="I73" s="197"/>
      <c r="J73" s="197"/>
      <c r="K73" s="197"/>
      <c r="L73" s="197"/>
      <c r="M73" s="197"/>
      <c r="N73" s="197"/>
      <c r="O73" s="197"/>
      <c r="P73" s="197"/>
      <c r="Q73" s="197"/>
      <c r="R73" s="197"/>
      <c r="S73" s="197"/>
      <c r="T73" s="197"/>
      <c r="U73" s="197"/>
      <c r="V73" s="197"/>
      <c r="W73" s="197"/>
      <c r="X73" s="197"/>
      <c r="Y73" s="197"/>
      <c r="Z73" s="197"/>
    </row>
    <row r="74" spans="1:26" ht="12" customHeight="1" x14ac:dyDescent="0.25">
      <c r="A74" s="197"/>
      <c r="B74" s="197"/>
      <c r="C74" s="197"/>
      <c r="D74" s="230"/>
      <c r="E74" s="197"/>
      <c r="F74" s="197"/>
      <c r="G74" s="197"/>
      <c r="H74" s="197"/>
      <c r="I74" s="197"/>
      <c r="J74" s="197"/>
      <c r="K74" s="197"/>
      <c r="L74" s="197"/>
      <c r="M74" s="197"/>
      <c r="N74" s="197"/>
      <c r="O74" s="197"/>
      <c r="P74" s="197"/>
      <c r="Q74" s="197"/>
      <c r="R74" s="197"/>
      <c r="S74" s="197"/>
      <c r="T74" s="197"/>
      <c r="U74" s="197"/>
      <c r="V74" s="197"/>
      <c r="W74" s="197"/>
      <c r="X74" s="197"/>
      <c r="Y74" s="197"/>
      <c r="Z74" s="197"/>
    </row>
    <row r="75" spans="1:26" ht="12" customHeight="1" x14ac:dyDescent="0.25">
      <c r="A75" s="197"/>
      <c r="B75" s="197"/>
      <c r="C75" s="197"/>
      <c r="D75" s="230"/>
      <c r="E75" s="197"/>
      <c r="F75" s="197"/>
      <c r="G75" s="197"/>
      <c r="H75" s="197"/>
      <c r="I75" s="197"/>
      <c r="J75" s="197"/>
      <c r="K75" s="197"/>
      <c r="L75" s="197"/>
      <c r="M75" s="197"/>
      <c r="N75" s="197"/>
      <c r="O75" s="197"/>
      <c r="P75" s="197"/>
      <c r="Q75" s="197"/>
      <c r="R75" s="197"/>
      <c r="S75" s="197"/>
      <c r="T75" s="197"/>
      <c r="U75" s="197"/>
      <c r="V75" s="197"/>
      <c r="W75" s="197"/>
      <c r="X75" s="197"/>
      <c r="Y75" s="197"/>
      <c r="Z75" s="197"/>
    </row>
    <row r="76" spans="1:26" ht="12" customHeight="1" x14ac:dyDescent="0.25">
      <c r="A76" s="197"/>
      <c r="B76" s="197"/>
      <c r="C76" s="197"/>
      <c r="D76" s="230"/>
      <c r="E76" s="197"/>
      <c r="F76" s="197"/>
      <c r="G76" s="197"/>
      <c r="H76" s="197"/>
      <c r="I76" s="197"/>
      <c r="J76" s="197"/>
      <c r="K76" s="197"/>
      <c r="L76" s="197"/>
      <c r="M76" s="197"/>
      <c r="N76" s="197"/>
      <c r="O76" s="197"/>
      <c r="P76" s="197"/>
      <c r="Q76" s="197"/>
      <c r="R76" s="197"/>
      <c r="S76" s="197"/>
      <c r="T76" s="197"/>
      <c r="U76" s="197"/>
      <c r="V76" s="197"/>
      <c r="W76" s="197"/>
      <c r="X76" s="197"/>
      <c r="Y76" s="197"/>
      <c r="Z76" s="197"/>
    </row>
    <row r="77" spans="1:26" ht="12" customHeight="1" x14ac:dyDescent="0.25">
      <c r="A77" s="197"/>
      <c r="B77" s="197"/>
      <c r="C77" s="197"/>
      <c r="D77" s="230"/>
      <c r="E77" s="197"/>
      <c r="F77" s="197"/>
      <c r="G77" s="197"/>
      <c r="H77" s="197"/>
      <c r="I77" s="197"/>
      <c r="J77" s="197"/>
      <c r="K77" s="197"/>
      <c r="L77" s="197"/>
      <c r="M77" s="197"/>
      <c r="N77" s="197"/>
      <c r="O77" s="197"/>
      <c r="P77" s="197"/>
      <c r="Q77" s="197"/>
      <c r="R77" s="197"/>
      <c r="S77" s="197"/>
      <c r="T77" s="197"/>
      <c r="U77" s="197"/>
      <c r="V77" s="197"/>
      <c r="W77" s="197"/>
      <c r="X77" s="197"/>
      <c r="Y77" s="197"/>
      <c r="Z77" s="197"/>
    </row>
    <row r="78" spans="1:26" ht="12" customHeight="1" x14ac:dyDescent="0.25">
      <c r="A78" s="197"/>
      <c r="B78" s="197"/>
      <c r="C78" s="197"/>
      <c r="D78" s="230"/>
      <c r="E78" s="197"/>
      <c r="F78" s="197"/>
      <c r="G78" s="197"/>
      <c r="H78" s="197"/>
      <c r="I78" s="197"/>
      <c r="J78" s="197"/>
      <c r="K78" s="197"/>
      <c r="L78" s="197"/>
      <c r="M78" s="197"/>
      <c r="N78" s="197"/>
      <c r="O78" s="197"/>
      <c r="P78" s="197"/>
      <c r="Q78" s="197"/>
      <c r="R78" s="197"/>
      <c r="S78" s="197"/>
      <c r="T78" s="197"/>
      <c r="U78" s="197"/>
      <c r="V78" s="197"/>
      <c r="W78" s="197"/>
      <c r="X78" s="197"/>
      <c r="Y78" s="197"/>
      <c r="Z78" s="197"/>
    </row>
    <row r="79" spans="1:26" ht="12" customHeight="1" x14ac:dyDescent="0.25">
      <c r="A79" s="197"/>
      <c r="B79" s="197"/>
      <c r="C79" s="197"/>
      <c r="D79" s="230"/>
      <c r="E79" s="197"/>
      <c r="F79" s="197"/>
      <c r="G79" s="197"/>
      <c r="H79" s="197"/>
      <c r="I79" s="197"/>
      <c r="J79" s="197"/>
      <c r="K79" s="197"/>
      <c r="L79" s="197"/>
      <c r="M79" s="197"/>
      <c r="N79" s="197"/>
      <c r="O79" s="197"/>
      <c r="P79" s="197"/>
      <c r="Q79" s="197"/>
      <c r="R79" s="197"/>
      <c r="S79" s="197"/>
      <c r="T79" s="197"/>
      <c r="U79" s="197"/>
      <c r="V79" s="197"/>
      <c r="W79" s="197"/>
      <c r="X79" s="197"/>
      <c r="Y79" s="197"/>
      <c r="Z79" s="197"/>
    </row>
    <row r="80" spans="1:26" ht="12" customHeight="1" x14ac:dyDescent="0.25">
      <c r="A80" s="197"/>
      <c r="B80" s="197"/>
      <c r="C80" s="197"/>
      <c r="D80" s="230"/>
      <c r="E80" s="197"/>
      <c r="F80" s="197"/>
      <c r="G80" s="197"/>
      <c r="H80" s="197"/>
      <c r="I80" s="197"/>
      <c r="J80" s="197"/>
      <c r="K80" s="197"/>
      <c r="L80" s="197"/>
      <c r="M80" s="197"/>
      <c r="N80" s="197"/>
      <c r="O80" s="197"/>
      <c r="P80" s="197"/>
      <c r="Q80" s="197"/>
      <c r="R80" s="197"/>
      <c r="S80" s="197"/>
      <c r="T80" s="197"/>
      <c r="U80" s="197"/>
      <c r="V80" s="197"/>
      <c r="W80" s="197"/>
      <c r="X80" s="197"/>
      <c r="Y80" s="197"/>
      <c r="Z80" s="197"/>
    </row>
    <row r="81" spans="1:26" ht="12" customHeight="1" x14ac:dyDescent="0.25">
      <c r="A81" s="197"/>
      <c r="B81" s="197"/>
      <c r="C81" s="197"/>
      <c r="D81" s="230"/>
      <c r="E81" s="197"/>
      <c r="F81" s="197"/>
      <c r="G81" s="197"/>
      <c r="H81" s="197"/>
      <c r="I81" s="197"/>
      <c r="J81" s="197"/>
      <c r="K81" s="197"/>
      <c r="L81" s="197"/>
      <c r="M81" s="197"/>
      <c r="N81" s="197"/>
      <c r="O81" s="197"/>
      <c r="P81" s="197"/>
      <c r="Q81" s="197"/>
      <c r="R81" s="197"/>
      <c r="S81" s="197"/>
      <c r="T81" s="197"/>
      <c r="U81" s="197"/>
      <c r="V81" s="197"/>
      <c r="W81" s="197"/>
      <c r="X81" s="197"/>
      <c r="Y81" s="197"/>
      <c r="Z81" s="197"/>
    </row>
    <row r="82" spans="1:26" ht="12" customHeight="1" x14ac:dyDescent="0.25">
      <c r="A82" s="197"/>
      <c r="B82" s="197"/>
      <c r="C82" s="197"/>
      <c r="D82" s="230"/>
      <c r="E82" s="197"/>
      <c r="F82" s="197"/>
      <c r="G82" s="197"/>
      <c r="H82" s="197"/>
      <c r="I82" s="197"/>
      <c r="J82" s="197"/>
      <c r="K82" s="197"/>
      <c r="L82" s="197"/>
      <c r="M82" s="197"/>
      <c r="N82" s="197"/>
      <c r="O82" s="197"/>
      <c r="P82" s="197"/>
      <c r="Q82" s="197"/>
      <c r="R82" s="197"/>
      <c r="S82" s="197"/>
      <c r="T82" s="197"/>
      <c r="U82" s="197"/>
      <c r="V82" s="197"/>
      <c r="W82" s="197"/>
      <c r="X82" s="197"/>
      <c r="Y82" s="197"/>
      <c r="Z82" s="197"/>
    </row>
    <row r="83" spans="1:26" ht="12" customHeight="1" x14ac:dyDescent="0.25">
      <c r="A83" s="197"/>
      <c r="B83" s="197"/>
      <c r="C83" s="197"/>
      <c r="D83" s="230"/>
      <c r="E83" s="197"/>
      <c r="F83" s="197"/>
      <c r="G83" s="197"/>
      <c r="H83" s="197"/>
      <c r="I83" s="197"/>
      <c r="J83" s="197"/>
      <c r="K83" s="197"/>
      <c r="L83" s="197"/>
      <c r="M83" s="197"/>
      <c r="N83" s="197"/>
      <c r="O83" s="197"/>
      <c r="P83" s="197"/>
      <c r="Q83" s="197"/>
      <c r="R83" s="197"/>
      <c r="S83" s="197"/>
      <c r="T83" s="197"/>
      <c r="U83" s="197"/>
      <c r="V83" s="197"/>
      <c r="W83" s="197"/>
      <c r="X83" s="197"/>
      <c r="Y83" s="197"/>
      <c r="Z83" s="197"/>
    </row>
    <row r="84" spans="1:26" ht="12" customHeight="1" x14ac:dyDescent="0.25">
      <c r="A84" s="197"/>
      <c r="B84" s="197"/>
      <c r="C84" s="197"/>
      <c r="D84" s="230"/>
      <c r="E84" s="197"/>
      <c r="F84" s="197"/>
      <c r="G84" s="197"/>
      <c r="H84" s="197"/>
      <c r="I84" s="197"/>
      <c r="J84" s="197"/>
      <c r="K84" s="197"/>
      <c r="L84" s="197"/>
      <c r="M84" s="197"/>
      <c r="N84" s="197"/>
      <c r="O84" s="197"/>
      <c r="P84" s="197"/>
      <c r="Q84" s="197"/>
      <c r="R84" s="197"/>
      <c r="S84" s="197"/>
      <c r="T84" s="197"/>
      <c r="U84" s="197"/>
      <c r="V84" s="197"/>
      <c r="W84" s="197"/>
      <c r="X84" s="197"/>
      <c r="Y84" s="197"/>
      <c r="Z84" s="197"/>
    </row>
    <row r="85" spans="1:26" ht="12" customHeight="1" x14ac:dyDescent="0.25">
      <c r="A85" s="197"/>
      <c r="B85" s="197"/>
      <c r="C85" s="197"/>
      <c r="D85" s="230"/>
      <c r="E85" s="197"/>
      <c r="F85" s="197"/>
      <c r="G85" s="197"/>
      <c r="H85" s="197"/>
      <c r="I85" s="197"/>
      <c r="J85" s="197"/>
      <c r="K85" s="197"/>
      <c r="L85" s="197"/>
      <c r="M85" s="197"/>
      <c r="N85" s="197"/>
      <c r="O85" s="197"/>
      <c r="P85" s="197"/>
      <c r="Q85" s="197"/>
      <c r="R85" s="197"/>
      <c r="S85" s="197"/>
      <c r="T85" s="197"/>
      <c r="U85" s="197"/>
      <c r="V85" s="197"/>
      <c r="W85" s="197"/>
      <c r="X85" s="197"/>
      <c r="Y85" s="197"/>
      <c r="Z85" s="197"/>
    </row>
    <row r="86" spans="1:26" ht="12" customHeight="1" x14ac:dyDescent="0.25">
      <c r="A86" s="197"/>
      <c r="B86" s="197"/>
      <c r="C86" s="197"/>
      <c r="D86" s="230"/>
      <c r="E86" s="197"/>
      <c r="F86" s="197"/>
      <c r="G86" s="197"/>
      <c r="H86" s="197"/>
      <c r="I86" s="197"/>
      <c r="J86" s="197"/>
      <c r="K86" s="197"/>
      <c r="L86" s="197"/>
      <c r="M86" s="197"/>
      <c r="N86" s="197"/>
      <c r="O86" s="197"/>
      <c r="P86" s="197"/>
      <c r="Q86" s="197"/>
      <c r="R86" s="197"/>
      <c r="S86" s="197"/>
      <c r="T86" s="197"/>
      <c r="U86" s="197"/>
      <c r="V86" s="197"/>
      <c r="W86" s="197"/>
      <c r="X86" s="197"/>
      <c r="Y86" s="197"/>
      <c r="Z86" s="197"/>
    </row>
    <row r="87" spans="1:26" ht="12" customHeight="1" x14ac:dyDescent="0.25">
      <c r="A87" s="197"/>
      <c r="B87" s="197"/>
      <c r="C87" s="197"/>
      <c r="D87" s="230"/>
      <c r="E87" s="197"/>
      <c r="F87" s="197"/>
      <c r="G87" s="197"/>
      <c r="H87" s="197"/>
      <c r="I87" s="197"/>
      <c r="J87" s="197"/>
      <c r="K87" s="197"/>
      <c r="L87" s="197"/>
      <c r="M87" s="197"/>
      <c r="N87" s="197"/>
      <c r="O87" s="197"/>
      <c r="P87" s="197"/>
      <c r="Q87" s="197"/>
      <c r="R87" s="197"/>
      <c r="S87" s="197"/>
      <c r="T87" s="197"/>
      <c r="U87" s="197"/>
      <c r="V87" s="197"/>
      <c r="W87" s="197"/>
      <c r="X87" s="197"/>
      <c r="Y87" s="197"/>
      <c r="Z87" s="197"/>
    </row>
    <row r="88" spans="1:26" ht="12" customHeight="1" x14ac:dyDescent="0.25">
      <c r="A88" s="197"/>
      <c r="B88" s="197"/>
      <c r="C88" s="197"/>
      <c r="D88" s="230"/>
      <c r="E88" s="197"/>
      <c r="F88" s="197"/>
      <c r="G88" s="197"/>
      <c r="H88" s="197"/>
      <c r="I88" s="197"/>
      <c r="J88" s="197"/>
      <c r="K88" s="197"/>
      <c r="L88" s="197"/>
      <c r="M88" s="197"/>
      <c r="N88" s="197"/>
      <c r="O88" s="197"/>
      <c r="P88" s="197"/>
      <c r="Q88" s="197"/>
      <c r="R88" s="197"/>
      <c r="S88" s="197"/>
      <c r="T88" s="197"/>
      <c r="U88" s="197"/>
      <c r="V88" s="197"/>
      <c r="W88" s="197"/>
      <c r="X88" s="197"/>
      <c r="Y88" s="197"/>
      <c r="Z88" s="197"/>
    </row>
    <row r="89" spans="1:26" ht="12" customHeight="1" x14ac:dyDescent="0.25">
      <c r="A89" s="197"/>
      <c r="B89" s="197"/>
      <c r="C89" s="197"/>
      <c r="D89" s="230"/>
      <c r="E89" s="197"/>
      <c r="F89" s="197"/>
      <c r="G89" s="197"/>
      <c r="H89" s="197"/>
      <c r="I89" s="197"/>
      <c r="J89" s="197"/>
      <c r="K89" s="197"/>
      <c r="L89" s="197"/>
      <c r="M89" s="197"/>
      <c r="N89" s="197"/>
      <c r="O89" s="197"/>
      <c r="P89" s="197"/>
      <c r="Q89" s="197"/>
      <c r="R89" s="197"/>
      <c r="S89" s="197"/>
      <c r="T89" s="197"/>
      <c r="U89" s="197"/>
      <c r="V89" s="197"/>
      <c r="W89" s="197"/>
      <c r="X89" s="197"/>
      <c r="Y89" s="197"/>
      <c r="Z89" s="197"/>
    </row>
    <row r="90" spans="1:26" ht="12" customHeight="1" x14ac:dyDescent="0.25">
      <c r="A90" s="197"/>
      <c r="B90" s="197"/>
      <c r="C90" s="197"/>
      <c r="D90" s="230"/>
      <c r="E90" s="197"/>
      <c r="F90" s="197"/>
      <c r="G90" s="197"/>
      <c r="H90" s="197"/>
      <c r="I90" s="197"/>
      <c r="J90" s="197"/>
      <c r="K90" s="197"/>
      <c r="L90" s="197"/>
      <c r="M90" s="197"/>
      <c r="N90" s="197"/>
      <c r="O90" s="197"/>
      <c r="P90" s="197"/>
      <c r="Q90" s="197"/>
      <c r="R90" s="197"/>
      <c r="S90" s="197"/>
      <c r="T90" s="197"/>
      <c r="U90" s="197"/>
      <c r="V90" s="197"/>
      <c r="W90" s="197"/>
      <c r="X90" s="197"/>
      <c r="Y90" s="197"/>
      <c r="Z90" s="197"/>
    </row>
    <row r="91" spans="1:26" ht="12" customHeight="1" x14ac:dyDescent="0.25">
      <c r="A91" s="197"/>
      <c r="B91" s="197"/>
      <c r="C91" s="197"/>
      <c r="D91" s="230"/>
      <c r="E91" s="197"/>
      <c r="F91" s="197"/>
      <c r="G91" s="197"/>
      <c r="H91" s="197"/>
      <c r="I91" s="197"/>
      <c r="J91" s="197"/>
      <c r="K91" s="197"/>
      <c r="L91" s="197"/>
      <c r="M91" s="197"/>
      <c r="N91" s="197"/>
      <c r="O91" s="197"/>
      <c r="P91" s="197"/>
      <c r="Q91" s="197"/>
      <c r="R91" s="197"/>
      <c r="S91" s="197"/>
      <c r="T91" s="197"/>
      <c r="U91" s="197"/>
      <c r="V91" s="197"/>
      <c r="W91" s="197"/>
      <c r="X91" s="197"/>
      <c r="Y91" s="197"/>
      <c r="Z91" s="197"/>
    </row>
    <row r="92" spans="1:26" ht="12" customHeight="1" x14ac:dyDescent="0.25">
      <c r="A92" s="197"/>
      <c r="B92" s="197"/>
      <c r="C92" s="197"/>
      <c r="D92" s="230"/>
      <c r="E92" s="197"/>
      <c r="F92" s="197"/>
      <c r="G92" s="197"/>
      <c r="H92" s="197"/>
      <c r="I92" s="197"/>
      <c r="J92" s="197"/>
      <c r="K92" s="197"/>
      <c r="L92" s="197"/>
      <c r="M92" s="197"/>
      <c r="N92" s="197"/>
      <c r="O92" s="197"/>
      <c r="P92" s="197"/>
      <c r="Q92" s="197"/>
      <c r="R92" s="197"/>
      <c r="S92" s="197"/>
      <c r="T92" s="197"/>
      <c r="U92" s="197"/>
      <c r="V92" s="197"/>
      <c r="W92" s="197"/>
      <c r="X92" s="197"/>
      <c r="Y92" s="197"/>
      <c r="Z92" s="197"/>
    </row>
    <row r="93" spans="1:26" ht="12" customHeight="1" x14ac:dyDescent="0.25">
      <c r="A93" s="197"/>
      <c r="B93" s="197"/>
      <c r="C93" s="197"/>
      <c r="D93" s="230"/>
      <c r="E93" s="197"/>
      <c r="F93" s="197"/>
      <c r="G93" s="197"/>
      <c r="H93" s="197"/>
      <c r="I93" s="197"/>
      <c r="J93" s="197"/>
      <c r="K93" s="197"/>
      <c r="L93" s="197"/>
      <c r="M93" s="197"/>
      <c r="N93" s="197"/>
      <c r="O93" s="197"/>
      <c r="P93" s="197"/>
      <c r="Q93" s="197"/>
      <c r="R93" s="197"/>
      <c r="S93" s="197"/>
      <c r="T93" s="197"/>
      <c r="U93" s="197"/>
      <c r="V93" s="197"/>
      <c r="W93" s="197"/>
      <c r="X93" s="197"/>
      <c r="Y93" s="197"/>
      <c r="Z93" s="197"/>
    </row>
    <row r="94" spans="1:26" ht="12" customHeight="1" x14ac:dyDescent="0.25">
      <c r="A94" s="197"/>
      <c r="B94" s="197"/>
      <c r="C94" s="197"/>
      <c r="D94" s="230"/>
      <c r="E94" s="197"/>
      <c r="F94" s="197"/>
      <c r="G94" s="197"/>
      <c r="H94" s="197"/>
      <c r="I94" s="197"/>
      <c r="J94" s="197"/>
      <c r="K94" s="197"/>
      <c r="L94" s="197"/>
      <c r="M94" s="197"/>
      <c r="N94" s="197"/>
      <c r="O94" s="197"/>
      <c r="P94" s="197"/>
      <c r="Q94" s="197"/>
      <c r="R94" s="197"/>
      <c r="S94" s="197"/>
      <c r="T94" s="197"/>
      <c r="U94" s="197"/>
      <c r="V94" s="197"/>
      <c r="W94" s="197"/>
      <c r="X94" s="197"/>
      <c r="Y94" s="197"/>
      <c r="Z94" s="197"/>
    </row>
    <row r="95" spans="1:26" ht="12" customHeight="1" x14ac:dyDescent="0.25">
      <c r="A95" s="197"/>
      <c r="B95" s="197"/>
      <c r="C95" s="197"/>
      <c r="D95" s="230"/>
      <c r="E95" s="197"/>
      <c r="F95" s="197"/>
      <c r="G95" s="197"/>
      <c r="H95" s="197"/>
      <c r="I95" s="197"/>
      <c r="J95" s="197"/>
      <c r="K95" s="197"/>
      <c r="L95" s="197"/>
      <c r="M95" s="197"/>
      <c r="N95" s="197"/>
      <c r="O95" s="197"/>
      <c r="P95" s="197"/>
      <c r="Q95" s="197"/>
      <c r="R95" s="197"/>
      <c r="S95" s="197"/>
      <c r="T95" s="197"/>
      <c r="U95" s="197"/>
      <c r="V95" s="197"/>
      <c r="W95" s="197"/>
      <c r="X95" s="197"/>
      <c r="Y95" s="197"/>
      <c r="Z95" s="197"/>
    </row>
    <row r="96" spans="1:26" ht="12" customHeight="1" x14ac:dyDescent="0.25">
      <c r="A96" s="197"/>
      <c r="B96" s="197"/>
      <c r="C96" s="197"/>
      <c r="D96" s="230"/>
      <c r="E96" s="197"/>
      <c r="F96" s="197"/>
      <c r="G96" s="197"/>
      <c r="H96" s="197"/>
      <c r="I96" s="197"/>
      <c r="J96" s="197"/>
      <c r="K96" s="197"/>
      <c r="L96" s="197"/>
      <c r="M96" s="197"/>
      <c r="N96" s="197"/>
      <c r="O96" s="197"/>
      <c r="P96" s="197"/>
      <c r="Q96" s="197"/>
      <c r="R96" s="197"/>
      <c r="S96" s="197"/>
      <c r="T96" s="197"/>
      <c r="U96" s="197"/>
      <c r="V96" s="197"/>
      <c r="W96" s="197"/>
      <c r="X96" s="197"/>
      <c r="Y96" s="197"/>
      <c r="Z96" s="197"/>
    </row>
    <row r="97" spans="1:26" ht="12" customHeight="1" x14ac:dyDescent="0.25">
      <c r="A97" s="197"/>
      <c r="B97" s="197"/>
      <c r="C97" s="197"/>
      <c r="D97" s="230"/>
      <c r="E97" s="197"/>
      <c r="F97" s="197"/>
      <c r="G97" s="197"/>
      <c r="H97" s="197"/>
      <c r="I97" s="197"/>
      <c r="J97" s="197"/>
      <c r="K97" s="197"/>
      <c r="L97" s="197"/>
      <c r="M97" s="197"/>
      <c r="N97" s="197"/>
      <c r="O97" s="197"/>
      <c r="P97" s="197"/>
      <c r="Q97" s="197"/>
      <c r="R97" s="197"/>
      <c r="S97" s="197"/>
      <c r="T97" s="197"/>
      <c r="U97" s="197"/>
      <c r="V97" s="197"/>
      <c r="W97" s="197"/>
      <c r="X97" s="197"/>
      <c r="Y97" s="197"/>
      <c r="Z97" s="197"/>
    </row>
    <row r="98" spans="1:26" ht="12" customHeight="1" x14ac:dyDescent="0.25">
      <c r="A98" s="197"/>
      <c r="B98" s="197"/>
      <c r="C98" s="197"/>
      <c r="D98" s="230"/>
      <c r="E98" s="197"/>
      <c r="F98" s="197"/>
      <c r="G98" s="197"/>
      <c r="H98" s="197"/>
      <c r="I98" s="197"/>
      <c r="J98" s="197"/>
      <c r="K98" s="197"/>
      <c r="L98" s="197"/>
      <c r="M98" s="197"/>
      <c r="N98" s="197"/>
      <c r="O98" s="197"/>
      <c r="P98" s="197"/>
      <c r="Q98" s="197"/>
      <c r="R98" s="197"/>
      <c r="S98" s="197"/>
      <c r="T98" s="197"/>
      <c r="U98" s="197"/>
      <c r="V98" s="197"/>
      <c r="W98" s="197"/>
      <c r="X98" s="197"/>
      <c r="Y98" s="197"/>
      <c r="Z98" s="197"/>
    </row>
    <row r="99" spans="1:26" ht="12" customHeight="1" x14ac:dyDescent="0.25">
      <c r="A99" s="197"/>
      <c r="B99" s="197"/>
      <c r="C99" s="197"/>
      <c r="D99" s="230"/>
      <c r="E99" s="197"/>
      <c r="F99" s="197"/>
      <c r="G99" s="197"/>
      <c r="H99" s="197"/>
      <c r="I99" s="197"/>
      <c r="J99" s="197"/>
      <c r="K99" s="197"/>
      <c r="L99" s="197"/>
      <c r="M99" s="197"/>
      <c r="N99" s="197"/>
      <c r="O99" s="197"/>
      <c r="P99" s="197"/>
      <c r="Q99" s="197"/>
      <c r="R99" s="197"/>
      <c r="S99" s="197"/>
      <c r="T99" s="197"/>
      <c r="U99" s="197"/>
      <c r="V99" s="197"/>
      <c r="W99" s="197"/>
      <c r="X99" s="197"/>
      <c r="Y99" s="197"/>
      <c r="Z99" s="197"/>
    </row>
    <row r="100" spans="1:26" ht="12" customHeight="1" x14ac:dyDescent="0.25">
      <c r="A100" s="197"/>
      <c r="B100" s="197"/>
      <c r="C100" s="197"/>
      <c r="D100" s="230"/>
      <c r="E100" s="197"/>
      <c r="F100" s="197"/>
      <c r="G100" s="197"/>
      <c r="H100" s="197"/>
      <c r="I100" s="197"/>
      <c r="J100" s="197"/>
      <c r="K100" s="197"/>
      <c r="L100" s="197"/>
      <c r="M100" s="197"/>
      <c r="N100" s="197"/>
      <c r="O100" s="197"/>
      <c r="P100" s="197"/>
      <c r="Q100" s="197"/>
      <c r="R100" s="197"/>
      <c r="S100" s="197"/>
      <c r="T100" s="197"/>
      <c r="U100" s="197"/>
      <c r="V100" s="197"/>
      <c r="W100" s="197"/>
      <c r="X100" s="197"/>
      <c r="Y100" s="197"/>
      <c r="Z100" s="197"/>
    </row>
    <row r="101" spans="1:26" ht="12" customHeight="1" x14ac:dyDescent="0.25">
      <c r="A101" s="197"/>
      <c r="B101" s="197"/>
      <c r="C101" s="197"/>
      <c r="D101" s="230"/>
      <c r="E101" s="197"/>
      <c r="F101" s="197"/>
      <c r="G101" s="197"/>
      <c r="H101" s="197"/>
      <c r="I101" s="197"/>
      <c r="J101" s="197"/>
      <c r="K101" s="197"/>
      <c r="L101" s="197"/>
      <c r="M101" s="197"/>
      <c r="N101" s="197"/>
      <c r="O101" s="197"/>
      <c r="P101" s="197"/>
      <c r="Q101" s="197"/>
      <c r="R101" s="197"/>
      <c r="S101" s="197"/>
      <c r="T101" s="197"/>
      <c r="U101" s="197"/>
      <c r="V101" s="197"/>
      <c r="W101" s="197"/>
      <c r="X101" s="197"/>
      <c r="Y101" s="197"/>
      <c r="Z101" s="197"/>
    </row>
    <row r="102" spans="1:26" ht="12" customHeight="1" x14ac:dyDescent="0.25">
      <c r="A102" s="197"/>
      <c r="B102" s="197"/>
      <c r="C102" s="197"/>
      <c r="D102" s="230"/>
      <c r="E102" s="197"/>
      <c r="F102" s="197"/>
      <c r="G102" s="197"/>
      <c r="H102" s="197"/>
      <c r="I102" s="197"/>
      <c r="J102" s="197"/>
      <c r="K102" s="197"/>
      <c r="L102" s="197"/>
      <c r="M102" s="197"/>
      <c r="N102" s="197"/>
      <c r="O102" s="197"/>
      <c r="P102" s="197"/>
      <c r="Q102" s="197"/>
      <c r="R102" s="197"/>
      <c r="S102" s="197"/>
      <c r="T102" s="197"/>
      <c r="U102" s="197"/>
      <c r="V102" s="197"/>
      <c r="W102" s="197"/>
      <c r="X102" s="197"/>
      <c r="Y102" s="197"/>
      <c r="Z102" s="197"/>
    </row>
    <row r="103" spans="1:26" ht="12" customHeight="1" x14ac:dyDescent="0.25">
      <c r="A103" s="197"/>
      <c r="B103" s="197"/>
      <c r="C103" s="197"/>
      <c r="D103" s="230"/>
      <c r="E103" s="197"/>
      <c r="F103" s="197"/>
      <c r="G103" s="197"/>
      <c r="H103" s="197"/>
      <c r="I103" s="197"/>
      <c r="J103" s="197"/>
      <c r="K103" s="197"/>
      <c r="L103" s="197"/>
      <c r="M103" s="197"/>
      <c r="N103" s="197"/>
      <c r="O103" s="197"/>
      <c r="P103" s="197"/>
      <c r="Q103" s="197"/>
      <c r="R103" s="197"/>
      <c r="S103" s="197"/>
      <c r="T103" s="197"/>
      <c r="U103" s="197"/>
      <c r="V103" s="197"/>
      <c r="W103" s="197"/>
      <c r="X103" s="197"/>
      <c r="Y103" s="197"/>
      <c r="Z103" s="197"/>
    </row>
    <row r="104" spans="1:26" ht="12" customHeight="1" x14ac:dyDescent="0.25">
      <c r="A104" s="197"/>
      <c r="B104" s="197"/>
      <c r="C104" s="197"/>
      <c r="D104" s="230"/>
      <c r="E104" s="197"/>
      <c r="F104" s="197"/>
      <c r="G104" s="197"/>
      <c r="H104" s="197"/>
      <c r="I104" s="197"/>
      <c r="J104" s="197"/>
      <c r="K104" s="197"/>
      <c r="L104" s="197"/>
      <c r="M104" s="197"/>
      <c r="N104" s="197"/>
      <c r="O104" s="197"/>
      <c r="P104" s="197"/>
      <c r="Q104" s="197"/>
      <c r="R104" s="197"/>
      <c r="S104" s="197"/>
      <c r="T104" s="197"/>
      <c r="U104" s="197"/>
      <c r="V104" s="197"/>
      <c r="W104" s="197"/>
      <c r="X104" s="197"/>
      <c r="Y104" s="197"/>
      <c r="Z104" s="197"/>
    </row>
    <row r="105" spans="1:26" ht="12" customHeight="1" x14ac:dyDescent="0.25">
      <c r="A105" s="197"/>
      <c r="B105" s="197"/>
      <c r="C105" s="197"/>
      <c r="D105" s="230"/>
      <c r="E105" s="197"/>
      <c r="F105" s="197"/>
      <c r="G105" s="197"/>
      <c r="H105" s="197"/>
      <c r="I105" s="197"/>
      <c r="J105" s="197"/>
      <c r="K105" s="197"/>
      <c r="L105" s="197"/>
      <c r="M105" s="197"/>
      <c r="N105" s="197"/>
      <c r="O105" s="197"/>
      <c r="P105" s="197"/>
      <c r="Q105" s="197"/>
      <c r="R105" s="197"/>
      <c r="S105" s="197"/>
      <c r="T105" s="197"/>
      <c r="U105" s="197"/>
      <c r="V105" s="197"/>
      <c r="W105" s="197"/>
      <c r="X105" s="197"/>
      <c r="Y105" s="197"/>
      <c r="Z105" s="197"/>
    </row>
    <row r="106" spans="1:26" ht="12" customHeight="1" x14ac:dyDescent="0.25">
      <c r="A106" s="197"/>
      <c r="B106" s="197"/>
      <c r="C106" s="197"/>
      <c r="D106" s="230"/>
      <c r="E106" s="197"/>
      <c r="F106" s="197"/>
      <c r="G106" s="197"/>
      <c r="H106" s="197"/>
      <c r="I106" s="197"/>
      <c r="J106" s="197"/>
      <c r="K106" s="197"/>
      <c r="L106" s="197"/>
      <c r="M106" s="197"/>
      <c r="N106" s="197"/>
      <c r="O106" s="197"/>
      <c r="P106" s="197"/>
      <c r="Q106" s="197"/>
      <c r="R106" s="197"/>
      <c r="S106" s="197"/>
      <c r="T106" s="197"/>
      <c r="U106" s="197"/>
      <c r="V106" s="197"/>
      <c r="W106" s="197"/>
      <c r="X106" s="197"/>
      <c r="Y106" s="197"/>
      <c r="Z106" s="197"/>
    </row>
    <row r="107" spans="1:26" ht="12" customHeight="1" x14ac:dyDescent="0.25">
      <c r="A107" s="197"/>
      <c r="B107" s="197"/>
      <c r="C107" s="197"/>
      <c r="D107" s="230"/>
      <c r="E107" s="197"/>
      <c r="F107" s="197"/>
      <c r="G107" s="197"/>
      <c r="H107" s="197"/>
      <c r="I107" s="197"/>
      <c r="J107" s="197"/>
      <c r="K107" s="197"/>
      <c r="L107" s="197"/>
      <c r="M107" s="197"/>
      <c r="N107" s="197"/>
      <c r="O107" s="197"/>
      <c r="P107" s="197"/>
      <c r="Q107" s="197"/>
      <c r="R107" s="197"/>
      <c r="S107" s="197"/>
      <c r="T107" s="197"/>
      <c r="U107" s="197"/>
      <c r="V107" s="197"/>
      <c r="W107" s="197"/>
      <c r="X107" s="197"/>
      <c r="Y107" s="197"/>
      <c r="Z107" s="197"/>
    </row>
    <row r="108" spans="1:26" ht="12" customHeight="1" x14ac:dyDescent="0.25">
      <c r="A108" s="197"/>
      <c r="B108" s="197"/>
      <c r="C108" s="197"/>
      <c r="D108" s="230"/>
      <c r="E108" s="197"/>
      <c r="F108" s="197"/>
      <c r="G108" s="197"/>
      <c r="H108" s="197"/>
      <c r="I108" s="197"/>
      <c r="J108" s="197"/>
      <c r="K108" s="197"/>
      <c r="L108" s="197"/>
      <c r="M108" s="197"/>
      <c r="N108" s="197"/>
      <c r="O108" s="197"/>
      <c r="P108" s="197"/>
      <c r="Q108" s="197"/>
      <c r="R108" s="197"/>
      <c r="S108" s="197"/>
      <c r="T108" s="197"/>
      <c r="U108" s="197"/>
      <c r="V108" s="197"/>
      <c r="W108" s="197"/>
      <c r="X108" s="197"/>
      <c r="Y108" s="197"/>
      <c r="Z108" s="197"/>
    </row>
    <row r="109" spans="1:26" ht="12" customHeight="1" x14ac:dyDescent="0.25">
      <c r="A109" s="197"/>
      <c r="B109" s="197"/>
      <c r="C109" s="197"/>
      <c r="D109" s="230"/>
      <c r="E109" s="197"/>
      <c r="F109" s="197"/>
      <c r="G109" s="197"/>
      <c r="H109" s="197"/>
      <c r="I109" s="197"/>
      <c r="J109" s="197"/>
      <c r="K109" s="197"/>
      <c r="L109" s="197"/>
      <c r="M109" s="197"/>
      <c r="N109" s="197"/>
      <c r="O109" s="197"/>
      <c r="P109" s="197"/>
      <c r="Q109" s="197"/>
      <c r="R109" s="197"/>
      <c r="S109" s="197"/>
      <c r="T109" s="197"/>
      <c r="U109" s="197"/>
      <c r="V109" s="197"/>
      <c r="W109" s="197"/>
      <c r="X109" s="197"/>
      <c r="Y109" s="197"/>
      <c r="Z109" s="197"/>
    </row>
    <row r="110" spans="1:26" ht="12" customHeight="1" x14ac:dyDescent="0.25">
      <c r="A110" s="197"/>
      <c r="B110" s="197"/>
      <c r="C110" s="197"/>
      <c r="D110" s="230"/>
      <c r="E110" s="197"/>
      <c r="F110" s="197"/>
      <c r="G110" s="197"/>
      <c r="H110" s="197"/>
      <c r="I110" s="197"/>
      <c r="J110" s="197"/>
      <c r="K110" s="197"/>
      <c r="L110" s="197"/>
      <c r="M110" s="197"/>
      <c r="N110" s="197"/>
      <c r="O110" s="197"/>
      <c r="P110" s="197"/>
      <c r="Q110" s="197"/>
      <c r="R110" s="197"/>
      <c r="S110" s="197"/>
      <c r="T110" s="197"/>
      <c r="U110" s="197"/>
      <c r="V110" s="197"/>
      <c r="W110" s="197"/>
      <c r="X110" s="197"/>
      <c r="Y110" s="197"/>
      <c r="Z110" s="197"/>
    </row>
    <row r="111" spans="1:26" ht="12" customHeight="1" x14ac:dyDescent="0.25">
      <c r="A111" s="197"/>
      <c r="B111" s="197"/>
      <c r="C111" s="197"/>
      <c r="D111" s="230"/>
      <c r="E111" s="197"/>
      <c r="F111" s="197"/>
      <c r="G111" s="197"/>
      <c r="H111" s="197"/>
      <c r="I111" s="197"/>
      <c r="J111" s="197"/>
      <c r="K111" s="197"/>
      <c r="L111" s="197"/>
      <c r="M111" s="197"/>
      <c r="N111" s="197"/>
      <c r="O111" s="197"/>
      <c r="P111" s="197"/>
      <c r="Q111" s="197"/>
      <c r="R111" s="197"/>
      <c r="S111" s="197"/>
      <c r="T111" s="197"/>
      <c r="U111" s="197"/>
      <c r="V111" s="197"/>
      <c r="W111" s="197"/>
      <c r="X111" s="197"/>
      <c r="Y111" s="197"/>
      <c r="Z111" s="197"/>
    </row>
    <row r="112" spans="1:26" ht="12" customHeight="1" x14ac:dyDescent="0.25">
      <c r="A112" s="197"/>
      <c r="B112" s="197"/>
      <c r="C112" s="197"/>
      <c r="D112" s="230"/>
      <c r="E112" s="197"/>
      <c r="F112" s="197"/>
      <c r="G112" s="197"/>
      <c r="H112" s="197"/>
      <c r="I112" s="197"/>
      <c r="J112" s="197"/>
      <c r="K112" s="197"/>
      <c r="L112" s="197"/>
      <c r="M112" s="197"/>
      <c r="N112" s="197"/>
      <c r="O112" s="197"/>
      <c r="P112" s="197"/>
      <c r="Q112" s="197"/>
      <c r="R112" s="197"/>
      <c r="S112" s="197"/>
      <c r="T112" s="197"/>
      <c r="U112" s="197"/>
      <c r="V112" s="197"/>
      <c r="W112" s="197"/>
      <c r="X112" s="197"/>
      <c r="Y112" s="197"/>
      <c r="Z112" s="197"/>
    </row>
    <row r="113" spans="1:26" ht="12" customHeight="1" x14ac:dyDescent="0.25">
      <c r="A113" s="197"/>
      <c r="B113" s="197"/>
      <c r="C113" s="197"/>
      <c r="D113" s="230"/>
      <c r="E113" s="197"/>
      <c r="F113" s="197"/>
      <c r="G113" s="197"/>
      <c r="H113" s="197"/>
      <c r="I113" s="197"/>
      <c r="J113" s="197"/>
      <c r="K113" s="197"/>
      <c r="L113" s="197"/>
      <c r="M113" s="197"/>
      <c r="N113" s="197"/>
      <c r="O113" s="197"/>
      <c r="P113" s="197"/>
      <c r="Q113" s="197"/>
      <c r="R113" s="197"/>
      <c r="S113" s="197"/>
      <c r="T113" s="197"/>
      <c r="U113" s="197"/>
      <c r="V113" s="197"/>
      <c r="W113" s="197"/>
      <c r="X113" s="197"/>
      <c r="Y113" s="197"/>
      <c r="Z113" s="197"/>
    </row>
    <row r="114" spans="1:26" ht="12" customHeight="1" x14ac:dyDescent="0.25">
      <c r="A114" s="197"/>
      <c r="B114" s="197"/>
      <c r="C114" s="197"/>
      <c r="D114" s="230"/>
      <c r="E114" s="197"/>
      <c r="F114" s="197"/>
      <c r="G114" s="197"/>
      <c r="H114" s="197"/>
      <c r="I114" s="197"/>
      <c r="J114" s="197"/>
      <c r="K114" s="197"/>
      <c r="L114" s="197"/>
      <c r="M114" s="197"/>
      <c r="N114" s="197"/>
      <c r="O114" s="197"/>
      <c r="P114" s="197"/>
      <c r="Q114" s="197"/>
      <c r="R114" s="197"/>
      <c r="S114" s="197"/>
      <c r="T114" s="197"/>
      <c r="U114" s="197"/>
      <c r="V114" s="197"/>
      <c r="W114" s="197"/>
      <c r="X114" s="197"/>
      <c r="Y114" s="197"/>
      <c r="Z114" s="197"/>
    </row>
    <row r="115" spans="1:26" ht="12" customHeight="1" x14ac:dyDescent="0.25">
      <c r="A115" s="197"/>
      <c r="B115" s="197"/>
      <c r="C115" s="197"/>
      <c r="D115" s="230"/>
      <c r="E115" s="197"/>
      <c r="F115" s="197"/>
      <c r="G115" s="197"/>
      <c r="H115" s="197"/>
      <c r="I115" s="197"/>
      <c r="J115" s="197"/>
      <c r="K115" s="197"/>
      <c r="L115" s="197"/>
      <c r="M115" s="197"/>
      <c r="N115" s="197"/>
      <c r="O115" s="197"/>
      <c r="P115" s="197"/>
      <c r="Q115" s="197"/>
      <c r="R115" s="197"/>
      <c r="S115" s="197"/>
      <c r="T115" s="197"/>
      <c r="U115" s="197"/>
      <c r="V115" s="197"/>
      <c r="W115" s="197"/>
      <c r="X115" s="197"/>
      <c r="Y115" s="197"/>
      <c r="Z115" s="197"/>
    </row>
    <row r="116" spans="1:26" ht="12" customHeight="1" x14ac:dyDescent="0.25">
      <c r="A116" s="197"/>
      <c r="B116" s="197"/>
      <c r="C116" s="197"/>
      <c r="D116" s="230"/>
      <c r="E116" s="197"/>
      <c r="F116" s="197"/>
      <c r="G116" s="197"/>
      <c r="H116" s="197"/>
      <c r="I116" s="197"/>
      <c r="J116" s="197"/>
      <c r="K116" s="197"/>
      <c r="L116" s="197"/>
      <c r="M116" s="197"/>
      <c r="N116" s="197"/>
      <c r="O116" s="197"/>
      <c r="P116" s="197"/>
      <c r="Q116" s="197"/>
      <c r="R116" s="197"/>
      <c r="S116" s="197"/>
      <c r="T116" s="197"/>
      <c r="U116" s="197"/>
      <c r="V116" s="197"/>
      <c r="W116" s="197"/>
      <c r="X116" s="197"/>
      <c r="Y116" s="197"/>
      <c r="Z116" s="197"/>
    </row>
    <row r="117" spans="1:26" ht="12" customHeight="1" x14ac:dyDescent="0.25">
      <c r="A117" s="197"/>
      <c r="B117" s="197"/>
      <c r="C117" s="197"/>
      <c r="D117" s="230"/>
      <c r="E117" s="197"/>
      <c r="F117" s="197"/>
      <c r="G117" s="197"/>
      <c r="H117" s="197"/>
      <c r="I117" s="197"/>
      <c r="J117" s="197"/>
      <c r="K117" s="197"/>
      <c r="L117" s="197"/>
      <c r="M117" s="197"/>
      <c r="N117" s="197"/>
      <c r="O117" s="197"/>
      <c r="P117" s="197"/>
      <c r="Q117" s="197"/>
      <c r="R117" s="197"/>
      <c r="S117" s="197"/>
      <c r="T117" s="197"/>
      <c r="U117" s="197"/>
      <c r="V117" s="197"/>
      <c r="W117" s="197"/>
      <c r="X117" s="197"/>
      <c r="Y117" s="197"/>
      <c r="Z117" s="197"/>
    </row>
    <row r="118" spans="1:26" ht="12" customHeight="1" x14ac:dyDescent="0.25">
      <c r="A118" s="197"/>
      <c r="B118" s="197"/>
      <c r="C118" s="197"/>
      <c r="D118" s="230"/>
      <c r="E118" s="197"/>
      <c r="F118" s="197"/>
      <c r="G118" s="197"/>
      <c r="H118" s="197"/>
      <c r="I118" s="197"/>
      <c r="J118" s="197"/>
      <c r="K118" s="197"/>
      <c r="L118" s="197"/>
      <c r="M118" s="197"/>
      <c r="N118" s="197"/>
      <c r="O118" s="197"/>
      <c r="P118" s="197"/>
      <c r="Q118" s="197"/>
      <c r="R118" s="197"/>
      <c r="S118" s="197"/>
      <c r="T118" s="197"/>
      <c r="U118" s="197"/>
      <c r="V118" s="197"/>
      <c r="W118" s="197"/>
      <c r="X118" s="197"/>
      <c r="Y118" s="197"/>
      <c r="Z118" s="197"/>
    </row>
    <row r="119" spans="1:26" ht="12" customHeight="1" x14ac:dyDescent="0.25">
      <c r="A119" s="197"/>
      <c r="B119" s="197"/>
      <c r="C119" s="197"/>
      <c r="D119" s="230"/>
      <c r="E119" s="197"/>
      <c r="F119" s="197"/>
      <c r="G119" s="197"/>
      <c r="H119" s="197"/>
      <c r="I119" s="197"/>
      <c r="J119" s="197"/>
      <c r="K119" s="197"/>
      <c r="L119" s="197"/>
      <c r="M119" s="197"/>
      <c r="N119" s="197"/>
      <c r="O119" s="197"/>
      <c r="P119" s="197"/>
      <c r="Q119" s="197"/>
      <c r="R119" s="197"/>
      <c r="S119" s="197"/>
      <c r="T119" s="197"/>
      <c r="U119" s="197"/>
      <c r="V119" s="197"/>
      <c r="W119" s="197"/>
      <c r="X119" s="197"/>
      <c r="Y119" s="197"/>
      <c r="Z119" s="197"/>
    </row>
    <row r="120" spans="1:26" ht="12" customHeight="1" x14ac:dyDescent="0.25">
      <c r="A120" s="197"/>
      <c r="B120" s="197"/>
      <c r="C120" s="197"/>
      <c r="D120" s="230"/>
      <c r="E120" s="197"/>
      <c r="F120" s="197"/>
      <c r="G120" s="197"/>
      <c r="H120" s="197"/>
      <c r="I120" s="197"/>
      <c r="J120" s="197"/>
      <c r="K120" s="197"/>
      <c r="L120" s="197"/>
      <c r="M120" s="197"/>
      <c r="N120" s="197"/>
      <c r="O120" s="197"/>
      <c r="P120" s="197"/>
      <c r="Q120" s="197"/>
      <c r="R120" s="197"/>
      <c r="S120" s="197"/>
      <c r="T120" s="197"/>
      <c r="U120" s="197"/>
      <c r="V120" s="197"/>
      <c r="W120" s="197"/>
      <c r="X120" s="197"/>
      <c r="Y120" s="197"/>
      <c r="Z120" s="197"/>
    </row>
    <row r="121" spans="1:26" ht="12" customHeight="1" x14ac:dyDescent="0.25">
      <c r="A121" s="197"/>
      <c r="B121" s="197"/>
      <c r="C121" s="197"/>
      <c r="D121" s="230"/>
      <c r="E121" s="197"/>
      <c r="F121" s="197"/>
      <c r="G121" s="197"/>
      <c r="H121" s="197"/>
      <c r="I121" s="197"/>
      <c r="J121" s="197"/>
      <c r="K121" s="197"/>
      <c r="L121" s="197"/>
      <c r="M121" s="197"/>
      <c r="N121" s="197"/>
      <c r="O121" s="197"/>
      <c r="P121" s="197"/>
      <c r="Q121" s="197"/>
      <c r="R121" s="197"/>
      <c r="S121" s="197"/>
      <c r="T121" s="197"/>
      <c r="U121" s="197"/>
      <c r="V121" s="197"/>
      <c r="W121" s="197"/>
      <c r="X121" s="197"/>
      <c r="Y121" s="197"/>
      <c r="Z121" s="197"/>
    </row>
    <row r="122" spans="1:26" ht="12" customHeight="1" x14ac:dyDescent="0.25">
      <c r="A122" s="197"/>
      <c r="B122" s="197"/>
      <c r="C122" s="197"/>
      <c r="D122" s="230"/>
      <c r="E122" s="197"/>
      <c r="F122" s="197"/>
      <c r="G122" s="197"/>
      <c r="H122" s="197"/>
      <c r="I122" s="197"/>
      <c r="J122" s="197"/>
      <c r="K122" s="197"/>
      <c r="L122" s="197"/>
      <c r="M122" s="197"/>
      <c r="N122" s="197"/>
      <c r="O122" s="197"/>
      <c r="P122" s="197"/>
      <c r="Q122" s="197"/>
      <c r="R122" s="197"/>
      <c r="S122" s="197"/>
      <c r="T122" s="197"/>
      <c r="U122" s="197"/>
      <c r="V122" s="197"/>
      <c r="W122" s="197"/>
      <c r="X122" s="197"/>
      <c r="Y122" s="197"/>
      <c r="Z122" s="197"/>
    </row>
    <row r="123" spans="1:26" ht="12" customHeight="1" x14ac:dyDescent="0.25">
      <c r="A123" s="197"/>
      <c r="B123" s="197"/>
      <c r="C123" s="197"/>
      <c r="D123" s="230"/>
      <c r="E123" s="197"/>
      <c r="F123" s="197"/>
      <c r="G123" s="197"/>
      <c r="H123" s="197"/>
      <c r="I123" s="197"/>
      <c r="J123" s="197"/>
      <c r="K123" s="197"/>
      <c r="L123" s="197"/>
      <c r="M123" s="197"/>
      <c r="N123" s="197"/>
      <c r="O123" s="197"/>
      <c r="P123" s="197"/>
      <c r="Q123" s="197"/>
      <c r="R123" s="197"/>
      <c r="S123" s="197"/>
      <c r="T123" s="197"/>
      <c r="U123" s="197"/>
      <c r="V123" s="197"/>
      <c r="W123" s="197"/>
      <c r="X123" s="197"/>
      <c r="Y123" s="197"/>
      <c r="Z123" s="197"/>
    </row>
    <row r="124" spans="1:26" ht="12" customHeight="1" x14ac:dyDescent="0.25">
      <c r="A124" s="197"/>
      <c r="B124" s="197"/>
      <c r="C124" s="197"/>
      <c r="D124" s="230"/>
      <c r="E124" s="197"/>
      <c r="F124" s="197"/>
      <c r="G124" s="197"/>
      <c r="H124" s="197"/>
      <c r="I124" s="197"/>
      <c r="J124" s="197"/>
      <c r="K124" s="197"/>
      <c r="L124" s="197"/>
      <c r="M124" s="197"/>
      <c r="N124" s="197"/>
      <c r="O124" s="197"/>
      <c r="P124" s="197"/>
      <c r="Q124" s="197"/>
      <c r="R124" s="197"/>
      <c r="S124" s="197"/>
      <c r="T124" s="197"/>
      <c r="U124" s="197"/>
      <c r="V124" s="197"/>
      <c r="W124" s="197"/>
      <c r="X124" s="197"/>
      <c r="Y124" s="197"/>
      <c r="Z124" s="197"/>
    </row>
    <row r="125" spans="1:26" ht="12" customHeight="1" x14ac:dyDescent="0.25">
      <c r="A125" s="197"/>
      <c r="B125" s="197"/>
      <c r="C125" s="197"/>
      <c r="D125" s="230"/>
      <c r="E125" s="197"/>
      <c r="F125" s="197"/>
      <c r="G125" s="197"/>
      <c r="H125" s="197"/>
      <c r="I125" s="197"/>
      <c r="J125" s="197"/>
      <c r="K125" s="197"/>
      <c r="L125" s="197"/>
      <c r="M125" s="197"/>
      <c r="N125" s="197"/>
      <c r="O125" s="197"/>
      <c r="P125" s="197"/>
      <c r="Q125" s="197"/>
      <c r="R125" s="197"/>
      <c r="S125" s="197"/>
      <c r="T125" s="197"/>
      <c r="U125" s="197"/>
      <c r="V125" s="197"/>
      <c r="W125" s="197"/>
      <c r="X125" s="197"/>
      <c r="Y125" s="197"/>
      <c r="Z125" s="197"/>
    </row>
    <row r="126" spans="1:26" ht="12" customHeight="1" x14ac:dyDescent="0.25">
      <c r="A126" s="197"/>
      <c r="B126" s="197"/>
      <c r="C126" s="197"/>
      <c r="D126" s="230"/>
      <c r="E126" s="197"/>
      <c r="F126" s="197"/>
      <c r="G126" s="197"/>
      <c r="H126" s="197"/>
      <c r="I126" s="197"/>
      <c r="J126" s="197"/>
      <c r="K126" s="197"/>
      <c r="L126" s="197"/>
      <c r="M126" s="197"/>
      <c r="N126" s="197"/>
      <c r="O126" s="197"/>
      <c r="P126" s="197"/>
      <c r="Q126" s="197"/>
      <c r="R126" s="197"/>
      <c r="S126" s="197"/>
      <c r="T126" s="197"/>
      <c r="U126" s="197"/>
      <c r="V126" s="197"/>
      <c r="W126" s="197"/>
      <c r="X126" s="197"/>
      <c r="Y126" s="197"/>
      <c r="Z126" s="197"/>
    </row>
    <row r="127" spans="1:26" ht="12" customHeight="1" x14ac:dyDescent="0.25">
      <c r="A127" s="197"/>
      <c r="B127" s="197"/>
      <c r="C127" s="197"/>
      <c r="D127" s="230"/>
      <c r="E127" s="197"/>
      <c r="F127" s="197"/>
      <c r="G127" s="197"/>
      <c r="H127" s="197"/>
      <c r="I127" s="197"/>
      <c r="J127" s="197"/>
      <c r="K127" s="197"/>
      <c r="L127" s="197"/>
      <c r="M127" s="197"/>
      <c r="N127" s="197"/>
      <c r="O127" s="197"/>
      <c r="P127" s="197"/>
      <c r="Q127" s="197"/>
      <c r="R127" s="197"/>
      <c r="S127" s="197"/>
      <c r="T127" s="197"/>
      <c r="U127" s="197"/>
      <c r="V127" s="197"/>
      <c r="W127" s="197"/>
      <c r="X127" s="197"/>
      <c r="Y127" s="197"/>
      <c r="Z127" s="197"/>
    </row>
    <row r="128" spans="1:26" ht="12" customHeight="1" x14ac:dyDescent="0.25">
      <c r="A128" s="197"/>
      <c r="B128" s="197"/>
      <c r="C128" s="197"/>
      <c r="D128" s="230"/>
      <c r="E128" s="197"/>
      <c r="F128" s="197"/>
      <c r="G128" s="197"/>
      <c r="H128" s="197"/>
      <c r="I128" s="197"/>
      <c r="J128" s="197"/>
      <c r="K128" s="197"/>
      <c r="L128" s="197"/>
      <c r="M128" s="197"/>
      <c r="N128" s="197"/>
      <c r="O128" s="197"/>
      <c r="P128" s="197"/>
      <c r="Q128" s="197"/>
      <c r="R128" s="197"/>
      <c r="S128" s="197"/>
      <c r="T128" s="197"/>
      <c r="U128" s="197"/>
      <c r="V128" s="197"/>
      <c r="W128" s="197"/>
      <c r="X128" s="197"/>
      <c r="Y128" s="197"/>
      <c r="Z128" s="197"/>
    </row>
    <row r="129" spans="1:26" ht="12" customHeight="1" x14ac:dyDescent="0.25">
      <c r="A129" s="197"/>
      <c r="B129" s="197"/>
      <c r="C129" s="197"/>
      <c r="D129" s="230"/>
      <c r="E129" s="197"/>
      <c r="F129" s="197"/>
      <c r="G129" s="197"/>
      <c r="H129" s="197"/>
      <c r="I129" s="197"/>
      <c r="J129" s="197"/>
      <c r="K129" s="197"/>
      <c r="L129" s="197"/>
      <c r="M129" s="197"/>
      <c r="N129" s="197"/>
      <c r="O129" s="197"/>
      <c r="P129" s="197"/>
      <c r="Q129" s="197"/>
      <c r="R129" s="197"/>
      <c r="S129" s="197"/>
      <c r="T129" s="197"/>
      <c r="U129" s="197"/>
      <c r="V129" s="197"/>
      <c r="W129" s="197"/>
      <c r="X129" s="197"/>
      <c r="Y129" s="197"/>
      <c r="Z129" s="197"/>
    </row>
    <row r="130" spans="1:26" ht="12" customHeight="1" x14ac:dyDescent="0.25">
      <c r="A130" s="197"/>
      <c r="B130" s="197"/>
      <c r="C130" s="197"/>
      <c r="D130" s="230"/>
      <c r="E130" s="197"/>
      <c r="F130" s="197"/>
      <c r="G130" s="197"/>
      <c r="H130" s="197"/>
      <c r="I130" s="197"/>
      <c r="J130" s="197"/>
      <c r="K130" s="197"/>
      <c r="L130" s="197"/>
      <c r="M130" s="197"/>
      <c r="N130" s="197"/>
      <c r="O130" s="197"/>
      <c r="P130" s="197"/>
      <c r="Q130" s="197"/>
      <c r="R130" s="197"/>
      <c r="S130" s="197"/>
      <c r="T130" s="197"/>
      <c r="U130" s="197"/>
      <c r="V130" s="197"/>
      <c r="W130" s="197"/>
      <c r="X130" s="197"/>
      <c r="Y130" s="197"/>
      <c r="Z130" s="197"/>
    </row>
    <row r="131" spans="1:26" ht="12" customHeight="1" x14ac:dyDescent="0.25">
      <c r="A131" s="197"/>
      <c r="B131" s="197"/>
      <c r="C131" s="197"/>
      <c r="D131" s="230"/>
      <c r="E131" s="197"/>
      <c r="F131" s="197"/>
      <c r="G131" s="197"/>
      <c r="H131" s="197"/>
      <c r="I131" s="197"/>
      <c r="J131" s="197"/>
      <c r="K131" s="197"/>
      <c r="L131" s="197"/>
      <c r="M131" s="197"/>
      <c r="N131" s="197"/>
      <c r="O131" s="197"/>
      <c r="P131" s="197"/>
      <c r="Q131" s="197"/>
      <c r="R131" s="197"/>
      <c r="S131" s="197"/>
      <c r="T131" s="197"/>
      <c r="U131" s="197"/>
      <c r="V131" s="197"/>
      <c r="W131" s="197"/>
      <c r="X131" s="197"/>
      <c r="Y131" s="197"/>
      <c r="Z131" s="197"/>
    </row>
    <row r="132" spans="1:26" ht="12" customHeight="1" x14ac:dyDescent="0.25">
      <c r="A132" s="197"/>
      <c r="B132" s="197"/>
      <c r="C132" s="197"/>
      <c r="D132" s="230"/>
      <c r="E132" s="197"/>
      <c r="F132" s="197"/>
      <c r="G132" s="197"/>
      <c r="H132" s="197"/>
      <c r="I132" s="197"/>
      <c r="J132" s="197"/>
      <c r="K132" s="197"/>
      <c r="L132" s="197"/>
      <c r="M132" s="197"/>
      <c r="N132" s="197"/>
      <c r="O132" s="197"/>
      <c r="P132" s="197"/>
      <c r="Q132" s="197"/>
      <c r="R132" s="197"/>
      <c r="S132" s="197"/>
      <c r="T132" s="197"/>
      <c r="U132" s="197"/>
      <c r="V132" s="197"/>
      <c r="W132" s="197"/>
      <c r="X132" s="197"/>
      <c r="Y132" s="197"/>
      <c r="Z132" s="197"/>
    </row>
    <row r="133" spans="1:26" ht="12" customHeight="1" x14ac:dyDescent="0.25">
      <c r="A133" s="197"/>
      <c r="B133" s="197"/>
      <c r="C133" s="197"/>
      <c r="D133" s="230"/>
      <c r="E133" s="197"/>
      <c r="F133" s="197"/>
      <c r="G133" s="197"/>
      <c r="H133" s="197"/>
      <c r="I133" s="197"/>
      <c r="J133" s="197"/>
      <c r="K133" s="197"/>
      <c r="L133" s="197"/>
      <c r="M133" s="197"/>
      <c r="N133" s="197"/>
      <c r="O133" s="197"/>
      <c r="P133" s="197"/>
      <c r="Q133" s="197"/>
      <c r="R133" s="197"/>
      <c r="S133" s="197"/>
      <c r="T133" s="197"/>
      <c r="U133" s="197"/>
      <c r="V133" s="197"/>
      <c r="W133" s="197"/>
      <c r="X133" s="197"/>
      <c r="Y133" s="197"/>
      <c r="Z133" s="197"/>
    </row>
    <row r="134" spans="1:26" ht="12" customHeight="1" x14ac:dyDescent="0.25">
      <c r="A134" s="197"/>
      <c r="B134" s="197"/>
      <c r="C134" s="197"/>
      <c r="D134" s="230"/>
      <c r="E134" s="197"/>
      <c r="F134" s="197"/>
      <c r="G134" s="197"/>
      <c r="H134" s="197"/>
      <c r="I134" s="197"/>
      <c r="J134" s="197"/>
      <c r="K134" s="197"/>
      <c r="L134" s="197"/>
      <c r="M134" s="197"/>
      <c r="N134" s="197"/>
      <c r="O134" s="197"/>
      <c r="P134" s="197"/>
      <c r="Q134" s="197"/>
      <c r="R134" s="197"/>
      <c r="S134" s="197"/>
      <c r="T134" s="197"/>
      <c r="U134" s="197"/>
      <c r="V134" s="197"/>
      <c r="W134" s="197"/>
      <c r="X134" s="197"/>
      <c r="Y134" s="197"/>
      <c r="Z134" s="197"/>
    </row>
    <row r="135" spans="1:26" ht="12" customHeight="1" x14ac:dyDescent="0.25">
      <c r="A135" s="197"/>
      <c r="B135" s="197"/>
      <c r="C135" s="197"/>
      <c r="D135" s="230"/>
      <c r="E135" s="197"/>
      <c r="F135" s="197"/>
      <c r="G135" s="197"/>
      <c r="H135" s="197"/>
      <c r="I135" s="197"/>
      <c r="J135" s="197"/>
      <c r="K135" s="197"/>
      <c r="L135" s="197"/>
      <c r="M135" s="197"/>
      <c r="N135" s="197"/>
      <c r="O135" s="197"/>
      <c r="P135" s="197"/>
      <c r="Q135" s="197"/>
      <c r="R135" s="197"/>
      <c r="S135" s="197"/>
      <c r="T135" s="197"/>
      <c r="U135" s="197"/>
      <c r="V135" s="197"/>
      <c r="W135" s="197"/>
      <c r="X135" s="197"/>
      <c r="Y135" s="197"/>
      <c r="Z135" s="197"/>
    </row>
    <row r="136" spans="1:26" ht="12" customHeight="1" x14ac:dyDescent="0.25">
      <c r="A136" s="197"/>
      <c r="B136" s="197"/>
      <c r="C136" s="197"/>
      <c r="D136" s="230"/>
      <c r="E136" s="197"/>
      <c r="F136" s="197"/>
      <c r="G136" s="197"/>
      <c r="H136" s="197"/>
      <c r="I136" s="197"/>
      <c r="J136" s="197"/>
      <c r="K136" s="197"/>
      <c r="L136" s="197"/>
      <c r="M136" s="197"/>
      <c r="N136" s="197"/>
      <c r="O136" s="197"/>
      <c r="P136" s="197"/>
      <c r="Q136" s="197"/>
      <c r="R136" s="197"/>
      <c r="S136" s="197"/>
      <c r="T136" s="197"/>
      <c r="U136" s="197"/>
      <c r="V136" s="197"/>
      <c r="W136" s="197"/>
      <c r="X136" s="197"/>
      <c r="Y136" s="197"/>
      <c r="Z136" s="197"/>
    </row>
    <row r="137" spans="1:26" ht="12" customHeight="1" x14ac:dyDescent="0.25">
      <c r="A137" s="197"/>
      <c r="B137" s="197"/>
      <c r="C137" s="197"/>
      <c r="D137" s="230"/>
      <c r="E137" s="197"/>
      <c r="F137" s="197"/>
      <c r="G137" s="197"/>
      <c r="H137" s="197"/>
      <c r="I137" s="197"/>
      <c r="J137" s="197"/>
      <c r="K137" s="197"/>
      <c r="L137" s="197"/>
      <c r="M137" s="197"/>
      <c r="N137" s="197"/>
      <c r="O137" s="197"/>
      <c r="P137" s="197"/>
      <c r="Q137" s="197"/>
      <c r="R137" s="197"/>
      <c r="S137" s="197"/>
      <c r="T137" s="197"/>
      <c r="U137" s="197"/>
      <c r="V137" s="197"/>
      <c r="W137" s="197"/>
      <c r="X137" s="197"/>
      <c r="Y137" s="197"/>
      <c r="Z137" s="197"/>
    </row>
    <row r="138" spans="1:26" ht="12" customHeight="1" x14ac:dyDescent="0.25">
      <c r="A138" s="197"/>
      <c r="B138" s="197"/>
      <c r="C138" s="197"/>
      <c r="D138" s="230"/>
      <c r="E138" s="197"/>
      <c r="F138" s="197"/>
      <c r="G138" s="197"/>
      <c r="H138" s="197"/>
      <c r="I138" s="197"/>
      <c r="J138" s="197"/>
      <c r="K138" s="197"/>
      <c r="L138" s="197"/>
      <c r="M138" s="197"/>
      <c r="N138" s="197"/>
      <c r="O138" s="197"/>
      <c r="P138" s="197"/>
      <c r="Q138" s="197"/>
      <c r="R138" s="197"/>
      <c r="S138" s="197"/>
      <c r="T138" s="197"/>
      <c r="U138" s="197"/>
      <c r="V138" s="197"/>
      <c r="W138" s="197"/>
      <c r="X138" s="197"/>
      <c r="Y138" s="197"/>
      <c r="Z138" s="197"/>
    </row>
    <row r="139" spans="1:26" ht="12" customHeight="1" x14ac:dyDescent="0.25">
      <c r="A139" s="197"/>
      <c r="B139" s="197"/>
      <c r="C139" s="197"/>
      <c r="D139" s="230"/>
      <c r="E139" s="197"/>
      <c r="F139" s="197"/>
      <c r="G139" s="197"/>
      <c r="H139" s="197"/>
      <c r="I139" s="197"/>
      <c r="J139" s="197"/>
      <c r="K139" s="197"/>
      <c r="L139" s="197"/>
      <c r="M139" s="197"/>
      <c r="N139" s="197"/>
      <c r="O139" s="197"/>
      <c r="P139" s="197"/>
      <c r="Q139" s="197"/>
      <c r="R139" s="197"/>
      <c r="S139" s="197"/>
      <c r="T139" s="197"/>
      <c r="U139" s="197"/>
      <c r="V139" s="197"/>
      <c r="W139" s="197"/>
      <c r="X139" s="197"/>
      <c r="Y139" s="197"/>
      <c r="Z139" s="197"/>
    </row>
    <row r="140" spans="1:26" ht="12" customHeight="1" x14ac:dyDescent="0.25">
      <c r="A140" s="197"/>
      <c r="B140" s="197"/>
      <c r="C140" s="197"/>
      <c r="D140" s="230"/>
      <c r="E140" s="197"/>
      <c r="F140" s="197"/>
      <c r="G140" s="197"/>
      <c r="H140" s="197"/>
      <c r="I140" s="197"/>
      <c r="J140" s="197"/>
      <c r="K140" s="197"/>
      <c r="L140" s="197"/>
      <c r="M140" s="197"/>
      <c r="N140" s="197"/>
      <c r="O140" s="197"/>
      <c r="P140" s="197"/>
      <c r="Q140" s="197"/>
      <c r="R140" s="197"/>
      <c r="S140" s="197"/>
      <c r="T140" s="197"/>
      <c r="U140" s="197"/>
      <c r="V140" s="197"/>
      <c r="W140" s="197"/>
      <c r="X140" s="197"/>
      <c r="Y140" s="197"/>
      <c r="Z140" s="197"/>
    </row>
    <row r="141" spans="1:26" ht="12" customHeight="1" x14ac:dyDescent="0.25">
      <c r="A141" s="197"/>
      <c r="B141" s="197"/>
      <c r="C141" s="197"/>
      <c r="D141" s="230"/>
      <c r="E141" s="197"/>
      <c r="F141" s="197"/>
      <c r="G141" s="197"/>
      <c r="H141" s="197"/>
      <c r="I141" s="197"/>
      <c r="J141" s="197"/>
      <c r="K141" s="197"/>
      <c r="L141" s="197"/>
      <c r="M141" s="197"/>
      <c r="N141" s="197"/>
      <c r="O141" s="197"/>
      <c r="P141" s="197"/>
      <c r="Q141" s="197"/>
      <c r="R141" s="197"/>
      <c r="S141" s="197"/>
      <c r="T141" s="197"/>
      <c r="U141" s="197"/>
      <c r="V141" s="197"/>
      <c r="W141" s="197"/>
      <c r="X141" s="197"/>
      <c r="Y141" s="197"/>
      <c r="Z141" s="197"/>
    </row>
    <row r="142" spans="1:26" ht="12" customHeight="1" x14ac:dyDescent="0.25">
      <c r="A142" s="197"/>
      <c r="B142" s="197"/>
      <c r="C142" s="197"/>
      <c r="D142" s="230"/>
      <c r="E142" s="197"/>
      <c r="F142" s="197"/>
      <c r="G142" s="197"/>
      <c r="H142" s="197"/>
      <c r="I142" s="197"/>
      <c r="J142" s="197"/>
      <c r="K142" s="197"/>
      <c r="L142" s="197"/>
      <c r="M142" s="197"/>
      <c r="N142" s="197"/>
      <c r="O142" s="197"/>
      <c r="P142" s="197"/>
      <c r="Q142" s="197"/>
      <c r="R142" s="197"/>
      <c r="S142" s="197"/>
      <c r="T142" s="197"/>
      <c r="U142" s="197"/>
      <c r="V142" s="197"/>
      <c r="W142" s="197"/>
      <c r="X142" s="197"/>
      <c r="Y142" s="197"/>
      <c r="Z142" s="197"/>
    </row>
    <row r="143" spans="1:26" ht="12" customHeight="1" x14ac:dyDescent="0.25">
      <c r="A143" s="197"/>
      <c r="B143" s="197"/>
      <c r="C143" s="197"/>
      <c r="D143" s="230"/>
      <c r="E143" s="197"/>
      <c r="F143" s="197"/>
      <c r="G143" s="197"/>
      <c r="H143" s="197"/>
      <c r="I143" s="197"/>
      <c r="J143" s="197"/>
      <c r="K143" s="197"/>
      <c r="L143" s="197"/>
      <c r="M143" s="197"/>
      <c r="N143" s="197"/>
      <c r="O143" s="197"/>
      <c r="P143" s="197"/>
      <c r="Q143" s="197"/>
      <c r="R143" s="197"/>
      <c r="S143" s="197"/>
      <c r="T143" s="197"/>
      <c r="U143" s="197"/>
      <c r="V143" s="197"/>
      <c r="W143" s="197"/>
      <c r="X143" s="197"/>
      <c r="Y143" s="197"/>
      <c r="Z143" s="197"/>
    </row>
    <row r="144" spans="1:26" ht="12" customHeight="1" x14ac:dyDescent="0.25">
      <c r="A144" s="197"/>
      <c r="B144" s="197"/>
      <c r="C144" s="197"/>
      <c r="D144" s="230"/>
      <c r="E144" s="197"/>
      <c r="F144" s="197"/>
      <c r="G144" s="197"/>
      <c r="H144" s="197"/>
      <c r="I144" s="197"/>
      <c r="J144" s="197"/>
      <c r="K144" s="197"/>
      <c r="L144" s="197"/>
      <c r="M144" s="197"/>
      <c r="N144" s="197"/>
      <c r="O144" s="197"/>
      <c r="P144" s="197"/>
      <c r="Q144" s="197"/>
      <c r="R144" s="197"/>
      <c r="S144" s="197"/>
      <c r="T144" s="197"/>
      <c r="U144" s="197"/>
      <c r="V144" s="197"/>
      <c r="W144" s="197"/>
      <c r="X144" s="197"/>
      <c r="Y144" s="197"/>
      <c r="Z144" s="197"/>
    </row>
    <row r="145" spans="1:26" ht="12" customHeight="1" x14ac:dyDescent="0.25">
      <c r="A145" s="197"/>
      <c r="B145" s="197"/>
      <c r="C145" s="197"/>
      <c r="D145" s="230"/>
      <c r="E145" s="197"/>
      <c r="F145" s="197"/>
      <c r="G145" s="197"/>
      <c r="H145" s="197"/>
      <c r="I145" s="197"/>
      <c r="J145" s="197"/>
      <c r="K145" s="197"/>
      <c r="L145" s="197"/>
      <c r="M145" s="197"/>
      <c r="N145" s="197"/>
      <c r="O145" s="197"/>
      <c r="P145" s="197"/>
      <c r="Q145" s="197"/>
      <c r="R145" s="197"/>
      <c r="S145" s="197"/>
      <c r="T145" s="197"/>
      <c r="U145" s="197"/>
      <c r="V145" s="197"/>
      <c r="W145" s="197"/>
      <c r="X145" s="197"/>
      <c r="Y145" s="197"/>
      <c r="Z145" s="197"/>
    </row>
    <row r="146" spans="1:26" ht="12" customHeight="1" x14ac:dyDescent="0.25">
      <c r="A146" s="197"/>
      <c r="B146" s="197"/>
      <c r="C146" s="197"/>
      <c r="D146" s="230"/>
      <c r="E146" s="197"/>
      <c r="F146" s="197"/>
      <c r="G146" s="197"/>
      <c r="H146" s="197"/>
      <c r="I146" s="197"/>
      <c r="J146" s="197"/>
      <c r="K146" s="197"/>
      <c r="L146" s="197"/>
      <c r="M146" s="197"/>
      <c r="N146" s="197"/>
      <c r="O146" s="197"/>
      <c r="P146" s="197"/>
      <c r="Q146" s="197"/>
      <c r="R146" s="197"/>
      <c r="S146" s="197"/>
      <c r="T146" s="197"/>
      <c r="U146" s="197"/>
      <c r="V146" s="197"/>
      <c r="W146" s="197"/>
      <c r="X146" s="197"/>
      <c r="Y146" s="197"/>
      <c r="Z146" s="197"/>
    </row>
    <row r="147" spans="1:26" ht="12" customHeight="1" x14ac:dyDescent="0.25">
      <c r="A147" s="197"/>
      <c r="B147" s="197"/>
      <c r="C147" s="197"/>
      <c r="D147" s="230"/>
      <c r="E147" s="197"/>
      <c r="F147" s="197"/>
      <c r="G147" s="197"/>
      <c r="H147" s="197"/>
      <c r="I147" s="197"/>
      <c r="J147" s="197"/>
      <c r="K147" s="197"/>
      <c r="L147" s="197"/>
      <c r="M147" s="197"/>
      <c r="N147" s="197"/>
      <c r="O147" s="197"/>
      <c r="P147" s="197"/>
      <c r="Q147" s="197"/>
      <c r="R147" s="197"/>
      <c r="S147" s="197"/>
      <c r="T147" s="197"/>
      <c r="U147" s="197"/>
      <c r="V147" s="197"/>
      <c r="W147" s="197"/>
      <c r="X147" s="197"/>
      <c r="Y147" s="197"/>
      <c r="Z147" s="197"/>
    </row>
    <row r="148" spans="1:26" ht="12" customHeight="1" x14ac:dyDescent="0.25">
      <c r="A148" s="197"/>
      <c r="B148" s="197"/>
      <c r="C148" s="197"/>
      <c r="D148" s="230"/>
      <c r="E148" s="197"/>
      <c r="F148" s="197"/>
      <c r="G148" s="197"/>
      <c r="H148" s="197"/>
      <c r="I148" s="197"/>
      <c r="J148" s="197"/>
      <c r="K148" s="197"/>
      <c r="L148" s="197"/>
      <c r="M148" s="197"/>
      <c r="N148" s="197"/>
      <c r="O148" s="197"/>
      <c r="P148" s="197"/>
      <c r="Q148" s="197"/>
      <c r="R148" s="197"/>
      <c r="S148" s="197"/>
      <c r="T148" s="197"/>
      <c r="U148" s="197"/>
      <c r="V148" s="197"/>
      <c r="W148" s="197"/>
      <c r="X148" s="197"/>
      <c r="Y148" s="197"/>
      <c r="Z148" s="197"/>
    </row>
    <row r="149" spans="1:26" ht="12" customHeight="1" x14ac:dyDescent="0.25">
      <c r="A149" s="197"/>
      <c r="B149" s="197"/>
      <c r="C149" s="197"/>
      <c r="D149" s="230"/>
      <c r="E149" s="197"/>
      <c r="F149" s="197"/>
      <c r="G149" s="197"/>
      <c r="H149" s="197"/>
      <c r="I149" s="197"/>
      <c r="J149" s="197"/>
      <c r="K149" s="197"/>
      <c r="L149" s="197"/>
      <c r="M149" s="197"/>
      <c r="N149" s="197"/>
      <c r="O149" s="197"/>
      <c r="P149" s="197"/>
      <c r="Q149" s="197"/>
      <c r="R149" s="197"/>
      <c r="S149" s="197"/>
      <c r="T149" s="197"/>
      <c r="U149" s="197"/>
      <c r="V149" s="197"/>
      <c r="W149" s="197"/>
      <c r="X149" s="197"/>
      <c r="Y149" s="197"/>
      <c r="Z149" s="197"/>
    </row>
    <row r="150" spans="1:26" ht="12" customHeight="1" x14ac:dyDescent="0.25">
      <c r="A150" s="197"/>
      <c r="B150" s="197"/>
      <c r="C150" s="197"/>
      <c r="D150" s="230"/>
      <c r="E150" s="197"/>
      <c r="F150" s="197"/>
      <c r="G150" s="197"/>
      <c r="H150" s="197"/>
      <c r="I150" s="197"/>
      <c r="J150" s="197"/>
      <c r="K150" s="197"/>
      <c r="L150" s="197"/>
      <c r="M150" s="197"/>
      <c r="N150" s="197"/>
      <c r="O150" s="197"/>
      <c r="P150" s="197"/>
      <c r="Q150" s="197"/>
      <c r="R150" s="197"/>
      <c r="S150" s="197"/>
      <c r="T150" s="197"/>
      <c r="U150" s="197"/>
      <c r="V150" s="197"/>
      <c r="W150" s="197"/>
      <c r="X150" s="197"/>
      <c r="Y150" s="197"/>
      <c r="Z150" s="197"/>
    </row>
    <row r="151" spans="1:26" ht="12" customHeight="1" x14ac:dyDescent="0.25">
      <c r="A151" s="197"/>
      <c r="B151" s="197"/>
      <c r="C151" s="197"/>
      <c r="D151" s="230"/>
      <c r="E151" s="197"/>
      <c r="F151" s="197"/>
      <c r="G151" s="197"/>
      <c r="H151" s="197"/>
      <c r="I151" s="197"/>
      <c r="J151" s="197"/>
      <c r="K151" s="197"/>
      <c r="L151" s="197"/>
      <c r="M151" s="197"/>
      <c r="N151" s="197"/>
      <c r="O151" s="197"/>
      <c r="P151" s="197"/>
      <c r="Q151" s="197"/>
      <c r="R151" s="197"/>
      <c r="S151" s="197"/>
      <c r="T151" s="197"/>
      <c r="U151" s="197"/>
      <c r="V151" s="197"/>
      <c r="W151" s="197"/>
      <c r="X151" s="197"/>
      <c r="Y151" s="197"/>
      <c r="Z151" s="197"/>
    </row>
    <row r="152" spans="1:26" ht="12" customHeight="1" x14ac:dyDescent="0.25">
      <c r="A152" s="197"/>
      <c r="B152" s="197"/>
      <c r="C152" s="197"/>
      <c r="D152" s="230"/>
      <c r="E152" s="197"/>
      <c r="F152" s="197"/>
      <c r="G152" s="197"/>
      <c r="H152" s="197"/>
      <c r="I152" s="197"/>
      <c r="J152" s="197"/>
      <c r="K152" s="197"/>
      <c r="L152" s="197"/>
      <c r="M152" s="197"/>
      <c r="N152" s="197"/>
      <c r="O152" s="197"/>
      <c r="P152" s="197"/>
      <c r="Q152" s="197"/>
      <c r="R152" s="197"/>
      <c r="S152" s="197"/>
      <c r="T152" s="197"/>
      <c r="U152" s="197"/>
      <c r="V152" s="197"/>
      <c r="W152" s="197"/>
      <c r="X152" s="197"/>
      <c r="Y152" s="197"/>
      <c r="Z152" s="197"/>
    </row>
    <row r="153" spans="1:26" ht="12" customHeight="1" x14ac:dyDescent="0.25">
      <c r="A153" s="197"/>
      <c r="B153" s="197"/>
      <c r="C153" s="197"/>
      <c r="D153" s="230"/>
      <c r="E153" s="197"/>
      <c r="F153" s="197"/>
      <c r="G153" s="197"/>
      <c r="H153" s="197"/>
      <c r="I153" s="197"/>
      <c r="J153" s="197"/>
      <c r="K153" s="197"/>
      <c r="L153" s="197"/>
      <c r="M153" s="197"/>
      <c r="N153" s="197"/>
      <c r="O153" s="197"/>
      <c r="P153" s="197"/>
      <c r="Q153" s="197"/>
      <c r="R153" s="197"/>
      <c r="S153" s="197"/>
      <c r="T153" s="197"/>
      <c r="U153" s="197"/>
      <c r="V153" s="197"/>
      <c r="W153" s="197"/>
      <c r="X153" s="197"/>
      <c r="Y153" s="197"/>
      <c r="Z153" s="197"/>
    </row>
    <row r="154" spans="1:26" ht="12" customHeight="1" x14ac:dyDescent="0.25">
      <c r="A154" s="197"/>
      <c r="B154" s="197"/>
      <c r="C154" s="197"/>
      <c r="D154" s="230"/>
      <c r="E154" s="197"/>
      <c r="F154" s="197"/>
      <c r="G154" s="197"/>
      <c r="H154" s="197"/>
      <c r="I154" s="197"/>
      <c r="J154" s="197"/>
      <c r="K154" s="197"/>
      <c r="L154" s="197"/>
      <c r="M154" s="197"/>
      <c r="N154" s="197"/>
      <c r="O154" s="197"/>
      <c r="P154" s="197"/>
      <c r="Q154" s="197"/>
      <c r="R154" s="197"/>
      <c r="S154" s="197"/>
      <c r="T154" s="197"/>
      <c r="U154" s="197"/>
      <c r="V154" s="197"/>
      <c r="W154" s="197"/>
      <c r="X154" s="197"/>
      <c r="Y154" s="197"/>
      <c r="Z154" s="197"/>
    </row>
    <row r="155" spans="1:26" ht="12" customHeight="1" x14ac:dyDescent="0.25">
      <c r="A155" s="197"/>
      <c r="B155" s="197"/>
      <c r="C155" s="197"/>
      <c r="D155" s="230"/>
      <c r="E155" s="197"/>
      <c r="F155" s="197"/>
      <c r="G155" s="197"/>
      <c r="H155" s="197"/>
      <c r="I155" s="197"/>
      <c r="J155" s="197"/>
      <c r="K155" s="197"/>
      <c r="L155" s="197"/>
      <c r="M155" s="197"/>
      <c r="N155" s="197"/>
      <c r="O155" s="197"/>
      <c r="P155" s="197"/>
      <c r="Q155" s="197"/>
      <c r="R155" s="197"/>
      <c r="S155" s="197"/>
      <c r="T155" s="197"/>
      <c r="U155" s="197"/>
      <c r="V155" s="197"/>
      <c r="W155" s="197"/>
      <c r="X155" s="197"/>
      <c r="Y155" s="197"/>
      <c r="Z155" s="197"/>
    </row>
    <row r="156" spans="1:26" ht="12" customHeight="1" x14ac:dyDescent="0.25">
      <c r="A156" s="197"/>
      <c r="B156" s="197"/>
      <c r="C156" s="197"/>
      <c r="D156" s="230"/>
      <c r="E156" s="197"/>
      <c r="F156" s="197"/>
      <c r="G156" s="197"/>
      <c r="H156" s="197"/>
      <c r="I156" s="197"/>
      <c r="J156" s="197"/>
      <c r="K156" s="197"/>
      <c r="L156" s="197"/>
      <c r="M156" s="197"/>
      <c r="N156" s="197"/>
      <c r="O156" s="197"/>
      <c r="P156" s="197"/>
      <c r="Q156" s="197"/>
      <c r="R156" s="197"/>
      <c r="S156" s="197"/>
      <c r="T156" s="197"/>
      <c r="U156" s="197"/>
      <c r="V156" s="197"/>
      <c r="W156" s="197"/>
      <c r="X156" s="197"/>
      <c r="Y156" s="197"/>
      <c r="Z156" s="197"/>
    </row>
    <row r="157" spans="1:26" ht="12" customHeight="1" x14ac:dyDescent="0.25">
      <c r="A157" s="197"/>
      <c r="B157" s="197"/>
      <c r="C157" s="197"/>
      <c r="D157" s="230"/>
      <c r="E157" s="197"/>
      <c r="F157" s="197"/>
      <c r="G157" s="197"/>
      <c r="H157" s="197"/>
      <c r="I157" s="197"/>
      <c r="J157" s="197"/>
      <c r="K157" s="197"/>
      <c r="L157" s="197"/>
      <c r="M157" s="197"/>
      <c r="N157" s="197"/>
      <c r="O157" s="197"/>
      <c r="P157" s="197"/>
      <c r="Q157" s="197"/>
      <c r="R157" s="197"/>
      <c r="S157" s="197"/>
      <c r="T157" s="197"/>
      <c r="U157" s="197"/>
      <c r="V157" s="197"/>
      <c r="W157" s="197"/>
      <c r="X157" s="197"/>
      <c r="Y157" s="197"/>
      <c r="Z157" s="197"/>
    </row>
    <row r="158" spans="1:26" ht="12" customHeight="1" x14ac:dyDescent="0.25">
      <c r="A158" s="197"/>
      <c r="B158" s="197"/>
      <c r="C158" s="197"/>
      <c r="D158" s="230"/>
      <c r="E158" s="197"/>
      <c r="F158" s="197"/>
      <c r="G158" s="197"/>
      <c r="H158" s="197"/>
      <c r="I158" s="197"/>
      <c r="J158" s="197"/>
      <c r="K158" s="197"/>
      <c r="L158" s="197"/>
      <c r="M158" s="197"/>
      <c r="N158" s="197"/>
      <c r="O158" s="197"/>
      <c r="P158" s="197"/>
      <c r="Q158" s="197"/>
      <c r="R158" s="197"/>
      <c r="S158" s="197"/>
      <c r="T158" s="197"/>
      <c r="U158" s="197"/>
      <c r="V158" s="197"/>
      <c r="W158" s="197"/>
      <c r="X158" s="197"/>
      <c r="Y158" s="197"/>
      <c r="Z158" s="197"/>
    </row>
    <row r="159" spans="1:26" ht="12" customHeight="1" x14ac:dyDescent="0.25">
      <c r="A159" s="197"/>
      <c r="B159" s="197"/>
      <c r="C159" s="197"/>
      <c r="D159" s="230"/>
      <c r="E159" s="197"/>
      <c r="F159" s="197"/>
      <c r="G159" s="197"/>
      <c r="H159" s="197"/>
      <c r="I159" s="197"/>
      <c r="J159" s="197"/>
      <c r="K159" s="197"/>
      <c r="L159" s="197"/>
      <c r="M159" s="197"/>
      <c r="N159" s="197"/>
      <c r="O159" s="197"/>
      <c r="P159" s="197"/>
      <c r="Q159" s="197"/>
      <c r="R159" s="197"/>
      <c r="S159" s="197"/>
      <c r="T159" s="197"/>
      <c r="U159" s="197"/>
      <c r="V159" s="197"/>
      <c r="W159" s="197"/>
      <c r="X159" s="197"/>
      <c r="Y159" s="197"/>
      <c r="Z159" s="197"/>
    </row>
    <row r="160" spans="1:26" ht="12" customHeight="1" x14ac:dyDescent="0.25">
      <c r="A160" s="197"/>
      <c r="B160" s="197"/>
      <c r="C160" s="197"/>
      <c r="D160" s="230"/>
      <c r="E160" s="197"/>
      <c r="F160" s="197"/>
      <c r="G160" s="197"/>
      <c r="H160" s="197"/>
      <c r="I160" s="197"/>
      <c r="J160" s="197"/>
      <c r="K160" s="197"/>
      <c r="L160" s="197"/>
      <c r="M160" s="197"/>
      <c r="N160" s="197"/>
      <c r="O160" s="197"/>
      <c r="P160" s="197"/>
      <c r="Q160" s="197"/>
      <c r="R160" s="197"/>
      <c r="S160" s="197"/>
      <c r="T160" s="197"/>
      <c r="U160" s="197"/>
      <c r="V160" s="197"/>
      <c r="W160" s="197"/>
      <c r="X160" s="197"/>
      <c r="Y160" s="197"/>
      <c r="Z160" s="197"/>
    </row>
    <row r="161" spans="1:26" ht="12" customHeight="1" x14ac:dyDescent="0.25">
      <c r="A161" s="197"/>
      <c r="B161" s="197"/>
      <c r="C161" s="197"/>
      <c r="D161" s="230"/>
      <c r="E161" s="197"/>
      <c r="F161" s="197"/>
      <c r="G161" s="197"/>
      <c r="H161" s="197"/>
      <c r="I161" s="197"/>
      <c r="J161" s="197"/>
      <c r="K161" s="197"/>
      <c r="L161" s="197"/>
      <c r="M161" s="197"/>
      <c r="N161" s="197"/>
      <c r="O161" s="197"/>
      <c r="P161" s="197"/>
      <c r="Q161" s="197"/>
      <c r="R161" s="197"/>
      <c r="S161" s="197"/>
      <c r="T161" s="197"/>
      <c r="U161" s="197"/>
      <c r="V161" s="197"/>
      <c r="W161" s="197"/>
      <c r="X161" s="197"/>
      <c r="Y161" s="197"/>
      <c r="Z161" s="197"/>
    </row>
    <row r="162" spans="1:26" ht="12" customHeight="1" x14ac:dyDescent="0.25">
      <c r="A162" s="197"/>
      <c r="B162" s="197"/>
      <c r="C162" s="197"/>
      <c r="D162" s="230"/>
      <c r="E162" s="197"/>
      <c r="F162" s="197"/>
      <c r="G162" s="197"/>
      <c r="H162" s="197"/>
      <c r="I162" s="197"/>
      <c r="J162" s="197"/>
      <c r="K162" s="197"/>
      <c r="L162" s="197"/>
      <c r="M162" s="197"/>
      <c r="N162" s="197"/>
      <c r="O162" s="197"/>
      <c r="P162" s="197"/>
      <c r="Q162" s="197"/>
      <c r="R162" s="197"/>
      <c r="S162" s="197"/>
      <c r="T162" s="197"/>
      <c r="U162" s="197"/>
      <c r="V162" s="197"/>
      <c r="W162" s="197"/>
      <c r="X162" s="197"/>
      <c r="Y162" s="197"/>
      <c r="Z162" s="197"/>
    </row>
    <row r="163" spans="1:26" ht="12" customHeight="1" x14ac:dyDescent="0.25">
      <c r="A163" s="197"/>
      <c r="B163" s="197"/>
      <c r="C163" s="197"/>
      <c r="D163" s="230"/>
      <c r="E163" s="197"/>
      <c r="F163" s="197"/>
      <c r="G163" s="197"/>
      <c r="H163" s="197"/>
      <c r="I163" s="197"/>
      <c r="J163" s="197"/>
      <c r="K163" s="197"/>
      <c r="L163" s="197"/>
      <c r="M163" s="197"/>
      <c r="N163" s="197"/>
      <c r="O163" s="197"/>
      <c r="P163" s="197"/>
      <c r="Q163" s="197"/>
      <c r="R163" s="197"/>
      <c r="S163" s="197"/>
      <c r="T163" s="197"/>
      <c r="U163" s="197"/>
      <c r="V163" s="197"/>
      <c r="W163" s="197"/>
      <c r="X163" s="197"/>
      <c r="Y163" s="197"/>
      <c r="Z163" s="197"/>
    </row>
    <row r="164" spans="1:26" ht="12" customHeight="1" x14ac:dyDescent="0.25">
      <c r="A164" s="197"/>
      <c r="B164" s="197"/>
      <c r="C164" s="197"/>
      <c r="D164" s="230"/>
      <c r="E164" s="197"/>
      <c r="F164" s="197"/>
      <c r="G164" s="197"/>
      <c r="H164" s="197"/>
      <c r="I164" s="197"/>
      <c r="J164" s="197"/>
      <c r="K164" s="197"/>
      <c r="L164" s="197"/>
      <c r="M164" s="197"/>
      <c r="N164" s="197"/>
      <c r="O164" s="197"/>
      <c r="P164" s="197"/>
      <c r="Q164" s="197"/>
      <c r="R164" s="197"/>
      <c r="S164" s="197"/>
      <c r="T164" s="197"/>
      <c r="U164" s="197"/>
      <c r="V164" s="197"/>
      <c r="W164" s="197"/>
      <c r="X164" s="197"/>
      <c r="Y164" s="197"/>
      <c r="Z164" s="197"/>
    </row>
    <row r="165" spans="1:26" ht="12" customHeight="1" x14ac:dyDescent="0.25">
      <c r="A165" s="197"/>
      <c r="B165" s="197"/>
      <c r="C165" s="197"/>
      <c r="D165" s="230"/>
      <c r="E165" s="197"/>
      <c r="F165" s="197"/>
      <c r="G165" s="197"/>
      <c r="H165" s="197"/>
      <c r="I165" s="197"/>
      <c r="J165" s="197"/>
      <c r="K165" s="197"/>
      <c r="L165" s="197"/>
      <c r="M165" s="197"/>
      <c r="N165" s="197"/>
      <c r="O165" s="197"/>
      <c r="P165" s="197"/>
      <c r="Q165" s="197"/>
      <c r="R165" s="197"/>
      <c r="S165" s="197"/>
      <c r="T165" s="197"/>
      <c r="U165" s="197"/>
      <c r="V165" s="197"/>
      <c r="W165" s="197"/>
      <c r="X165" s="197"/>
      <c r="Y165" s="197"/>
      <c r="Z165" s="197"/>
    </row>
    <row r="166" spans="1:26" ht="12" customHeight="1" x14ac:dyDescent="0.25">
      <c r="A166" s="197"/>
      <c r="B166" s="197"/>
      <c r="C166" s="197"/>
      <c r="D166" s="230"/>
      <c r="E166" s="197"/>
      <c r="F166" s="197"/>
      <c r="G166" s="197"/>
      <c r="H166" s="197"/>
      <c r="I166" s="197"/>
      <c r="J166" s="197"/>
      <c r="K166" s="197"/>
      <c r="L166" s="197"/>
      <c r="M166" s="197"/>
      <c r="N166" s="197"/>
      <c r="O166" s="197"/>
      <c r="P166" s="197"/>
      <c r="Q166" s="197"/>
      <c r="R166" s="197"/>
      <c r="S166" s="197"/>
      <c r="T166" s="197"/>
      <c r="U166" s="197"/>
      <c r="V166" s="197"/>
      <c r="W166" s="197"/>
      <c r="X166" s="197"/>
      <c r="Y166" s="197"/>
      <c r="Z166" s="197"/>
    </row>
    <row r="167" spans="1:26" ht="12" customHeight="1" x14ac:dyDescent="0.25">
      <c r="A167" s="197"/>
      <c r="B167" s="197"/>
      <c r="C167" s="197"/>
      <c r="D167" s="230"/>
      <c r="E167" s="197"/>
      <c r="F167" s="197"/>
      <c r="G167" s="197"/>
      <c r="H167" s="197"/>
      <c r="I167" s="197"/>
      <c r="J167" s="197"/>
      <c r="K167" s="197"/>
      <c r="L167" s="197"/>
      <c r="M167" s="197"/>
      <c r="N167" s="197"/>
      <c r="O167" s="197"/>
      <c r="P167" s="197"/>
      <c r="Q167" s="197"/>
      <c r="R167" s="197"/>
      <c r="S167" s="197"/>
      <c r="T167" s="197"/>
      <c r="U167" s="197"/>
      <c r="V167" s="197"/>
      <c r="W167" s="197"/>
      <c r="X167" s="197"/>
      <c r="Y167" s="197"/>
      <c r="Z167" s="197"/>
    </row>
    <row r="168" spans="1:26" ht="12" customHeight="1" x14ac:dyDescent="0.25">
      <c r="A168" s="197"/>
      <c r="B168" s="197"/>
      <c r="C168" s="197"/>
      <c r="D168" s="230"/>
      <c r="E168" s="197"/>
      <c r="F168" s="197"/>
      <c r="G168" s="197"/>
      <c r="H168" s="197"/>
      <c r="I168" s="197"/>
      <c r="J168" s="197"/>
      <c r="K168" s="197"/>
      <c r="L168" s="197"/>
      <c r="M168" s="197"/>
      <c r="N168" s="197"/>
      <c r="O168" s="197"/>
      <c r="P168" s="197"/>
      <c r="Q168" s="197"/>
      <c r="R168" s="197"/>
      <c r="S168" s="197"/>
      <c r="T168" s="197"/>
      <c r="U168" s="197"/>
      <c r="V168" s="197"/>
      <c r="W168" s="197"/>
      <c r="X168" s="197"/>
      <c r="Y168" s="197"/>
      <c r="Z168" s="197"/>
    </row>
    <row r="169" spans="1:26" ht="12" customHeight="1" x14ac:dyDescent="0.25">
      <c r="A169" s="197"/>
      <c r="B169" s="197"/>
      <c r="C169" s="197"/>
      <c r="D169" s="230"/>
      <c r="E169" s="197"/>
      <c r="F169" s="197"/>
      <c r="G169" s="197"/>
      <c r="H169" s="197"/>
      <c r="I169" s="197"/>
      <c r="J169" s="197"/>
      <c r="K169" s="197"/>
      <c r="L169" s="197"/>
      <c r="M169" s="197"/>
      <c r="N169" s="197"/>
      <c r="O169" s="197"/>
      <c r="P169" s="197"/>
      <c r="Q169" s="197"/>
      <c r="R169" s="197"/>
      <c r="S169" s="197"/>
      <c r="T169" s="197"/>
      <c r="U169" s="197"/>
      <c r="V169" s="197"/>
      <c r="W169" s="197"/>
      <c r="X169" s="197"/>
      <c r="Y169" s="197"/>
      <c r="Z169" s="197"/>
    </row>
    <row r="170" spans="1:26" ht="12" customHeight="1" x14ac:dyDescent="0.25">
      <c r="A170" s="197"/>
      <c r="B170" s="197"/>
      <c r="C170" s="197"/>
      <c r="D170" s="230"/>
      <c r="E170" s="197"/>
      <c r="F170" s="197"/>
      <c r="G170" s="197"/>
      <c r="H170" s="197"/>
      <c r="I170" s="197"/>
      <c r="J170" s="197"/>
      <c r="K170" s="197"/>
      <c r="L170" s="197"/>
      <c r="M170" s="197"/>
      <c r="N170" s="197"/>
      <c r="O170" s="197"/>
      <c r="P170" s="197"/>
      <c r="Q170" s="197"/>
      <c r="R170" s="197"/>
      <c r="S170" s="197"/>
      <c r="T170" s="197"/>
      <c r="U170" s="197"/>
      <c r="V170" s="197"/>
      <c r="W170" s="197"/>
      <c r="X170" s="197"/>
      <c r="Y170" s="197"/>
      <c r="Z170" s="197"/>
    </row>
    <row r="171" spans="1:26" ht="12" customHeight="1" x14ac:dyDescent="0.25">
      <c r="A171" s="197"/>
      <c r="B171" s="197"/>
      <c r="C171" s="197"/>
      <c r="D171" s="230"/>
      <c r="E171" s="197"/>
      <c r="F171" s="197"/>
      <c r="G171" s="197"/>
      <c r="H171" s="197"/>
      <c r="I171" s="197"/>
      <c r="J171" s="197"/>
      <c r="K171" s="197"/>
      <c r="L171" s="197"/>
      <c r="M171" s="197"/>
      <c r="N171" s="197"/>
      <c r="O171" s="197"/>
      <c r="P171" s="197"/>
      <c r="Q171" s="197"/>
      <c r="R171" s="197"/>
      <c r="S171" s="197"/>
      <c r="T171" s="197"/>
      <c r="U171" s="197"/>
      <c r="V171" s="197"/>
      <c r="W171" s="197"/>
      <c r="X171" s="197"/>
      <c r="Y171" s="197"/>
      <c r="Z171" s="197"/>
    </row>
    <row r="172" spans="1:26" ht="12" customHeight="1" x14ac:dyDescent="0.25">
      <c r="A172" s="197"/>
      <c r="B172" s="197"/>
      <c r="C172" s="197"/>
      <c r="D172" s="230"/>
      <c r="E172" s="197"/>
      <c r="F172" s="197"/>
      <c r="G172" s="197"/>
      <c r="H172" s="197"/>
      <c r="I172" s="197"/>
      <c r="J172" s="197"/>
      <c r="K172" s="197"/>
      <c r="L172" s="197"/>
      <c r="M172" s="197"/>
      <c r="N172" s="197"/>
      <c r="O172" s="197"/>
      <c r="P172" s="197"/>
      <c r="Q172" s="197"/>
      <c r="R172" s="197"/>
      <c r="S172" s="197"/>
      <c r="T172" s="197"/>
      <c r="U172" s="197"/>
      <c r="V172" s="197"/>
      <c r="W172" s="197"/>
      <c r="X172" s="197"/>
      <c r="Y172" s="197"/>
      <c r="Z172" s="197"/>
    </row>
    <row r="173" spans="1:26" ht="12" customHeight="1" x14ac:dyDescent="0.25">
      <c r="A173" s="197"/>
      <c r="B173" s="197"/>
      <c r="C173" s="197"/>
      <c r="D173" s="230"/>
      <c r="E173" s="197"/>
      <c r="F173" s="197"/>
      <c r="G173" s="197"/>
      <c r="H173" s="197"/>
      <c r="I173" s="197"/>
      <c r="J173" s="197"/>
      <c r="K173" s="197"/>
      <c r="L173" s="197"/>
      <c r="M173" s="197"/>
      <c r="N173" s="197"/>
      <c r="O173" s="197"/>
      <c r="P173" s="197"/>
      <c r="Q173" s="197"/>
      <c r="R173" s="197"/>
      <c r="S173" s="197"/>
      <c r="T173" s="197"/>
      <c r="U173" s="197"/>
      <c r="V173" s="197"/>
      <c r="W173" s="197"/>
      <c r="X173" s="197"/>
      <c r="Y173" s="197"/>
      <c r="Z173" s="197"/>
    </row>
    <row r="174" spans="1:26" ht="12" customHeight="1" x14ac:dyDescent="0.25">
      <c r="A174" s="197"/>
      <c r="B174" s="197"/>
      <c r="C174" s="197"/>
      <c r="D174" s="230"/>
      <c r="E174" s="197"/>
      <c r="F174" s="197"/>
      <c r="G174" s="197"/>
      <c r="H174" s="197"/>
      <c r="I174" s="197"/>
      <c r="J174" s="197"/>
      <c r="K174" s="197"/>
      <c r="L174" s="197"/>
      <c r="M174" s="197"/>
      <c r="N174" s="197"/>
      <c r="O174" s="197"/>
      <c r="P174" s="197"/>
      <c r="Q174" s="197"/>
      <c r="R174" s="197"/>
      <c r="S174" s="197"/>
      <c r="T174" s="197"/>
      <c r="U174" s="197"/>
      <c r="V174" s="197"/>
      <c r="W174" s="197"/>
      <c r="X174" s="197"/>
      <c r="Y174" s="197"/>
      <c r="Z174" s="197"/>
    </row>
    <row r="175" spans="1:26" ht="12" customHeight="1" x14ac:dyDescent="0.25">
      <c r="A175" s="197"/>
      <c r="B175" s="197"/>
      <c r="C175" s="197"/>
      <c r="D175" s="230"/>
      <c r="E175" s="197"/>
      <c r="F175" s="197"/>
      <c r="G175" s="197"/>
      <c r="H175" s="197"/>
      <c r="I175" s="197"/>
      <c r="J175" s="197"/>
      <c r="K175" s="197"/>
      <c r="L175" s="197"/>
      <c r="M175" s="197"/>
      <c r="N175" s="197"/>
      <c r="O175" s="197"/>
      <c r="P175" s="197"/>
      <c r="Q175" s="197"/>
      <c r="R175" s="197"/>
      <c r="S175" s="197"/>
      <c r="T175" s="197"/>
      <c r="U175" s="197"/>
      <c r="V175" s="197"/>
      <c r="W175" s="197"/>
      <c r="X175" s="197"/>
      <c r="Y175" s="197"/>
      <c r="Z175" s="197"/>
    </row>
    <row r="176" spans="1:26" ht="12" customHeight="1" x14ac:dyDescent="0.25">
      <c r="A176" s="197"/>
      <c r="B176" s="197"/>
      <c r="C176" s="197"/>
      <c r="D176" s="230"/>
      <c r="E176" s="197"/>
      <c r="F176" s="197"/>
      <c r="G176" s="197"/>
      <c r="H176" s="197"/>
      <c r="I176" s="197"/>
      <c r="J176" s="197"/>
      <c r="K176" s="197"/>
      <c r="L176" s="197"/>
      <c r="M176" s="197"/>
      <c r="N176" s="197"/>
      <c r="O176" s="197"/>
      <c r="P176" s="197"/>
      <c r="Q176" s="197"/>
      <c r="R176" s="197"/>
      <c r="S176" s="197"/>
      <c r="T176" s="197"/>
      <c r="U176" s="197"/>
      <c r="V176" s="197"/>
      <c r="W176" s="197"/>
      <c r="X176" s="197"/>
      <c r="Y176" s="197"/>
      <c r="Z176" s="197"/>
    </row>
    <row r="177" spans="1:26" ht="12" customHeight="1" x14ac:dyDescent="0.25">
      <c r="A177" s="197"/>
      <c r="B177" s="197"/>
      <c r="C177" s="197"/>
      <c r="D177" s="230"/>
      <c r="E177" s="197"/>
      <c r="F177" s="197"/>
      <c r="G177" s="197"/>
      <c r="H177" s="197"/>
      <c r="I177" s="197"/>
      <c r="J177" s="197"/>
      <c r="K177" s="197"/>
      <c r="L177" s="197"/>
      <c r="M177" s="197"/>
      <c r="N177" s="197"/>
      <c r="O177" s="197"/>
      <c r="P177" s="197"/>
      <c r="Q177" s="197"/>
      <c r="R177" s="197"/>
      <c r="S177" s="197"/>
      <c r="T177" s="197"/>
      <c r="U177" s="197"/>
      <c r="V177" s="197"/>
      <c r="W177" s="197"/>
      <c r="X177" s="197"/>
      <c r="Y177" s="197"/>
      <c r="Z177" s="197"/>
    </row>
    <row r="178" spans="1:26" ht="12" customHeight="1" x14ac:dyDescent="0.25">
      <c r="A178" s="197"/>
      <c r="B178" s="197"/>
      <c r="C178" s="197"/>
      <c r="D178" s="230"/>
      <c r="E178" s="197"/>
      <c r="F178" s="197"/>
      <c r="G178" s="197"/>
      <c r="H178" s="197"/>
      <c r="I178" s="197"/>
      <c r="J178" s="197"/>
      <c r="K178" s="197"/>
      <c r="L178" s="197"/>
      <c r="M178" s="197"/>
      <c r="N178" s="197"/>
      <c r="O178" s="197"/>
      <c r="P178" s="197"/>
      <c r="Q178" s="197"/>
      <c r="R178" s="197"/>
      <c r="S178" s="197"/>
      <c r="T178" s="197"/>
      <c r="U178" s="197"/>
      <c r="V178" s="197"/>
      <c r="W178" s="197"/>
      <c r="X178" s="197"/>
      <c r="Y178" s="197"/>
      <c r="Z178" s="197"/>
    </row>
    <row r="179" spans="1:26" ht="12" customHeight="1" x14ac:dyDescent="0.25">
      <c r="A179" s="197"/>
      <c r="B179" s="197"/>
      <c r="C179" s="197"/>
      <c r="D179" s="230"/>
      <c r="E179" s="197"/>
      <c r="F179" s="197"/>
      <c r="G179" s="197"/>
      <c r="H179" s="197"/>
      <c r="I179" s="197"/>
      <c r="J179" s="197"/>
      <c r="K179" s="197"/>
      <c r="L179" s="197"/>
      <c r="M179" s="197"/>
      <c r="N179" s="197"/>
      <c r="O179" s="197"/>
      <c r="P179" s="197"/>
      <c r="Q179" s="197"/>
      <c r="R179" s="197"/>
      <c r="S179" s="197"/>
      <c r="T179" s="197"/>
      <c r="U179" s="197"/>
      <c r="V179" s="197"/>
      <c r="W179" s="197"/>
      <c r="X179" s="197"/>
      <c r="Y179" s="197"/>
      <c r="Z179" s="197"/>
    </row>
    <row r="180" spans="1:26" ht="12" customHeight="1" x14ac:dyDescent="0.25">
      <c r="A180" s="197"/>
      <c r="B180" s="197"/>
      <c r="C180" s="197"/>
      <c r="D180" s="230"/>
      <c r="E180" s="197"/>
      <c r="F180" s="197"/>
      <c r="G180" s="197"/>
      <c r="H180" s="197"/>
      <c r="I180" s="197"/>
      <c r="J180" s="197"/>
      <c r="K180" s="197"/>
      <c r="L180" s="197"/>
      <c r="M180" s="197"/>
      <c r="N180" s="197"/>
      <c r="O180" s="197"/>
      <c r="P180" s="197"/>
      <c r="Q180" s="197"/>
      <c r="R180" s="197"/>
      <c r="S180" s="197"/>
      <c r="T180" s="197"/>
      <c r="U180" s="197"/>
      <c r="V180" s="197"/>
      <c r="W180" s="197"/>
      <c r="X180" s="197"/>
      <c r="Y180" s="197"/>
      <c r="Z180" s="197"/>
    </row>
    <row r="181" spans="1:26" ht="12" customHeight="1" x14ac:dyDescent="0.25">
      <c r="A181" s="197"/>
      <c r="B181" s="197"/>
      <c r="C181" s="197"/>
      <c r="D181" s="230"/>
      <c r="E181" s="197"/>
      <c r="F181" s="197"/>
      <c r="G181" s="197"/>
      <c r="H181" s="197"/>
      <c r="I181" s="197"/>
      <c r="J181" s="197"/>
      <c r="K181" s="197"/>
      <c r="L181" s="197"/>
      <c r="M181" s="197"/>
      <c r="N181" s="197"/>
      <c r="O181" s="197"/>
      <c r="P181" s="197"/>
      <c r="Q181" s="197"/>
      <c r="R181" s="197"/>
      <c r="S181" s="197"/>
      <c r="T181" s="197"/>
      <c r="U181" s="197"/>
      <c r="V181" s="197"/>
      <c r="W181" s="197"/>
      <c r="X181" s="197"/>
      <c r="Y181" s="197"/>
      <c r="Z181" s="197"/>
    </row>
    <row r="182" spans="1:26" ht="12" customHeight="1" x14ac:dyDescent="0.25">
      <c r="A182" s="197"/>
      <c r="B182" s="197"/>
      <c r="C182" s="197"/>
      <c r="D182" s="230"/>
      <c r="E182" s="197"/>
      <c r="F182" s="197"/>
      <c r="G182" s="197"/>
      <c r="H182" s="197"/>
      <c r="I182" s="197"/>
      <c r="J182" s="197"/>
      <c r="K182" s="197"/>
      <c r="L182" s="197"/>
      <c r="M182" s="197"/>
      <c r="N182" s="197"/>
      <c r="O182" s="197"/>
      <c r="P182" s="197"/>
      <c r="Q182" s="197"/>
      <c r="R182" s="197"/>
      <c r="S182" s="197"/>
      <c r="T182" s="197"/>
      <c r="U182" s="197"/>
      <c r="V182" s="197"/>
      <c r="W182" s="197"/>
      <c r="X182" s="197"/>
      <c r="Y182" s="197"/>
      <c r="Z182" s="197"/>
    </row>
    <row r="183" spans="1:26" ht="12" customHeight="1" x14ac:dyDescent="0.25">
      <c r="A183" s="197"/>
      <c r="B183" s="197"/>
      <c r="C183" s="197"/>
      <c r="D183" s="230"/>
      <c r="E183" s="197"/>
      <c r="F183" s="197"/>
      <c r="G183" s="197"/>
      <c r="H183" s="197"/>
      <c r="I183" s="197"/>
      <c r="J183" s="197"/>
      <c r="K183" s="197"/>
      <c r="L183" s="197"/>
      <c r="M183" s="197"/>
      <c r="N183" s="197"/>
      <c r="O183" s="197"/>
      <c r="P183" s="197"/>
      <c r="Q183" s="197"/>
      <c r="R183" s="197"/>
      <c r="S183" s="197"/>
      <c r="T183" s="197"/>
      <c r="U183" s="197"/>
      <c r="V183" s="197"/>
      <c r="W183" s="197"/>
      <c r="X183" s="197"/>
      <c r="Y183" s="197"/>
      <c r="Z183" s="197"/>
    </row>
    <row r="184" spans="1:26" ht="12" customHeight="1" x14ac:dyDescent="0.25">
      <c r="A184" s="197"/>
      <c r="B184" s="197"/>
      <c r="C184" s="197"/>
      <c r="D184" s="230"/>
      <c r="E184" s="197"/>
      <c r="F184" s="197"/>
      <c r="G184" s="197"/>
      <c r="H184" s="197"/>
      <c r="I184" s="197"/>
      <c r="J184" s="197"/>
      <c r="K184" s="197"/>
      <c r="L184" s="197"/>
      <c r="M184" s="197"/>
      <c r="N184" s="197"/>
      <c r="O184" s="197"/>
      <c r="P184" s="197"/>
      <c r="Q184" s="197"/>
      <c r="R184" s="197"/>
      <c r="S184" s="197"/>
      <c r="T184" s="197"/>
      <c r="U184" s="197"/>
      <c r="V184" s="197"/>
      <c r="W184" s="197"/>
      <c r="X184" s="197"/>
      <c r="Y184" s="197"/>
      <c r="Z184" s="197"/>
    </row>
    <row r="185" spans="1:26" ht="12" customHeight="1" x14ac:dyDescent="0.25">
      <c r="A185" s="197"/>
      <c r="B185" s="197"/>
      <c r="C185" s="197"/>
      <c r="D185" s="230"/>
      <c r="E185" s="197"/>
      <c r="F185" s="197"/>
      <c r="G185" s="197"/>
      <c r="H185" s="197"/>
      <c r="I185" s="197"/>
      <c r="J185" s="197"/>
      <c r="K185" s="197"/>
      <c r="L185" s="197"/>
      <c r="M185" s="197"/>
      <c r="N185" s="197"/>
      <c r="O185" s="197"/>
      <c r="P185" s="197"/>
      <c r="Q185" s="197"/>
      <c r="R185" s="197"/>
      <c r="S185" s="197"/>
      <c r="T185" s="197"/>
      <c r="U185" s="197"/>
      <c r="V185" s="197"/>
      <c r="W185" s="197"/>
      <c r="X185" s="197"/>
      <c r="Y185" s="197"/>
      <c r="Z185" s="197"/>
    </row>
    <row r="186" spans="1:26" ht="12" customHeight="1" x14ac:dyDescent="0.25">
      <c r="A186" s="197"/>
      <c r="B186" s="197"/>
      <c r="C186" s="197"/>
      <c r="D186" s="230"/>
      <c r="E186" s="197"/>
      <c r="F186" s="197"/>
      <c r="G186" s="197"/>
      <c r="H186" s="197"/>
      <c r="I186" s="197"/>
      <c r="J186" s="197"/>
      <c r="K186" s="197"/>
      <c r="L186" s="197"/>
      <c r="M186" s="197"/>
      <c r="N186" s="197"/>
      <c r="O186" s="197"/>
      <c r="P186" s="197"/>
      <c r="Q186" s="197"/>
      <c r="R186" s="197"/>
      <c r="S186" s="197"/>
      <c r="T186" s="197"/>
      <c r="U186" s="197"/>
      <c r="V186" s="197"/>
      <c r="W186" s="197"/>
      <c r="X186" s="197"/>
      <c r="Y186" s="197"/>
      <c r="Z186" s="197"/>
    </row>
    <row r="187" spans="1:26" ht="12" customHeight="1" x14ac:dyDescent="0.25">
      <c r="A187" s="197"/>
      <c r="B187" s="197"/>
      <c r="C187" s="197"/>
      <c r="D187" s="230"/>
      <c r="E187" s="197"/>
      <c r="F187" s="197"/>
      <c r="G187" s="197"/>
      <c r="H187" s="197"/>
      <c r="I187" s="197"/>
      <c r="J187" s="197"/>
      <c r="K187" s="197"/>
      <c r="L187" s="197"/>
      <c r="M187" s="197"/>
      <c r="N187" s="197"/>
      <c r="O187" s="197"/>
      <c r="P187" s="197"/>
      <c r="Q187" s="197"/>
      <c r="R187" s="197"/>
      <c r="S187" s="197"/>
      <c r="T187" s="197"/>
      <c r="U187" s="197"/>
      <c r="V187" s="197"/>
      <c r="W187" s="197"/>
      <c r="X187" s="197"/>
      <c r="Y187" s="197"/>
      <c r="Z187" s="197"/>
    </row>
    <row r="188" spans="1:26" ht="12" customHeight="1" x14ac:dyDescent="0.25">
      <c r="A188" s="197"/>
      <c r="B188" s="197"/>
      <c r="C188" s="197"/>
      <c r="D188" s="230"/>
      <c r="E188" s="197"/>
      <c r="F188" s="197"/>
      <c r="G188" s="197"/>
      <c r="H188" s="197"/>
      <c r="I188" s="197"/>
      <c r="J188" s="197"/>
      <c r="K188" s="197"/>
      <c r="L188" s="197"/>
      <c r="M188" s="197"/>
      <c r="N188" s="197"/>
      <c r="O188" s="197"/>
      <c r="P188" s="197"/>
      <c r="Q188" s="197"/>
      <c r="R188" s="197"/>
      <c r="S188" s="197"/>
      <c r="T188" s="197"/>
      <c r="U188" s="197"/>
      <c r="V188" s="197"/>
      <c r="W188" s="197"/>
      <c r="X188" s="197"/>
      <c r="Y188" s="197"/>
      <c r="Z188" s="197"/>
    </row>
    <row r="189" spans="1:26" ht="12" customHeight="1" x14ac:dyDescent="0.25">
      <c r="A189" s="197"/>
      <c r="B189" s="197"/>
      <c r="C189" s="197"/>
      <c r="D189" s="230"/>
      <c r="E189" s="197"/>
      <c r="F189" s="197"/>
      <c r="G189" s="197"/>
      <c r="H189" s="197"/>
      <c r="I189" s="197"/>
      <c r="J189" s="197"/>
      <c r="K189" s="197"/>
      <c r="L189" s="197"/>
      <c r="M189" s="197"/>
      <c r="N189" s="197"/>
      <c r="O189" s="197"/>
      <c r="P189" s="197"/>
      <c r="Q189" s="197"/>
      <c r="R189" s="197"/>
      <c r="S189" s="197"/>
      <c r="T189" s="197"/>
      <c r="U189" s="197"/>
      <c r="V189" s="197"/>
      <c r="W189" s="197"/>
      <c r="X189" s="197"/>
      <c r="Y189" s="197"/>
      <c r="Z189" s="197"/>
    </row>
    <row r="190" spans="1:26" ht="12" customHeight="1" x14ac:dyDescent="0.25">
      <c r="A190" s="197"/>
      <c r="B190" s="197"/>
      <c r="C190" s="197"/>
      <c r="D190" s="230"/>
      <c r="E190" s="197"/>
      <c r="F190" s="197"/>
      <c r="G190" s="197"/>
      <c r="H190" s="197"/>
      <c r="I190" s="197"/>
      <c r="J190" s="197"/>
      <c r="K190" s="197"/>
      <c r="L190" s="197"/>
      <c r="M190" s="197"/>
      <c r="N190" s="197"/>
      <c r="O190" s="197"/>
      <c r="P190" s="197"/>
      <c r="Q190" s="197"/>
      <c r="R190" s="197"/>
      <c r="S190" s="197"/>
      <c r="T190" s="197"/>
      <c r="U190" s="197"/>
      <c r="V190" s="197"/>
      <c r="W190" s="197"/>
      <c r="X190" s="197"/>
      <c r="Y190" s="197"/>
      <c r="Z190" s="197"/>
    </row>
    <row r="191" spans="1:26" ht="12" customHeight="1" x14ac:dyDescent="0.25">
      <c r="A191" s="197"/>
      <c r="B191" s="197"/>
      <c r="C191" s="197"/>
      <c r="D191" s="230"/>
      <c r="E191" s="197"/>
      <c r="F191" s="197"/>
      <c r="G191" s="197"/>
      <c r="H191" s="197"/>
      <c r="I191" s="197"/>
      <c r="J191" s="197"/>
      <c r="K191" s="197"/>
      <c r="L191" s="197"/>
      <c r="M191" s="197"/>
      <c r="N191" s="197"/>
      <c r="O191" s="197"/>
      <c r="P191" s="197"/>
      <c r="Q191" s="197"/>
      <c r="R191" s="197"/>
      <c r="S191" s="197"/>
      <c r="T191" s="197"/>
      <c r="U191" s="197"/>
      <c r="V191" s="197"/>
      <c r="W191" s="197"/>
      <c r="X191" s="197"/>
      <c r="Y191" s="197"/>
      <c r="Z191" s="197"/>
    </row>
    <row r="192" spans="1:26" ht="12" customHeight="1" x14ac:dyDescent="0.25">
      <c r="A192" s="197"/>
      <c r="B192" s="197"/>
      <c r="C192" s="197"/>
      <c r="D192" s="230"/>
      <c r="E192" s="197"/>
      <c r="F192" s="197"/>
      <c r="G192" s="197"/>
      <c r="H192" s="197"/>
      <c r="I192" s="197"/>
      <c r="J192" s="197"/>
      <c r="K192" s="197"/>
      <c r="L192" s="197"/>
      <c r="M192" s="197"/>
      <c r="N192" s="197"/>
      <c r="O192" s="197"/>
      <c r="P192" s="197"/>
      <c r="Q192" s="197"/>
      <c r="R192" s="197"/>
      <c r="S192" s="197"/>
      <c r="T192" s="197"/>
      <c r="U192" s="197"/>
      <c r="V192" s="197"/>
      <c r="W192" s="197"/>
      <c r="X192" s="197"/>
      <c r="Y192" s="197"/>
      <c r="Z192" s="197"/>
    </row>
    <row r="193" spans="1:26" ht="12" customHeight="1" x14ac:dyDescent="0.25">
      <c r="A193" s="197"/>
      <c r="B193" s="197"/>
      <c r="C193" s="197"/>
      <c r="D193" s="230"/>
      <c r="E193" s="197"/>
      <c r="F193" s="197"/>
      <c r="G193" s="197"/>
      <c r="H193" s="197"/>
      <c r="I193" s="197"/>
      <c r="J193" s="197"/>
      <c r="K193" s="197"/>
      <c r="L193" s="197"/>
      <c r="M193" s="197"/>
      <c r="N193" s="197"/>
      <c r="O193" s="197"/>
      <c r="P193" s="197"/>
      <c r="Q193" s="197"/>
      <c r="R193" s="197"/>
      <c r="S193" s="197"/>
      <c r="T193" s="197"/>
      <c r="U193" s="197"/>
      <c r="V193" s="197"/>
      <c r="W193" s="197"/>
      <c r="X193" s="197"/>
      <c r="Y193" s="197"/>
      <c r="Z193" s="197"/>
    </row>
    <row r="194" spans="1:26" ht="12" customHeight="1" x14ac:dyDescent="0.25">
      <c r="A194" s="197"/>
      <c r="B194" s="197"/>
      <c r="C194" s="197"/>
      <c r="D194" s="230"/>
      <c r="E194" s="197"/>
      <c r="F194" s="197"/>
      <c r="G194" s="197"/>
      <c r="H194" s="197"/>
      <c r="I194" s="197"/>
      <c r="J194" s="197"/>
      <c r="K194" s="197"/>
      <c r="L194" s="197"/>
      <c r="M194" s="197"/>
      <c r="N194" s="197"/>
      <c r="O194" s="197"/>
      <c r="P194" s="197"/>
      <c r="Q194" s="197"/>
      <c r="R194" s="197"/>
      <c r="S194" s="197"/>
      <c r="T194" s="197"/>
      <c r="U194" s="197"/>
      <c r="V194" s="197"/>
      <c r="W194" s="197"/>
      <c r="X194" s="197"/>
      <c r="Y194" s="197"/>
      <c r="Z194" s="197"/>
    </row>
    <row r="195" spans="1:26" ht="12" customHeight="1" x14ac:dyDescent="0.25">
      <c r="A195" s="197"/>
      <c r="B195" s="197"/>
      <c r="C195" s="197"/>
      <c r="D195" s="230"/>
      <c r="E195" s="197"/>
      <c r="F195" s="197"/>
      <c r="G195" s="197"/>
      <c r="H195" s="197"/>
      <c r="I195" s="197"/>
      <c r="J195" s="197"/>
      <c r="K195" s="197"/>
      <c r="L195" s="197"/>
      <c r="M195" s="197"/>
      <c r="N195" s="197"/>
      <c r="O195" s="197"/>
      <c r="P195" s="197"/>
      <c r="Q195" s="197"/>
      <c r="R195" s="197"/>
      <c r="S195" s="197"/>
      <c r="T195" s="197"/>
      <c r="U195" s="197"/>
      <c r="V195" s="197"/>
      <c r="W195" s="197"/>
      <c r="X195" s="197"/>
      <c r="Y195" s="197"/>
      <c r="Z195" s="197"/>
    </row>
    <row r="196" spans="1:26" ht="12" customHeight="1" x14ac:dyDescent="0.25">
      <c r="A196" s="197"/>
      <c r="B196" s="197"/>
      <c r="C196" s="197"/>
      <c r="D196" s="230"/>
      <c r="E196" s="197"/>
      <c r="F196" s="197"/>
      <c r="G196" s="197"/>
      <c r="H196" s="197"/>
      <c r="I196" s="197"/>
      <c r="J196" s="197"/>
      <c r="K196" s="197"/>
      <c r="L196" s="197"/>
      <c r="M196" s="197"/>
      <c r="N196" s="197"/>
      <c r="O196" s="197"/>
      <c r="P196" s="197"/>
      <c r="Q196" s="197"/>
      <c r="R196" s="197"/>
      <c r="S196" s="197"/>
      <c r="T196" s="197"/>
      <c r="U196" s="197"/>
      <c r="V196" s="197"/>
      <c r="W196" s="197"/>
      <c r="X196" s="197"/>
      <c r="Y196" s="197"/>
      <c r="Z196" s="197"/>
    </row>
    <row r="197" spans="1:26" ht="12" customHeight="1" x14ac:dyDescent="0.25">
      <c r="A197" s="197"/>
      <c r="B197" s="197"/>
      <c r="C197" s="197"/>
      <c r="D197" s="230"/>
      <c r="E197" s="197"/>
      <c r="F197" s="197"/>
      <c r="G197" s="197"/>
      <c r="H197" s="197"/>
      <c r="I197" s="197"/>
      <c r="J197" s="197"/>
      <c r="K197" s="197"/>
      <c r="L197" s="197"/>
      <c r="M197" s="197"/>
      <c r="N197" s="197"/>
      <c r="O197" s="197"/>
      <c r="P197" s="197"/>
      <c r="Q197" s="197"/>
      <c r="R197" s="197"/>
      <c r="S197" s="197"/>
      <c r="T197" s="197"/>
      <c r="U197" s="197"/>
      <c r="V197" s="197"/>
      <c r="W197" s="197"/>
      <c r="X197" s="197"/>
      <c r="Y197" s="197"/>
      <c r="Z197" s="197"/>
    </row>
    <row r="198" spans="1:26" ht="12" customHeight="1" x14ac:dyDescent="0.25">
      <c r="A198" s="197"/>
      <c r="B198" s="197"/>
      <c r="C198" s="197"/>
      <c r="D198" s="230"/>
      <c r="E198" s="197"/>
      <c r="F198" s="197"/>
      <c r="G198" s="197"/>
      <c r="H198" s="197"/>
      <c r="I198" s="197"/>
      <c r="J198" s="197"/>
      <c r="K198" s="197"/>
      <c r="L198" s="197"/>
      <c r="M198" s="197"/>
      <c r="N198" s="197"/>
      <c r="O198" s="197"/>
      <c r="P198" s="197"/>
      <c r="Q198" s="197"/>
      <c r="R198" s="197"/>
      <c r="S198" s="197"/>
      <c r="T198" s="197"/>
      <c r="U198" s="197"/>
      <c r="V198" s="197"/>
      <c r="W198" s="197"/>
      <c r="X198" s="197"/>
      <c r="Y198" s="197"/>
      <c r="Z198" s="197"/>
    </row>
    <row r="199" spans="1:26" ht="12" customHeight="1" x14ac:dyDescent="0.25">
      <c r="A199" s="197"/>
      <c r="B199" s="197"/>
      <c r="C199" s="197"/>
      <c r="D199" s="230"/>
      <c r="E199" s="197"/>
      <c r="F199" s="197"/>
      <c r="G199" s="197"/>
      <c r="H199" s="197"/>
      <c r="I199" s="197"/>
      <c r="J199" s="197"/>
      <c r="K199" s="197"/>
      <c r="L199" s="197"/>
      <c r="M199" s="197"/>
      <c r="N199" s="197"/>
      <c r="O199" s="197"/>
      <c r="P199" s="197"/>
      <c r="Q199" s="197"/>
      <c r="R199" s="197"/>
      <c r="S199" s="197"/>
      <c r="T199" s="197"/>
      <c r="U199" s="197"/>
      <c r="V199" s="197"/>
      <c r="W199" s="197"/>
      <c r="X199" s="197"/>
      <c r="Y199" s="197"/>
      <c r="Z199" s="197"/>
    </row>
    <row r="200" spans="1:26" ht="12" customHeight="1" x14ac:dyDescent="0.25">
      <c r="A200" s="197"/>
      <c r="B200" s="197"/>
      <c r="C200" s="197"/>
      <c r="D200" s="230"/>
      <c r="E200" s="197"/>
      <c r="F200" s="197"/>
      <c r="G200" s="197"/>
      <c r="H200" s="197"/>
      <c r="I200" s="197"/>
      <c r="J200" s="197"/>
      <c r="K200" s="197"/>
      <c r="L200" s="197"/>
      <c r="M200" s="197"/>
      <c r="N200" s="197"/>
      <c r="O200" s="197"/>
      <c r="P200" s="197"/>
      <c r="Q200" s="197"/>
      <c r="R200" s="197"/>
      <c r="S200" s="197"/>
      <c r="T200" s="197"/>
      <c r="U200" s="197"/>
      <c r="V200" s="197"/>
      <c r="W200" s="197"/>
      <c r="X200" s="197"/>
      <c r="Y200" s="197"/>
      <c r="Z200" s="197"/>
    </row>
    <row r="201" spans="1:26" ht="12" customHeight="1" x14ac:dyDescent="0.25">
      <c r="A201" s="197"/>
      <c r="B201" s="197"/>
      <c r="C201" s="197"/>
      <c r="D201" s="230"/>
      <c r="E201" s="197"/>
      <c r="F201" s="197"/>
      <c r="G201" s="197"/>
      <c r="H201" s="197"/>
      <c r="I201" s="197"/>
      <c r="J201" s="197"/>
      <c r="K201" s="197"/>
      <c r="L201" s="197"/>
      <c r="M201" s="197"/>
      <c r="N201" s="197"/>
      <c r="O201" s="197"/>
      <c r="P201" s="197"/>
      <c r="Q201" s="197"/>
      <c r="R201" s="197"/>
      <c r="S201" s="197"/>
      <c r="T201" s="197"/>
      <c r="U201" s="197"/>
      <c r="V201" s="197"/>
      <c r="W201" s="197"/>
      <c r="X201" s="197"/>
      <c r="Y201" s="197"/>
      <c r="Z201" s="197"/>
    </row>
    <row r="202" spans="1:26" ht="12" customHeight="1" x14ac:dyDescent="0.25">
      <c r="A202" s="197"/>
      <c r="B202" s="197"/>
      <c r="C202" s="197"/>
      <c r="D202" s="230"/>
      <c r="E202" s="197"/>
      <c r="F202" s="197"/>
      <c r="G202" s="197"/>
      <c r="H202" s="197"/>
      <c r="I202" s="197"/>
      <c r="J202" s="197"/>
      <c r="K202" s="197"/>
      <c r="L202" s="197"/>
      <c r="M202" s="197"/>
      <c r="N202" s="197"/>
      <c r="O202" s="197"/>
      <c r="P202" s="197"/>
      <c r="Q202" s="197"/>
      <c r="R202" s="197"/>
      <c r="S202" s="197"/>
      <c r="T202" s="197"/>
      <c r="U202" s="197"/>
      <c r="V202" s="197"/>
      <c r="W202" s="197"/>
      <c r="X202" s="197"/>
      <c r="Y202" s="197"/>
      <c r="Z202" s="197"/>
    </row>
    <row r="203" spans="1:26" ht="12" customHeight="1" x14ac:dyDescent="0.25">
      <c r="A203" s="197"/>
      <c r="B203" s="197"/>
      <c r="C203" s="197"/>
      <c r="D203" s="230"/>
      <c r="E203" s="197"/>
      <c r="F203" s="197"/>
      <c r="G203" s="197"/>
      <c r="H203" s="197"/>
      <c r="I203" s="197"/>
      <c r="J203" s="197"/>
      <c r="K203" s="197"/>
      <c r="L203" s="197"/>
      <c r="M203" s="197"/>
      <c r="N203" s="197"/>
      <c r="O203" s="197"/>
      <c r="P203" s="197"/>
      <c r="Q203" s="197"/>
      <c r="R203" s="197"/>
      <c r="S203" s="197"/>
      <c r="T203" s="197"/>
      <c r="U203" s="197"/>
      <c r="V203" s="197"/>
      <c r="W203" s="197"/>
      <c r="X203" s="197"/>
      <c r="Y203" s="197"/>
      <c r="Z203" s="197"/>
    </row>
    <row r="204" spans="1:26" ht="12" customHeight="1" x14ac:dyDescent="0.25">
      <c r="A204" s="197"/>
      <c r="B204" s="197"/>
      <c r="C204" s="197"/>
      <c r="D204" s="230"/>
      <c r="E204" s="197"/>
      <c r="F204" s="197"/>
      <c r="G204" s="197"/>
      <c r="H204" s="197"/>
      <c r="I204" s="197"/>
      <c r="J204" s="197"/>
      <c r="K204" s="197"/>
      <c r="L204" s="197"/>
      <c r="M204" s="197"/>
      <c r="N204" s="197"/>
      <c r="O204" s="197"/>
      <c r="P204" s="197"/>
      <c r="Q204" s="197"/>
      <c r="R204" s="197"/>
      <c r="S204" s="197"/>
      <c r="T204" s="197"/>
      <c r="U204" s="197"/>
      <c r="V204" s="197"/>
      <c r="W204" s="197"/>
      <c r="X204" s="197"/>
      <c r="Y204" s="197"/>
      <c r="Z204" s="197"/>
    </row>
    <row r="205" spans="1:26" ht="12" customHeight="1" x14ac:dyDescent="0.25">
      <c r="A205" s="197"/>
      <c r="B205" s="197"/>
      <c r="C205" s="197"/>
      <c r="D205" s="230"/>
      <c r="E205" s="197"/>
      <c r="F205" s="197"/>
      <c r="G205" s="197"/>
      <c r="H205" s="197"/>
      <c r="I205" s="197"/>
      <c r="J205" s="197"/>
      <c r="K205" s="197"/>
      <c r="L205" s="197"/>
      <c r="M205" s="197"/>
      <c r="N205" s="197"/>
      <c r="O205" s="197"/>
      <c r="P205" s="197"/>
      <c r="Q205" s="197"/>
      <c r="R205" s="197"/>
      <c r="S205" s="197"/>
      <c r="T205" s="197"/>
      <c r="U205" s="197"/>
      <c r="V205" s="197"/>
      <c r="W205" s="197"/>
      <c r="X205" s="197"/>
      <c r="Y205" s="197"/>
      <c r="Z205" s="197"/>
    </row>
    <row r="206" spans="1:26" ht="12" customHeight="1" x14ac:dyDescent="0.25">
      <c r="A206" s="197"/>
      <c r="B206" s="197"/>
      <c r="C206" s="197"/>
      <c r="D206" s="230"/>
      <c r="E206" s="197"/>
      <c r="F206" s="197"/>
      <c r="G206" s="197"/>
      <c r="H206" s="197"/>
      <c r="I206" s="197"/>
      <c r="J206" s="197"/>
      <c r="K206" s="197"/>
      <c r="L206" s="197"/>
      <c r="M206" s="197"/>
      <c r="N206" s="197"/>
      <c r="O206" s="197"/>
      <c r="P206" s="197"/>
      <c r="Q206" s="197"/>
      <c r="R206" s="197"/>
      <c r="S206" s="197"/>
      <c r="T206" s="197"/>
      <c r="U206" s="197"/>
      <c r="V206" s="197"/>
      <c r="W206" s="197"/>
      <c r="X206" s="197"/>
      <c r="Y206" s="197"/>
      <c r="Z206" s="197"/>
    </row>
    <row r="207" spans="1:26" ht="12" customHeight="1" x14ac:dyDescent="0.25">
      <c r="A207" s="197"/>
      <c r="B207" s="197"/>
      <c r="C207" s="197"/>
      <c r="D207" s="230"/>
      <c r="E207" s="197"/>
      <c r="F207" s="197"/>
      <c r="G207" s="197"/>
      <c r="H207" s="197"/>
      <c r="I207" s="197"/>
      <c r="J207" s="197"/>
      <c r="K207" s="197"/>
      <c r="L207" s="197"/>
      <c r="M207" s="197"/>
      <c r="N207" s="197"/>
      <c r="O207" s="197"/>
      <c r="P207" s="197"/>
      <c r="Q207" s="197"/>
      <c r="R207" s="197"/>
      <c r="S207" s="197"/>
      <c r="T207" s="197"/>
      <c r="U207" s="197"/>
      <c r="V207" s="197"/>
      <c r="W207" s="197"/>
      <c r="X207" s="197"/>
      <c r="Y207" s="197"/>
      <c r="Z207" s="197"/>
    </row>
    <row r="208" spans="1:26" ht="12" customHeight="1" x14ac:dyDescent="0.25">
      <c r="A208" s="197"/>
      <c r="B208" s="197"/>
      <c r="C208" s="197"/>
      <c r="D208" s="230"/>
      <c r="E208" s="197"/>
      <c r="F208" s="197"/>
      <c r="G208" s="197"/>
      <c r="H208" s="197"/>
      <c r="I208" s="197"/>
      <c r="J208" s="197"/>
      <c r="K208" s="197"/>
      <c r="L208" s="197"/>
      <c r="M208" s="197"/>
      <c r="N208" s="197"/>
      <c r="O208" s="197"/>
      <c r="P208" s="197"/>
      <c r="Q208" s="197"/>
      <c r="R208" s="197"/>
      <c r="S208" s="197"/>
      <c r="T208" s="197"/>
      <c r="U208" s="197"/>
      <c r="V208" s="197"/>
      <c r="W208" s="197"/>
      <c r="X208" s="197"/>
      <c r="Y208" s="197"/>
      <c r="Z208" s="197"/>
    </row>
    <row r="209" spans="1:26" ht="12" customHeight="1" x14ac:dyDescent="0.25">
      <c r="A209" s="197"/>
      <c r="B209" s="197"/>
      <c r="C209" s="197"/>
      <c r="D209" s="230"/>
      <c r="E209" s="197"/>
      <c r="F209" s="197"/>
      <c r="G209" s="197"/>
      <c r="H209" s="197"/>
      <c r="I209" s="197"/>
      <c r="J209" s="197"/>
      <c r="K209" s="197"/>
      <c r="L209" s="197"/>
      <c r="M209" s="197"/>
      <c r="N209" s="197"/>
      <c r="O209" s="197"/>
      <c r="P209" s="197"/>
      <c r="Q209" s="197"/>
      <c r="R209" s="197"/>
      <c r="S209" s="197"/>
      <c r="T209" s="197"/>
      <c r="U209" s="197"/>
      <c r="V209" s="197"/>
      <c r="W209" s="197"/>
      <c r="X209" s="197"/>
      <c r="Y209" s="197"/>
      <c r="Z209" s="197"/>
    </row>
    <row r="210" spans="1:26" ht="12" customHeight="1" x14ac:dyDescent="0.25">
      <c r="A210" s="197"/>
      <c r="B210" s="197"/>
      <c r="C210" s="197"/>
      <c r="D210" s="230"/>
      <c r="E210" s="197"/>
      <c r="F210" s="197"/>
      <c r="G210" s="197"/>
      <c r="H210" s="197"/>
      <c r="I210" s="197"/>
      <c r="J210" s="197"/>
      <c r="K210" s="197"/>
      <c r="L210" s="197"/>
      <c r="M210" s="197"/>
      <c r="N210" s="197"/>
      <c r="O210" s="197"/>
      <c r="P210" s="197"/>
      <c r="Q210" s="197"/>
      <c r="R210" s="197"/>
      <c r="S210" s="197"/>
      <c r="T210" s="197"/>
      <c r="U210" s="197"/>
      <c r="V210" s="197"/>
      <c r="W210" s="197"/>
      <c r="X210" s="197"/>
      <c r="Y210" s="197"/>
      <c r="Z210" s="197"/>
    </row>
    <row r="211" spans="1:26" ht="12" customHeight="1" x14ac:dyDescent="0.25">
      <c r="A211" s="197"/>
      <c r="B211" s="197"/>
      <c r="C211" s="197"/>
      <c r="D211" s="230"/>
      <c r="E211" s="197"/>
      <c r="F211" s="197"/>
      <c r="G211" s="197"/>
      <c r="H211" s="197"/>
      <c r="I211" s="197"/>
      <c r="J211" s="197"/>
      <c r="K211" s="197"/>
      <c r="L211" s="197"/>
      <c r="M211" s="197"/>
      <c r="N211" s="197"/>
      <c r="O211" s="197"/>
      <c r="P211" s="197"/>
      <c r="Q211" s="197"/>
      <c r="R211" s="197"/>
      <c r="S211" s="197"/>
      <c r="T211" s="197"/>
      <c r="U211" s="197"/>
      <c r="V211" s="197"/>
      <c r="W211" s="197"/>
      <c r="X211" s="197"/>
      <c r="Y211" s="197"/>
      <c r="Z211" s="197"/>
    </row>
    <row r="212" spans="1:26" ht="12" customHeight="1" x14ac:dyDescent="0.25">
      <c r="A212" s="197"/>
      <c r="B212" s="197"/>
      <c r="C212" s="197"/>
      <c r="D212" s="230"/>
      <c r="E212" s="197"/>
      <c r="F212" s="197"/>
      <c r="G212" s="197"/>
      <c r="H212" s="197"/>
      <c r="I212" s="197"/>
      <c r="J212" s="197"/>
      <c r="K212" s="197"/>
      <c r="L212" s="197"/>
      <c r="M212" s="197"/>
      <c r="N212" s="197"/>
      <c r="O212" s="197"/>
      <c r="P212" s="197"/>
      <c r="Q212" s="197"/>
      <c r="R212" s="197"/>
      <c r="S212" s="197"/>
      <c r="T212" s="197"/>
      <c r="U212" s="197"/>
      <c r="V212" s="197"/>
      <c r="W212" s="197"/>
      <c r="X212" s="197"/>
      <c r="Y212" s="197"/>
      <c r="Z212" s="197"/>
    </row>
    <row r="213" spans="1:26" ht="12" customHeight="1" x14ac:dyDescent="0.25">
      <c r="A213" s="197"/>
      <c r="B213" s="197"/>
      <c r="C213" s="197"/>
      <c r="D213" s="230"/>
      <c r="E213" s="197"/>
      <c r="F213" s="197"/>
      <c r="G213" s="197"/>
      <c r="H213" s="197"/>
      <c r="I213" s="197"/>
      <c r="J213" s="197"/>
      <c r="K213" s="197"/>
      <c r="L213" s="197"/>
      <c r="M213" s="197"/>
      <c r="N213" s="197"/>
      <c r="O213" s="197"/>
      <c r="P213" s="197"/>
      <c r="Q213" s="197"/>
      <c r="R213" s="197"/>
      <c r="S213" s="197"/>
      <c r="T213" s="197"/>
      <c r="U213" s="197"/>
      <c r="V213" s="197"/>
      <c r="W213" s="197"/>
      <c r="X213" s="197"/>
      <c r="Y213" s="197"/>
      <c r="Z213" s="197"/>
    </row>
    <row r="214" spans="1:26" ht="12" customHeight="1" x14ac:dyDescent="0.25">
      <c r="A214" s="197"/>
      <c r="B214" s="197"/>
      <c r="C214" s="197"/>
      <c r="D214" s="230"/>
      <c r="E214" s="197"/>
      <c r="F214" s="197"/>
      <c r="G214" s="197"/>
      <c r="H214" s="197"/>
      <c r="I214" s="197"/>
      <c r="J214" s="197"/>
      <c r="K214" s="197"/>
      <c r="L214" s="197"/>
      <c r="M214" s="197"/>
      <c r="N214" s="197"/>
      <c r="O214" s="197"/>
      <c r="P214" s="197"/>
      <c r="Q214" s="197"/>
      <c r="R214" s="197"/>
      <c r="S214" s="197"/>
      <c r="T214" s="197"/>
      <c r="U214" s="197"/>
      <c r="V214" s="197"/>
      <c r="W214" s="197"/>
      <c r="X214" s="197"/>
      <c r="Y214" s="197"/>
      <c r="Z214" s="197"/>
    </row>
    <row r="215" spans="1:26" ht="12" customHeight="1" x14ac:dyDescent="0.25">
      <c r="A215" s="197"/>
      <c r="B215" s="197"/>
      <c r="C215" s="197"/>
      <c r="D215" s="230"/>
      <c r="E215" s="197"/>
      <c r="F215" s="197"/>
      <c r="G215" s="197"/>
      <c r="H215" s="197"/>
      <c r="I215" s="197"/>
      <c r="J215" s="197"/>
      <c r="K215" s="197"/>
      <c r="L215" s="197"/>
      <c r="M215" s="197"/>
      <c r="N215" s="197"/>
      <c r="O215" s="197"/>
      <c r="P215" s="197"/>
      <c r="Q215" s="197"/>
      <c r="R215" s="197"/>
      <c r="S215" s="197"/>
      <c r="T215" s="197"/>
      <c r="U215" s="197"/>
      <c r="V215" s="197"/>
      <c r="W215" s="197"/>
      <c r="X215" s="197"/>
      <c r="Y215" s="197"/>
      <c r="Z215" s="197"/>
    </row>
    <row r="216" spans="1:26" ht="12" customHeight="1" x14ac:dyDescent="0.25">
      <c r="A216" s="197"/>
      <c r="B216" s="197"/>
      <c r="C216" s="197"/>
      <c r="D216" s="230"/>
      <c r="E216" s="197"/>
      <c r="F216" s="197"/>
      <c r="G216" s="197"/>
      <c r="H216" s="197"/>
      <c r="I216" s="197"/>
      <c r="J216" s="197"/>
      <c r="K216" s="197"/>
      <c r="L216" s="197"/>
      <c r="M216" s="197"/>
      <c r="N216" s="197"/>
      <c r="O216" s="197"/>
      <c r="P216" s="197"/>
      <c r="Q216" s="197"/>
      <c r="R216" s="197"/>
      <c r="S216" s="197"/>
      <c r="T216" s="197"/>
      <c r="U216" s="197"/>
      <c r="V216" s="197"/>
      <c r="W216" s="197"/>
      <c r="X216" s="197"/>
      <c r="Y216" s="197"/>
      <c r="Z216" s="197"/>
    </row>
    <row r="217" spans="1:26" ht="12" customHeight="1" x14ac:dyDescent="0.25">
      <c r="A217" s="197"/>
      <c r="B217" s="197"/>
      <c r="C217" s="197"/>
      <c r="D217" s="230"/>
      <c r="E217" s="197"/>
      <c r="F217" s="197"/>
      <c r="G217" s="197"/>
      <c r="H217" s="197"/>
      <c r="I217" s="197"/>
      <c r="J217" s="197"/>
      <c r="K217" s="197"/>
      <c r="L217" s="197"/>
      <c r="M217" s="197"/>
      <c r="N217" s="197"/>
      <c r="O217" s="197"/>
      <c r="P217" s="197"/>
      <c r="Q217" s="197"/>
      <c r="R217" s="197"/>
      <c r="S217" s="197"/>
      <c r="T217" s="197"/>
      <c r="U217" s="197"/>
      <c r="V217" s="197"/>
      <c r="W217" s="197"/>
      <c r="X217" s="197"/>
      <c r="Y217" s="197"/>
      <c r="Z217" s="197"/>
    </row>
    <row r="218" spans="1:26" ht="12" customHeight="1" x14ac:dyDescent="0.25">
      <c r="A218" s="197"/>
      <c r="B218" s="197"/>
      <c r="C218" s="197"/>
      <c r="D218" s="230"/>
      <c r="E218" s="197"/>
      <c r="F218" s="197"/>
      <c r="G218" s="197"/>
      <c r="H218" s="197"/>
      <c r="I218" s="197"/>
      <c r="J218" s="197"/>
      <c r="K218" s="197"/>
      <c r="L218" s="197"/>
      <c r="M218" s="197"/>
      <c r="N218" s="197"/>
      <c r="O218" s="197"/>
      <c r="P218" s="197"/>
      <c r="Q218" s="197"/>
      <c r="R218" s="197"/>
      <c r="S218" s="197"/>
      <c r="T218" s="197"/>
      <c r="U218" s="197"/>
      <c r="V218" s="197"/>
      <c r="W218" s="197"/>
      <c r="X218" s="197"/>
      <c r="Y218" s="197"/>
      <c r="Z218" s="197"/>
    </row>
    <row r="219" spans="1:26" ht="12" customHeight="1" x14ac:dyDescent="0.25">
      <c r="A219" s="197"/>
      <c r="B219" s="197"/>
      <c r="C219" s="197"/>
      <c r="D219" s="230"/>
      <c r="E219" s="197"/>
      <c r="F219" s="197"/>
      <c r="G219" s="197"/>
      <c r="H219" s="197"/>
      <c r="I219" s="197"/>
      <c r="J219" s="197"/>
      <c r="K219" s="197"/>
      <c r="L219" s="197"/>
      <c r="M219" s="197"/>
      <c r="N219" s="197"/>
      <c r="O219" s="197"/>
      <c r="P219" s="197"/>
      <c r="Q219" s="197"/>
      <c r="R219" s="197"/>
      <c r="S219" s="197"/>
      <c r="T219" s="197"/>
      <c r="U219" s="197"/>
      <c r="V219" s="197"/>
      <c r="W219" s="197"/>
      <c r="X219" s="197"/>
      <c r="Y219" s="197"/>
      <c r="Z219" s="197"/>
    </row>
    <row r="220" spans="1:26" ht="12" customHeight="1" x14ac:dyDescent="0.25">
      <c r="A220" s="197"/>
      <c r="B220" s="197"/>
      <c r="C220" s="197"/>
      <c r="D220" s="230"/>
      <c r="E220" s="197"/>
      <c r="F220" s="197"/>
      <c r="G220" s="197"/>
      <c r="H220" s="197"/>
      <c r="I220" s="197"/>
      <c r="J220" s="197"/>
      <c r="K220" s="197"/>
      <c r="L220" s="197"/>
      <c r="M220" s="197"/>
      <c r="N220" s="197"/>
      <c r="O220" s="197"/>
      <c r="P220" s="197"/>
      <c r="Q220" s="197"/>
      <c r="R220" s="197"/>
      <c r="S220" s="197"/>
      <c r="T220" s="197"/>
      <c r="U220" s="197"/>
      <c r="V220" s="197"/>
      <c r="W220" s="197"/>
      <c r="X220" s="197"/>
      <c r="Y220" s="197"/>
      <c r="Z220" s="197"/>
    </row>
    <row r="221" spans="1:26" ht="12" customHeight="1" x14ac:dyDescent="0.25">
      <c r="A221" s="197"/>
      <c r="B221" s="197"/>
      <c r="C221" s="197"/>
      <c r="D221" s="230"/>
      <c r="E221" s="197"/>
      <c r="F221" s="197"/>
      <c r="G221" s="197"/>
      <c r="H221" s="197"/>
      <c r="I221" s="197"/>
      <c r="J221" s="197"/>
      <c r="K221" s="197"/>
      <c r="L221" s="197"/>
      <c r="M221" s="197"/>
      <c r="N221" s="197"/>
      <c r="O221" s="197"/>
      <c r="P221" s="197"/>
      <c r="Q221" s="197"/>
      <c r="R221" s="197"/>
      <c r="S221" s="197"/>
      <c r="T221" s="197"/>
      <c r="U221" s="197"/>
      <c r="V221" s="197"/>
      <c r="W221" s="197"/>
      <c r="X221" s="197"/>
      <c r="Y221" s="197"/>
      <c r="Z221" s="197"/>
    </row>
    <row r="222" spans="1:26" ht="12" customHeight="1" x14ac:dyDescent="0.25">
      <c r="A222" s="197"/>
      <c r="B222" s="197"/>
      <c r="C222" s="197"/>
      <c r="D222" s="230"/>
      <c r="E222" s="197"/>
      <c r="F222" s="197"/>
      <c r="G222" s="197"/>
      <c r="H222" s="197"/>
      <c r="I222" s="197"/>
      <c r="J222" s="197"/>
      <c r="K222" s="197"/>
      <c r="L222" s="197"/>
      <c r="M222" s="197"/>
      <c r="N222" s="197"/>
      <c r="O222" s="197"/>
      <c r="P222" s="197"/>
      <c r="Q222" s="197"/>
      <c r="R222" s="197"/>
      <c r="S222" s="197"/>
      <c r="T222" s="197"/>
      <c r="U222" s="197"/>
      <c r="V222" s="197"/>
      <c r="W222" s="197"/>
      <c r="X222" s="197"/>
      <c r="Y222" s="197"/>
      <c r="Z222" s="197"/>
    </row>
    <row r="223" spans="1:26" ht="12" customHeight="1" x14ac:dyDescent="0.25">
      <c r="A223" s="197"/>
      <c r="B223" s="197"/>
      <c r="C223" s="197"/>
      <c r="D223" s="230"/>
      <c r="E223" s="197"/>
      <c r="F223" s="197"/>
      <c r="G223" s="197"/>
      <c r="H223" s="197"/>
      <c r="I223" s="197"/>
      <c r="J223" s="197"/>
      <c r="K223" s="197"/>
      <c r="L223" s="197"/>
      <c r="M223" s="197"/>
      <c r="N223" s="197"/>
      <c r="O223" s="197"/>
      <c r="P223" s="197"/>
      <c r="Q223" s="197"/>
      <c r="R223" s="197"/>
      <c r="S223" s="197"/>
      <c r="T223" s="197"/>
      <c r="U223" s="197"/>
      <c r="V223" s="197"/>
      <c r="W223" s="197"/>
      <c r="X223" s="197"/>
      <c r="Y223" s="197"/>
      <c r="Z223" s="197"/>
    </row>
    <row r="224" spans="1:26" ht="12" customHeight="1" x14ac:dyDescent="0.25">
      <c r="A224" s="197"/>
      <c r="B224" s="197"/>
      <c r="C224" s="197"/>
      <c r="D224" s="230"/>
      <c r="E224" s="197"/>
      <c r="F224" s="197"/>
      <c r="G224" s="197"/>
      <c r="H224" s="197"/>
      <c r="I224" s="197"/>
      <c r="J224" s="197"/>
      <c r="K224" s="197"/>
      <c r="L224" s="197"/>
      <c r="M224" s="197"/>
      <c r="N224" s="197"/>
      <c r="O224" s="197"/>
      <c r="P224" s="197"/>
      <c r="Q224" s="197"/>
      <c r="R224" s="197"/>
      <c r="S224" s="197"/>
      <c r="T224" s="197"/>
      <c r="U224" s="197"/>
      <c r="V224" s="197"/>
      <c r="W224" s="197"/>
      <c r="X224" s="197"/>
      <c r="Y224" s="197"/>
      <c r="Z224" s="197"/>
    </row>
    <row r="225" spans="1:26" ht="12" customHeight="1" x14ac:dyDescent="0.25">
      <c r="A225" s="197"/>
      <c r="B225" s="197"/>
      <c r="C225" s="197"/>
      <c r="D225" s="230"/>
      <c r="E225" s="197"/>
      <c r="F225" s="197"/>
      <c r="G225" s="197"/>
      <c r="H225" s="197"/>
      <c r="I225" s="197"/>
      <c r="J225" s="197"/>
      <c r="K225" s="197"/>
      <c r="L225" s="197"/>
      <c r="M225" s="197"/>
      <c r="N225" s="197"/>
      <c r="O225" s="197"/>
      <c r="P225" s="197"/>
      <c r="Q225" s="197"/>
      <c r="R225" s="197"/>
      <c r="S225" s="197"/>
      <c r="T225" s="197"/>
      <c r="U225" s="197"/>
      <c r="V225" s="197"/>
      <c r="W225" s="197"/>
      <c r="X225" s="197"/>
      <c r="Y225" s="197"/>
      <c r="Z225" s="197"/>
    </row>
    <row r="226" spans="1:26" ht="12" customHeight="1" x14ac:dyDescent="0.25">
      <c r="A226" s="197"/>
      <c r="B226" s="197"/>
      <c r="C226" s="197"/>
      <c r="D226" s="230"/>
      <c r="E226" s="197"/>
      <c r="F226" s="197"/>
      <c r="G226" s="197"/>
      <c r="H226" s="197"/>
      <c r="I226" s="197"/>
      <c r="J226" s="197"/>
      <c r="K226" s="197"/>
      <c r="L226" s="197"/>
      <c r="M226" s="197"/>
      <c r="N226" s="197"/>
      <c r="O226" s="197"/>
      <c r="P226" s="197"/>
      <c r="Q226" s="197"/>
      <c r="R226" s="197"/>
      <c r="S226" s="197"/>
      <c r="T226" s="197"/>
      <c r="U226" s="197"/>
      <c r="V226" s="197"/>
      <c r="W226" s="197"/>
      <c r="X226" s="197"/>
      <c r="Y226" s="197"/>
      <c r="Z226" s="197"/>
    </row>
    <row r="227" spans="1:26" ht="12" customHeight="1" x14ac:dyDescent="0.25">
      <c r="A227" s="197"/>
      <c r="B227" s="197"/>
      <c r="C227" s="197"/>
      <c r="D227" s="230"/>
      <c r="E227" s="197"/>
      <c r="F227" s="197"/>
      <c r="G227" s="197"/>
      <c r="H227" s="197"/>
      <c r="I227" s="197"/>
      <c r="J227" s="197"/>
      <c r="K227" s="197"/>
      <c r="L227" s="197"/>
      <c r="M227" s="197"/>
      <c r="N227" s="197"/>
      <c r="O227" s="197"/>
      <c r="P227" s="197"/>
      <c r="Q227" s="197"/>
      <c r="R227" s="197"/>
      <c r="S227" s="197"/>
      <c r="T227" s="197"/>
      <c r="U227" s="197"/>
      <c r="V227" s="197"/>
      <c r="W227" s="197"/>
      <c r="X227" s="197"/>
      <c r="Y227" s="197"/>
      <c r="Z227" s="197"/>
    </row>
    <row r="228" spans="1:26" ht="12" customHeight="1" x14ac:dyDescent="0.25">
      <c r="A228" s="197"/>
      <c r="B228" s="197"/>
      <c r="C228" s="197"/>
      <c r="D228" s="230"/>
      <c r="E228" s="197"/>
      <c r="F228" s="197"/>
      <c r="G228" s="197"/>
      <c r="H228" s="197"/>
      <c r="I228" s="197"/>
      <c r="J228" s="197"/>
      <c r="K228" s="197"/>
      <c r="L228" s="197"/>
      <c r="M228" s="197"/>
      <c r="N228" s="197"/>
      <c r="O228" s="197"/>
      <c r="P228" s="197"/>
      <c r="Q228" s="197"/>
      <c r="R228" s="197"/>
      <c r="S228" s="197"/>
      <c r="T228" s="197"/>
      <c r="U228" s="197"/>
      <c r="V228" s="197"/>
      <c r="W228" s="197"/>
      <c r="X228" s="197"/>
      <c r="Y228" s="197"/>
      <c r="Z228" s="197"/>
    </row>
    <row r="229" spans="1:26" ht="12" customHeight="1" x14ac:dyDescent="0.25">
      <c r="A229" s="197"/>
      <c r="B229" s="197"/>
      <c r="C229" s="197"/>
      <c r="D229" s="230"/>
      <c r="E229" s="197"/>
      <c r="F229" s="197"/>
      <c r="G229" s="197"/>
      <c r="H229" s="197"/>
      <c r="I229" s="197"/>
      <c r="J229" s="197"/>
      <c r="K229" s="197"/>
      <c r="L229" s="197"/>
      <c r="M229" s="197"/>
      <c r="N229" s="197"/>
      <c r="O229" s="197"/>
      <c r="P229" s="197"/>
      <c r="Q229" s="197"/>
      <c r="R229" s="197"/>
      <c r="S229" s="197"/>
      <c r="T229" s="197"/>
      <c r="U229" s="197"/>
      <c r="V229" s="197"/>
      <c r="W229" s="197"/>
      <c r="X229" s="197"/>
      <c r="Y229" s="197"/>
      <c r="Z229" s="197"/>
    </row>
    <row r="230" spans="1:26" ht="12" customHeight="1" x14ac:dyDescent="0.25">
      <c r="A230" s="197"/>
      <c r="B230" s="197"/>
      <c r="C230" s="197"/>
      <c r="D230" s="230"/>
      <c r="E230" s="197"/>
      <c r="F230" s="197"/>
      <c r="G230" s="197"/>
      <c r="H230" s="197"/>
      <c r="I230" s="197"/>
      <c r="J230" s="197"/>
      <c r="K230" s="197"/>
      <c r="L230" s="197"/>
      <c r="M230" s="197"/>
      <c r="N230" s="197"/>
      <c r="O230" s="197"/>
      <c r="P230" s="197"/>
      <c r="Q230" s="197"/>
      <c r="R230" s="197"/>
      <c r="S230" s="197"/>
      <c r="T230" s="197"/>
      <c r="U230" s="197"/>
      <c r="V230" s="197"/>
      <c r="W230" s="197"/>
      <c r="X230" s="197"/>
      <c r="Y230" s="197"/>
      <c r="Z230" s="197"/>
    </row>
    <row r="231" spans="1:26" ht="12" customHeight="1" x14ac:dyDescent="0.25">
      <c r="A231" s="197"/>
      <c r="B231" s="197"/>
      <c r="C231" s="197"/>
      <c r="D231" s="230"/>
      <c r="E231" s="197"/>
      <c r="F231" s="197"/>
      <c r="G231" s="197"/>
      <c r="H231" s="197"/>
      <c r="I231" s="197"/>
      <c r="J231" s="197"/>
      <c r="K231" s="197"/>
      <c r="L231" s="197"/>
      <c r="M231" s="197"/>
      <c r="N231" s="197"/>
      <c r="O231" s="197"/>
      <c r="P231" s="197"/>
      <c r="Q231" s="197"/>
      <c r="R231" s="197"/>
      <c r="S231" s="197"/>
      <c r="T231" s="197"/>
      <c r="U231" s="197"/>
      <c r="V231" s="197"/>
      <c r="W231" s="197"/>
      <c r="X231" s="197"/>
      <c r="Y231" s="197"/>
      <c r="Z231" s="197"/>
    </row>
    <row r="232" spans="1:26" ht="12" customHeight="1" x14ac:dyDescent="0.25">
      <c r="A232" s="197"/>
      <c r="B232" s="197"/>
      <c r="C232" s="197"/>
      <c r="D232" s="230"/>
      <c r="E232" s="197"/>
      <c r="F232" s="197"/>
      <c r="G232" s="197"/>
      <c r="H232" s="197"/>
      <c r="I232" s="197"/>
      <c r="J232" s="197"/>
      <c r="K232" s="197"/>
      <c r="L232" s="197"/>
      <c r="M232" s="197"/>
      <c r="N232" s="197"/>
      <c r="O232" s="197"/>
      <c r="P232" s="197"/>
      <c r="Q232" s="197"/>
      <c r="R232" s="197"/>
      <c r="S232" s="197"/>
      <c r="T232" s="197"/>
      <c r="U232" s="197"/>
      <c r="V232" s="197"/>
      <c r="W232" s="197"/>
      <c r="X232" s="197"/>
      <c r="Y232" s="197"/>
      <c r="Z232" s="197"/>
    </row>
    <row r="233" spans="1:26" ht="12" customHeight="1" x14ac:dyDescent="0.25">
      <c r="A233" s="197"/>
      <c r="B233" s="197"/>
      <c r="C233" s="197"/>
      <c r="D233" s="230"/>
      <c r="E233" s="197"/>
      <c r="F233" s="197"/>
      <c r="G233" s="197"/>
      <c r="H233" s="197"/>
      <c r="I233" s="197"/>
      <c r="J233" s="197"/>
      <c r="K233" s="197"/>
      <c r="L233" s="197"/>
      <c r="M233" s="197"/>
      <c r="N233" s="197"/>
      <c r="O233" s="197"/>
      <c r="P233" s="197"/>
      <c r="Q233" s="197"/>
      <c r="R233" s="197"/>
      <c r="S233" s="197"/>
      <c r="T233" s="197"/>
      <c r="U233" s="197"/>
      <c r="V233" s="197"/>
      <c r="W233" s="197"/>
      <c r="X233" s="197"/>
      <c r="Y233" s="197"/>
      <c r="Z233" s="197"/>
    </row>
    <row r="234" spans="1:26" ht="12" customHeight="1" x14ac:dyDescent="0.25">
      <c r="A234" s="197"/>
      <c r="B234" s="197"/>
      <c r="C234" s="197"/>
      <c r="D234" s="230"/>
      <c r="E234" s="197"/>
      <c r="F234" s="197"/>
      <c r="G234" s="197"/>
      <c r="H234" s="197"/>
      <c r="I234" s="197"/>
      <c r="J234" s="197"/>
      <c r="K234" s="197"/>
      <c r="L234" s="197"/>
      <c r="M234" s="197"/>
      <c r="N234" s="197"/>
      <c r="O234" s="197"/>
      <c r="P234" s="197"/>
      <c r="Q234" s="197"/>
      <c r="R234" s="197"/>
      <c r="S234" s="197"/>
      <c r="T234" s="197"/>
      <c r="U234" s="197"/>
      <c r="V234" s="197"/>
      <c r="W234" s="197"/>
      <c r="X234" s="197"/>
      <c r="Y234" s="197"/>
      <c r="Z234" s="197"/>
    </row>
    <row r="235" spans="1:26" ht="12" customHeight="1" x14ac:dyDescent="0.25">
      <c r="A235" s="197"/>
      <c r="B235" s="197"/>
      <c r="C235" s="197"/>
      <c r="D235" s="230"/>
      <c r="E235" s="197"/>
      <c r="F235" s="197"/>
      <c r="G235" s="197"/>
      <c r="H235" s="197"/>
      <c r="I235" s="197"/>
      <c r="J235" s="197"/>
      <c r="K235" s="197"/>
      <c r="L235" s="197"/>
      <c r="M235" s="197"/>
      <c r="N235" s="197"/>
      <c r="O235" s="197"/>
      <c r="P235" s="197"/>
      <c r="Q235" s="197"/>
      <c r="R235" s="197"/>
      <c r="S235" s="197"/>
      <c r="T235" s="197"/>
      <c r="U235" s="197"/>
      <c r="V235" s="197"/>
      <c r="W235" s="197"/>
      <c r="X235" s="197"/>
      <c r="Y235" s="197"/>
      <c r="Z235" s="197"/>
    </row>
    <row r="236" spans="1:26" ht="12" customHeight="1" x14ac:dyDescent="0.25">
      <c r="A236" s="197"/>
      <c r="B236" s="197"/>
      <c r="C236" s="197"/>
      <c r="D236" s="230"/>
      <c r="E236" s="197"/>
      <c r="F236" s="197"/>
      <c r="G236" s="197"/>
      <c r="H236" s="197"/>
      <c r="I236" s="197"/>
      <c r="J236" s="197"/>
      <c r="K236" s="197"/>
      <c r="L236" s="197"/>
      <c r="M236" s="197"/>
      <c r="N236" s="197"/>
      <c r="O236" s="197"/>
      <c r="P236" s="197"/>
      <c r="Q236" s="197"/>
      <c r="R236" s="197"/>
      <c r="S236" s="197"/>
      <c r="T236" s="197"/>
      <c r="U236" s="197"/>
      <c r="V236" s="197"/>
      <c r="W236" s="197"/>
      <c r="X236" s="197"/>
      <c r="Y236" s="197"/>
      <c r="Z236" s="197"/>
    </row>
    <row r="237" spans="1:26" ht="12" customHeight="1" x14ac:dyDescent="0.25">
      <c r="A237" s="197"/>
      <c r="B237" s="197"/>
      <c r="C237" s="197"/>
      <c r="D237" s="230"/>
      <c r="E237" s="197"/>
      <c r="F237" s="197"/>
      <c r="G237" s="197"/>
      <c r="H237" s="197"/>
      <c r="I237" s="197"/>
      <c r="J237" s="197"/>
      <c r="K237" s="197"/>
      <c r="L237" s="197"/>
      <c r="M237" s="197"/>
      <c r="N237" s="197"/>
      <c r="O237" s="197"/>
      <c r="P237" s="197"/>
      <c r="Q237" s="197"/>
      <c r="R237" s="197"/>
      <c r="S237" s="197"/>
      <c r="T237" s="197"/>
      <c r="U237" s="197"/>
      <c r="V237" s="197"/>
      <c r="W237" s="197"/>
      <c r="X237" s="197"/>
      <c r="Y237" s="197"/>
      <c r="Z237" s="197"/>
    </row>
    <row r="238" spans="1:26" ht="12" customHeight="1" x14ac:dyDescent="0.25">
      <c r="A238" s="197"/>
      <c r="B238" s="197"/>
      <c r="C238" s="197"/>
      <c r="D238" s="230"/>
      <c r="E238" s="197"/>
      <c r="F238" s="197"/>
      <c r="G238" s="197"/>
      <c r="H238" s="197"/>
      <c r="I238" s="197"/>
      <c r="J238" s="197"/>
      <c r="K238" s="197"/>
      <c r="L238" s="197"/>
      <c r="M238" s="197"/>
      <c r="N238" s="197"/>
      <c r="O238" s="197"/>
      <c r="P238" s="197"/>
      <c r="Q238" s="197"/>
      <c r="R238" s="197"/>
      <c r="S238" s="197"/>
      <c r="T238" s="197"/>
      <c r="U238" s="197"/>
      <c r="V238" s="197"/>
      <c r="W238" s="197"/>
      <c r="X238" s="197"/>
      <c r="Y238" s="197"/>
      <c r="Z238" s="197"/>
    </row>
    <row r="239" spans="1:26" ht="12" customHeight="1" x14ac:dyDescent="0.25">
      <c r="A239" s="197"/>
      <c r="B239" s="197"/>
      <c r="C239" s="197"/>
      <c r="D239" s="230"/>
      <c r="E239" s="197"/>
      <c r="F239" s="197"/>
      <c r="G239" s="197"/>
      <c r="H239" s="197"/>
      <c r="I239" s="197"/>
      <c r="J239" s="197"/>
      <c r="K239" s="197"/>
      <c r="L239" s="197"/>
      <c r="M239" s="197"/>
      <c r="N239" s="197"/>
      <c r="O239" s="197"/>
      <c r="P239" s="197"/>
      <c r="Q239" s="197"/>
      <c r="R239" s="197"/>
      <c r="S239" s="197"/>
      <c r="T239" s="197"/>
      <c r="U239" s="197"/>
      <c r="V239" s="197"/>
      <c r="W239" s="197"/>
      <c r="X239" s="197"/>
      <c r="Y239" s="197"/>
      <c r="Z239" s="197"/>
    </row>
    <row r="240" spans="1:26" ht="12" customHeight="1" x14ac:dyDescent="0.25">
      <c r="A240" s="197"/>
      <c r="B240" s="197"/>
      <c r="C240" s="197"/>
      <c r="D240" s="230"/>
      <c r="E240" s="197"/>
      <c r="F240" s="197"/>
      <c r="G240" s="197"/>
      <c r="H240" s="197"/>
      <c r="I240" s="197"/>
      <c r="J240" s="197"/>
      <c r="K240" s="197"/>
      <c r="L240" s="197"/>
      <c r="M240" s="197"/>
      <c r="N240" s="197"/>
      <c r="O240" s="197"/>
      <c r="P240" s="197"/>
      <c r="Q240" s="197"/>
      <c r="R240" s="197"/>
      <c r="S240" s="197"/>
      <c r="T240" s="197"/>
      <c r="U240" s="197"/>
      <c r="V240" s="197"/>
      <c r="W240" s="197"/>
      <c r="X240" s="197"/>
      <c r="Y240" s="197"/>
      <c r="Z240" s="197"/>
    </row>
    <row r="241" spans="1:26" ht="12" customHeight="1" x14ac:dyDescent="0.25">
      <c r="A241" s="197"/>
      <c r="B241" s="197"/>
      <c r="C241" s="197"/>
      <c r="D241" s="230"/>
      <c r="E241" s="197"/>
      <c r="F241" s="197"/>
      <c r="G241" s="197"/>
      <c r="H241" s="197"/>
      <c r="I241" s="197"/>
      <c r="J241" s="197"/>
      <c r="K241" s="197"/>
      <c r="L241" s="197"/>
      <c r="M241" s="197"/>
      <c r="N241" s="197"/>
      <c r="O241" s="197"/>
      <c r="P241" s="197"/>
      <c r="Q241" s="197"/>
      <c r="R241" s="197"/>
      <c r="S241" s="197"/>
      <c r="T241" s="197"/>
      <c r="U241" s="197"/>
      <c r="V241" s="197"/>
      <c r="W241" s="197"/>
      <c r="X241" s="197"/>
      <c r="Y241" s="197"/>
      <c r="Z241" s="197"/>
    </row>
    <row r="242" spans="1:26" ht="12" customHeight="1" x14ac:dyDescent="0.25">
      <c r="A242" s="197"/>
      <c r="B242" s="197"/>
      <c r="C242" s="197"/>
      <c r="D242" s="230"/>
      <c r="E242" s="197"/>
      <c r="F242" s="197"/>
      <c r="G242" s="197"/>
      <c r="H242" s="197"/>
      <c r="I242" s="197"/>
      <c r="J242" s="197"/>
      <c r="K242" s="197"/>
      <c r="L242" s="197"/>
      <c r="M242" s="197"/>
      <c r="N242" s="197"/>
      <c r="O242" s="197"/>
      <c r="P242" s="197"/>
      <c r="Q242" s="197"/>
      <c r="R242" s="197"/>
      <c r="S242" s="197"/>
      <c r="T242" s="197"/>
      <c r="U242" s="197"/>
      <c r="V242" s="197"/>
      <c r="W242" s="197"/>
      <c r="X242" s="197"/>
      <c r="Y242" s="197"/>
      <c r="Z242" s="197"/>
    </row>
    <row r="243" spans="1:26" ht="12" customHeight="1" x14ac:dyDescent="0.25">
      <c r="A243" s="197"/>
      <c r="B243" s="197"/>
      <c r="C243" s="197"/>
      <c r="D243" s="230"/>
      <c r="E243" s="197"/>
      <c r="F243" s="197"/>
      <c r="G243" s="197"/>
      <c r="H243" s="197"/>
      <c r="I243" s="197"/>
      <c r="J243" s="197"/>
      <c r="K243" s="197"/>
      <c r="L243" s="197"/>
      <c r="M243" s="197"/>
      <c r="N243" s="197"/>
      <c r="O243" s="197"/>
      <c r="P243" s="197"/>
      <c r="Q243" s="197"/>
      <c r="R243" s="197"/>
      <c r="S243" s="197"/>
      <c r="T243" s="197"/>
      <c r="U243" s="197"/>
      <c r="V243" s="197"/>
      <c r="W243" s="197"/>
      <c r="X243" s="197"/>
      <c r="Y243" s="197"/>
      <c r="Z243" s="197"/>
    </row>
    <row r="244" spans="1:26" ht="12" customHeight="1" x14ac:dyDescent="0.25">
      <c r="A244" s="197"/>
      <c r="B244" s="197"/>
      <c r="C244" s="197"/>
      <c r="D244" s="230"/>
      <c r="E244" s="197"/>
      <c r="F244" s="197"/>
      <c r="G244" s="197"/>
      <c r="H244" s="197"/>
      <c r="I244" s="197"/>
      <c r="J244" s="197"/>
      <c r="K244" s="197"/>
      <c r="L244" s="197"/>
      <c r="M244" s="197"/>
      <c r="N244" s="197"/>
      <c r="O244" s="197"/>
      <c r="P244" s="197"/>
      <c r="Q244" s="197"/>
      <c r="R244" s="197"/>
      <c r="S244" s="197"/>
      <c r="T244" s="197"/>
      <c r="U244" s="197"/>
      <c r="V244" s="197"/>
      <c r="W244" s="197"/>
      <c r="X244" s="197"/>
      <c r="Y244" s="197"/>
      <c r="Z244" s="197"/>
    </row>
    <row r="245" spans="1:26" ht="12" customHeight="1" x14ac:dyDescent="0.25">
      <c r="A245" s="197"/>
      <c r="B245" s="197"/>
      <c r="C245" s="197"/>
      <c r="D245" s="230"/>
      <c r="E245" s="197"/>
      <c r="F245" s="197"/>
      <c r="G245" s="197"/>
      <c r="H245" s="197"/>
      <c r="I245" s="197"/>
      <c r="J245" s="197"/>
      <c r="K245" s="197"/>
      <c r="L245" s="197"/>
      <c r="M245" s="197"/>
      <c r="N245" s="197"/>
      <c r="O245" s="197"/>
      <c r="P245" s="197"/>
      <c r="Q245" s="197"/>
      <c r="R245" s="197"/>
      <c r="S245" s="197"/>
      <c r="T245" s="197"/>
      <c r="U245" s="197"/>
      <c r="V245" s="197"/>
      <c r="W245" s="197"/>
      <c r="X245" s="197"/>
      <c r="Y245" s="197"/>
      <c r="Z245" s="197"/>
    </row>
    <row r="246" spans="1:26" ht="12" customHeight="1" x14ac:dyDescent="0.25">
      <c r="A246" s="197"/>
      <c r="B246" s="197"/>
      <c r="C246" s="197"/>
      <c r="D246" s="230"/>
      <c r="E246" s="197"/>
      <c r="F246" s="197"/>
      <c r="G246" s="197"/>
      <c r="H246" s="197"/>
      <c r="I246" s="197"/>
      <c r="J246" s="197"/>
      <c r="K246" s="197"/>
      <c r="L246" s="197"/>
      <c r="M246" s="197"/>
      <c r="N246" s="197"/>
      <c r="O246" s="197"/>
      <c r="P246" s="197"/>
      <c r="Q246" s="197"/>
      <c r="R246" s="197"/>
      <c r="S246" s="197"/>
      <c r="T246" s="197"/>
      <c r="U246" s="197"/>
      <c r="V246" s="197"/>
      <c r="W246" s="197"/>
      <c r="X246" s="197"/>
      <c r="Y246" s="197"/>
      <c r="Z246" s="197"/>
    </row>
    <row r="247" spans="1:26" ht="12" customHeight="1" x14ac:dyDescent="0.25">
      <c r="A247" s="197"/>
      <c r="B247" s="197"/>
      <c r="C247" s="197"/>
      <c r="D247" s="230"/>
      <c r="E247" s="197"/>
      <c r="F247" s="197"/>
      <c r="G247" s="197"/>
      <c r="H247" s="197"/>
      <c r="I247" s="197"/>
      <c r="J247" s="197"/>
      <c r="K247" s="197"/>
      <c r="L247" s="197"/>
      <c r="M247" s="197"/>
      <c r="N247" s="197"/>
      <c r="O247" s="197"/>
      <c r="P247" s="197"/>
      <c r="Q247" s="197"/>
      <c r="R247" s="197"/>
      <c r="S247" s="197"/>
      <c r="T247" s="197"/>
      <c r="U247" s="197"/>
      <c r="V247" s="197"/>
      <c r="W247" s="197"/>
      <c r="X247" s="197"/>
      <c r="Y247" s="197"/>
      <c r="Z247" s="197"/>
    </row>
    <row r="248" spans="1:26" ht="12" customHeight="1" x14ac:dyDescent="0.25">
      <c r="A248" s="197"/>
      <c r="B248" s="197"/>
      <c r="C248" s="197"/>
      <c r="D248" s="230"/>
      <c r="E248" s="197"/>
      <c r="F248" s="197"/>
      <c r="G248" s="197"/>
      <c r="H248" s="197"/>
      <c r="I248" s="197"/>
      <c r="J248" s="197"/>
      <c r="K248" s="197"/>
      <c r="L248" s="197"/>
      <c r="M248" s="197"/>
      <c r="N248" s="197"/>
      <c r="O248" s="197"/>
      <c r="P248" s="197"/>
      <c r="Q248" s="197"/>
      <c r="R248" s="197"/>
      <c r="S248" s="197"/>
      <c r="T248" s="197"/>
      <c r="U248" s="197"/>
      <c r="V248" s="197"/>
      <c r="W248" s="197"/>
      <c r="X248" s="197"/>
      <c r="Y248" s="197"/>
      <c r="Z248" s="197"/>
    </row>
    <row r="249" spans="1:26" ht="12" customHeight="1" x14ac:dyDescent="0.25">
      <c r="A249" s="197"/>
      <c r="B249" s="197"/>
      <c r="C249" s="197"/>
      <c r="D249" s="230"/>
      <c r="E249" s="197"/>
      <c r="F249" s="197"/>
      <c r="G249" s="197"/>
      <c r="H249" s="197"/>
      <c r="I249" s="197"/>
      <c r="J249" s="197"/>
      <c r="K249" s="197"/>
      <c r="L249" s="197"/>
      <c r="M249" s="197"/>
      <c r="N249" s="197"/>
      <c r="O249" s="197"/>
      <c r="P249" s="197"/>
      <c r="Q249" s="197"/>
      <c r="R249" s="197"/>
      <c r="S249" s="197"/>
      <c r="T249" s="197"/>
      <c r="U249" s="197"/>
      <c r="V249" s="197"/>
      <c r="W249" s="197"/>
      <c r="X249" s="197"/>
      <c r="Y249" s="197"/>
      <c r="Z249" s="197"/>
    </row>
    <row r="250" spans="1:26" ht="12" customHeight="1" x14ac:dyDescent="0.25">
      <c r="A250" s="197"/>
      <c r="B250" s="197"/>
      <c r="C250" s="197"/>
      <c r="D250" s="230"/>
      <c r="E250" s="197"/>
      <c r="F250" s="197"/>
      <c r="G250" s="197"/>
      <c r="H250" s="197"/>
      <c r="I250" s="197"/>
      <c r="J250" s="197"/>
      <c r="K250" s="197"/>
      <c r="L250" s="197"/>
      <c r="M250" s="197"/>
      <c r="N250" s="197"/>
      <c r="O250" s="197"/>
      <c r="P250" s="197"/>
      <c r="Q250" s="197"/>
      <c r="R250" s="197"/>
      <c r="S250" s="197"/>
      <c r="T250" s="197"/>
      <c r="U250" s="197"/>
      <c r="V250" s="197"/>
      <c r="W250" s="197"/>
      <c r="X250" s="197"/>
      <c r="Y250" s="197"/>
      <c r="Z250" s="197"/>
    </row>
    <row r="251" spans="1:26" ht="12" customHeight="1" x14ac:dyDescent="0.25">
      <c r="A251" s="197"/>
      <c r="B251" s="197"/>
      <c r="C251" s="197"/>
      <c r="D251" s="230"/>
      <c r="E251" s="197"/>
      <c r="F251" s="197"/>
      <c r="G251" s="197"/>
      <c r="H251" s="197"/>
      <c r="I251" s="197"/>
      <c r="J251" s="197"/>
      <c r="K251" s="197"/>
      <c r="L251" s="197"/>
      <c r="M251" s="197"/>
      <c r="N251" s="197"/>
      <c r="O251" s="197"/>
      <c r="P251" s="197"/>
      <c r="Q251" s="197"/>
      <c r="R251" s="197"/>
      <c r="S251" s="197"/>
      <c r="T251" s="197"/>
      <c r="U251" s="197"/>
      <c r="V251" s="197"/>
      <c r="W251" s="197"/>
      <c r="X251" s="197"/>
      <c r="Y251" s="197"/>
      <c r="Z251" s="197"/>
    </row>
    <row r="252" spans="1:26" ht="12" customHeight="1" x14ac:dyDescent="0.25">
      <c r="A252" s="197"/>
      <c r="B252" s="197"/>
      <c r="C252" s="197"/>
      <c r="D252" s="230"/>
      <c r="E252" s="197"/>
      <c r="F252" s="197"/>
      <c r="G252" s="197"/>
      <c r="H252" s="197"/>
      <c r="I252" s="197"/>
      <c r="J252" s="197"/>
      <c r="K252" s="197"/>
      <c r="L252" s="197"/>
      <c r="M252" s="197"/>
      <c r="N252" s="197"/>
      <c r="O252" s="197"/>
      <c r="P252" s="197"/>
      <c r="Q252" s="197"/>
      <c r="R252" s="197"/>
      <c r="S252" s="197"/>
      <c r="T252" s="197"/>
      <c r="U252" s="197"/>
      <c r="V252" s="197"/>
      <c r="W252" s="197"/>
      <c r="X252" s="197"/>
      <c r="Y252" s="197"/>
      <c r="Z252" s="197"/>
    </row>
    <row r="253" spans="1:26" ht="12" customHeight="1" x14ac:dyDescent="0.25">
      <c r="A253" s="197"/>
      <c r="B253" s="197"/>
      <c r="C253" s="197"/>
      <c r="D253" s="230"/>
      <c r="E253" s="197"/>
      <c r="F253" s="197"/>
      <c r="G253" s="197"/>
      <c r="H253" s="197"/>
      <c r="I253" s="197"/>
      <c r="J253" s="197"/>
      <c r="K253" s="197"/>
      <c r="L253" s="197"/>
      <c r="M253" s="197"/>
      <c r="N253" s="197"/>
      <c r="O253" s="197"/>
      <c r="P253" s="197"/>
      <c r="Q253" s="197"/>
      <c r="R253" s="197"/>
      <c r="S253" s="197"/>
      <c r="T253" s="197"/>
      <c r="U253" s="197"/>
      <c r="V253" s="197"/>
      <c r="W253" s="197"/>
      <c r="X253" s="197"/>
      <c r="Y253" s="197"/>
      <c r="Z253" s="197"/>
    </row>
    <row r="254" spans="1:26" ht="12" customHeight="1" x14ac:dyDescent="0.25">
      <c r="A254" s="197"/>
      <c r="B254" s="197"/>
      <c r="C254" s="197"/>
      <c r="D254" s="230"/>
      <c r="E254" s="197"/>
      <c r="F254" s="197"/>
      <c r="G254" s="197"/>
      <c r="H254" s="197"/>
      <c r="I254" s="197"/>
      <c r="J254" s="197"/>
      <c r="K254" s="197"/>
      <c r="L254" s="197"/>
      <c r="M254" s="197"/>
      <c r="N254" s="197"/>
      <c r="O254" s="197"/>
      <c r="P254" s="197"/>
      <c r="Q254" s="197"/>
      <c r="R254" s="197"/>
      <c r="S254" s="197"/>
      <c r="T254" s="197"/>
      <c r="U254" s="197"/>
      <c r="V254" s="197"/>
      <c r="W254" s="197"/>
      <c r="X254" s="197"/>
      <c r="Y254" s="197"/>
      <c r="Z254" s="197"/>
    </row>
    <row r="255" spans="1:26" ht="12" customHeight="1" x14ac:dyDescent="0.25">
      <c r="A255" s="197"/>
      <c r="B255" s="197"/>
      <c r="C255" s="197"/>
      <c r="D255" s="230"/>
      <c r="E255" s="197"/>
      <c r="F255" s="197"/>
      <c r="G255" s="197"/>
      <c r="H255" s="197"/>
      <c r="I255" s="197"/>
      <c r="J255" s="197"/>
      <c r="K255" s="197"/>
      <c r="L255" s="197"/>
      <c r="M255" s="197"/>
      <c r="N255" s="197"/>
      <c r="O255" s="197"/>
      <c r="P255" s="197"/>
      <c r="Q255" s="197"/>
      <c r="R255" s="197"/>
      <c r="S255" s="197"/>
      <c r="T255" s="197"/>
      <c r="U255" s="197"/>
      <c r="V255" s="197"/>
      <c r="W255" s="197"/>
      <c r="X255" s="197"/>
      <c r="Y255" s="197"/>
      <c r="Z255" s="197"/>
    </row>
    <row r="256" spans="1:26" ht="12" customHeight="1" x14ac:dyDescent="0.25">
      <c r="A256" s="197"/>
      <c r="B256" s="197"/>
      <c r="C256" s="197"/>
      <c r="D256" s="230"/>
      <c r="E256" s="197"/>
      <c r="F256" s="197"/>
      <c r="G256" s="197"/>
      <c r="H256" s="197"/>
      <c r="I256" s="197"/>
      <c r="J256" s="197"/>
      <c r="K256" s="197"/>
      <c r="L256" s="197"/>
      <c r="M256" s="197"/>
      <c r="N256" s="197"/>
      <c r="O256" s="197"/>
      <c r="P256" s="197"/>
      <c r="Q256" s="197"/>
      <c r="R256" s="197"/>
      <c r="S256" s="197"/>
      <c r="T256" s="197"/>
      <c r="U256" s="197"/>
      <c r="V256" s="197"/>
      <c r="W256" s="197"/>
      <c r="X256" s="197"/>
      <c r="Y256" s="197"/>
      <c r="Z256" s="197"/>
    </row>
    <row r="257" spans="1:26" ht="12" customHeight="1" x14ac:dyDescent="0.25">
      <c r="A257" s="197"/>
      <c r="B257" s="197"/>
      <c r="C257" s="197"/>
      <c r="D257" s="230"/>
      <c r="E257" s="197"/>
      <c r="F257" s="197"/>
      <c r="G257" s="197"/>
      <c r="H257" s="197"/>
      <c r="I257" s="197"/>
      <c r="J257" s="197"/>
      <c r="K257" s="197"/>
      <c r="L257" s="197"/>
      <c r="M257" s="197"/>
      <c r="N257" s="197"/>
      <c r="O257" s="197"/>
      <c r="P257" s="197"/>
      <c r="Q257" s="197"/>
      <c r="R257" s="197"/>
      <c r="S257" s="197"/>
      <c r="T257" s="197"/>
      <c r="U257" s="197"/>
      <c r="V257" s="197"/>
      <c r="W257" s="197"/>
      <c r="X257" s="197"/>
      <c r="Y257" s="197"/>
      <c r="Z257" s="197"/>
    </row>
    <row r="258" spans="1:26" ht="12" customHeight="1" x14ac:dyDescent="0.25">
      <c r="A258" s="197"/>
      <c r="B258" s="197"/>
      <c r="C258" s="197"/>
      <c r="D258" s="230"/>
      <c r="E258" s="197"/>
      <c r="F258" s="197"/>
      <c r="G258" s="197"/>
      <c r="H258" s="197"/>
      <c r="I258" s="197"/>
      <c r="J258" s="197"/>
      <c r="K258" s="197"/>
      <c r="L258" s="197"/>
      <c r="M258" s="197"/>
      <c r="N258" s="197"/>
      <c r="O258" s="197"/>
      <c r="P258" s="197"/>
      <c r="Q258" s="197"/>
      <c r="R258" s="197"/>
      <c r="S258" s="197"/>
      <c r="T258" s="197"/>
      <c r="U258" s="197"/>
      <c r="V258" s="197"/>
      <c r="W258" s="197"/>
      <c r="X258" s="197"/>
      <c r="Y258" s="197"/>
      <c r="Z258" s="197"/>
    </row>
    <row r="259" spans="1:26" ht="12" customHeight="1" x14ac:dyDescent="0.25">
      <c r="A259" s="197"/>
      <c r="B259" s="197"/>
      <c r="C259" s="197"/>
      <c r="D259" s="230"/>
      <c r="E259" s="197"/>
      <c r="F259" s="197"/>
      <c r="G259" s="197"/>
      <c r="H259" s="197"/>
      <c r="I259" s="197"/>
      <c r="J259" s="197"/>
      <c r="K259" s="197"/>
      <c r="L259" s="197"/>
      <c r="M259" s="197"/>
      <c r="N259" s="197"/>
      <c r="O259" s="197"/>
      <c r="P259" s="197"/>
      <c r="Q259" s="197"/>
      <c r="R259" s="197"/>
      <c r="S259" s="197"/>
      <c r="T259" s="197"/>
      <c r="U259" s="197"/>
      <c r="V259" s="197"/>
      <c r="W259" s="197"/>
      <c r="X259" s="197"/>
      <c r="Y259" s="197"/>
      <c r="Z259" s="197"/>
    </row>
    <row r="260" spans="1:26" ht="12" customHeight="1" x14ac:dyDescent="0.25">
      <c r="A260" s="197"/>
      <c r="B260" s="197"/>
      <c r="C260" s="197"/>
      <c r="D260" s="230"/>
      <c r="E260" s="197"/>
      <c r="F260" s="197"/>
      <c r="G260" s="197"/>
      <c r="H260" s="197"/>
      <c r="I260" s="197"/>
      <c r="J260" s="197"/>
      <c r="K260" s="197"/>
      <c r="L260" s="197"/>
      <c r="M260" s="197"/>
      <c r="N260" s="197"/>
      <c r="O260" s="197"/>
      <c r="P260" s="197"/>
      <c r="Q260" s="197"/>
      <c r="R260" s="197"/>
      <c r="S260" s="197"/>
      <c r="T260" s="197"/>
      <c r="U260" s="197"/>
      <c r="V260" s="197"/>
      <c r="W260" s="197"/>
      <c r="X260" s="197"/>
      <c r="Y260" s="197"/>
      <c r="Z260" s="197"/>
    </row>
    <row r="261" spans="1:26" ht="12" customHeight="1" x14ac:dyDescent="0.25">
      <c r="A261" s="197"/>
      <c r="B261" s="197"/>
      <c r="C261" s="197"/>
      <c r="D261" s="230"/>
      <c r="E261" s="197"/>
      <c r="F261" s="197"/>
      <c r="G261" s="197"/>
      <c r="H261" s="197"/>
      <c r="I261" s="197"/>
      <c r="J261" s="197"/>
      <c r="K261" s="197"/>
      <c r="L261" s="197"/>
      <c r="M261" s="197"/>
      <c r="N261" s="197"/>
      <c r="O261" s="197"/>
      <c r="P261" s="197"/>
      <c r="Q261" s="197"/>
      <c r="R261" s="197"/>
      <c r="S261" s="197"/>
      <c r="T261" s="197"/>
      <c r="U261" s="197"/>
      <c r="V261" s="197"/>
      <c r="W261" s="197"/>
      <c r="X261" s="197"/>
      <c r="Y261" s="197"/>
      <c r="Z261" s="197"/>
    </row>
    <row r="262" spans="1:26" ht="12" customHeight="1" x14ac:dyDescent="0.25">
      <c r="A262" s="197"/>
      <c r="B262" s="197"/>
      <c r="C262" s="197"/>
      <c r="D262" s="230"/>
      <c r="E262" s="197"/>
      <c r="F262" s="197"/>
      <c r="G262" s="197"/>
      <c r="H262" s="197"/>
      <c r="I262" s="197"/>
      <c r="J262" s="197"/>
      <c r="K262" s="197"/>
      <c r="L262" s="197"/>
      <c r="M262" s="197"/>
      <c r="N262" s="197"/>
      <c r="O262" s="197"/>
      <c r="P262" s="197"/>
      <c r="Q262" s="197"/>
      <c r="R262" s="197"/>
      <c r="S262" s="197"/>
      <c r="T262" s="197"/>
      <c r="U262" s="197"/>
      <c r="V262" s="197"/>
      <c r="W262" s="197"/>
      <c r="X262" s="197"/>
      <c r="Y262" s="197"/>
      <c r="Z262" s="197"/>
    </row>
    <row r="263" spans="1:26" ht="12" customHeight="1" x14ac:dyDescent="0.25">
      <c r="A263" s="197"/>
      <c r="B263" s="197"/>
      <c r="C263" s="197"/>
      <c r="D263" s="230"/>
      <c r="E263" s="197"/>
      <c r="F263" s="197"/>
      <c r="G263" s="197"/>
      <c r="H263" s="197"/>
      <c r="I263" s="197"/>
      <c r="J263" s="197"/>
      <c r="K263" s="197"/>
      <c r="L263" s="197"/>
      <c r="M263" s="197"/>
      <c r="N263" s="197"/>
      <c r="O263" s="197"/>
      <c r="P263" s="197"/>
      <c r="Q263" s="197"/>
      <c r="R263" s="197"/>
      <c r="S263" s="197"/>
      <c r="T263" s="197"/>
      <c r="U263" s="197"/>
      <c r="V263" s="197"/>
      <c r="W263" s="197"/>
      <c r="X263" s="197"/>
      <c r="Y263" s="197"/>
      <c r="Z263" s="197"/>
    </row>
    <row r="264" spans="1:26" ht="12" customHeight="1" x14ac:dyDescent="0.25">
      <c r="A264" s="197"/>
      <c r="B264" s="197"/>
      <c r="C264" s="197"/>
      <c r="D264" s="230"/>
      <c r="E264" s="197"/>
      <c r="F264" s="197"/>
      <c r="G264" s="197"/>
      <c r="H264" s="197"/>
      <c r="I264" s="197"/>
      <c r="J264" s="197"/>
      <c r="K264" s="197"/>
      <c r="L264" s="197"/>
      <c r="M264" s="197"/>
      <c r="N264" s="197"/>
      <c r="O264" s="197"/>
      <c r="P264" s="197"/>
      <c r="Q264" s="197"/>
      <c r="R264" s="197"/>
      <c r="S264" s="197"/>
      <c r="T264" s="197"/>
      <c r="U264" s="197"/>
      <c r="V264" s="197"/>
      <c r="W264" s="197"/>
      <c r="X264" s="197"/>
      <c r="Y264" s="197"/>
      <c r="Z264" s="197"/>
    </row>
    <row r="265" spans="1:26" ht="12" customHeight="1" x14ac:dyDescent="0.25">
      <c r="A265" s="197"/>
      <c r="B265" s="197"/>
      <c r="C265" s="197"/>
      <c r="D265" s="230"/>
      <c r="E265" s="197"/>
      <c r="F265" s="197"/>
      <c r="G265" s="197"/>
      <c r="H265" s="197"/>
      <c r="I265" s="197"/>
      <c r="J265" s="197"/>
      <c r="K265" s="197"/>
      <c r="L265" s="197"/>
      <c r="M265" s="197"/>
      <c r="N265" s="197"/>
      <c r="O265" s="197"/>
      <c r="P265" s="197"/>
      <c r="Q265" s="197"/>
      <c r="R265" s="197"/>
      <c r="S265" s="197"/>
      <c r="T265" s="197"/>
      <c r="U265" s="197"/>
      <c r="V265" s="197"/>
      <c r="W265" s="197"/>
      <c r="X265" s="197"/>
      <c r="Y265" s="197"/>
      <c r="Z265" s="197"/>
    </row>
    <row r="266" spans="1:26" ht="12" customHeight="1" x14ac:dyDescent="0.25">
      <c r="A266" s="197"/>
      <c r="B266" s="197"/>
      <c r="C266" s="197"/>
      <c r="D266" s="230"/>
      <c r="E266" s="197"/>
      <c r="F266" s="197"/>
      <c r="G266" s="197"/>
      <c r="H266" s="197"/>
      <c r="I266" s="197"/>
      <c r="J266" s="197"/>
      <c r="K266" s="197"/>
      <c r="L266" s="197"/>
      <c r="M266" s="197"/>
      <c r="N266" s="197"/>
      <c r="O266" s="197"/>
      <c r="P266" s="197"/>
      <c r="Q266" s="197"/>
      <c r="R266" s="197"/>
      <c r="S266" s="197"/>
      <c r="T266" s="197"/>
      <c r="U266" s="197"/>
      <c r="V266" s="197"/>
      <c r="W266" s="197"/>
      <c r="X266" s="197"/>
      <c r="Y266" s="197"/>
      <c r="Z266" s="197"/>
    </row>
    <row r="267" spans="1:26" ht="12" customHeight="1" x14ac:dyDescent="0.25">
      <c r="A267" s="197"/>
      <c r="B267" s="197"/>
      <c r="C267" s="197"/>
      <c r="D267" s="230"/>
      <c r="E267" s="197"/>
      <c r="F267" s="197"/>
      <c r="G267" s="197"/>
      <c r="H267" s="197"/>
      <c r="I267" s="197"/>
      <c r="J267" s="197"/>
      <c r="K267" s="197"/>
      <c r="L267" s="197"/>
      <c r="M267" s="197"/>
      <c r="N267" s="197"/>
      <c r="O267" s="197"/>
      <c r="P267" s="197"/>
      <c r="Q267" s="197"/>
      <c r="R267" s="197"/>
      <c r="S267" s="197"/>
      <c r="T267" s="197"/>
      <c r="U267" s="197"/>
      <c r="V267" s="197"/>
      <c r="W267" s="197"/>
      <c r="X267" s="197"/>
      <c r="Y267" s="197"/>
      <c r="Z267" s="197"/>
    </row>
    <row r="268" spans="1:26" ht="12" customHeight="1" x14ac:dyDescent="0.25">
      <c r="A268" s="197"/>
      <c r="B268" s="197"/>
      <c r="C268" s="197"/>
      <c r="D268" s="230"/>
      <c r="E268" s="197"/>
      <c r="F268" s="197"/>
      <c r="G268" s="197"/>
      <c r="H268" s="197"/>
      <c r="I268" s="197"/>
      <c r="J268" s="197"/>
      <c r="K268" s="197"/>
      <c r="L268" s="197"/>
      <c r="M268" s="197"/>
      <c r="N268" s="197"/>
      <c r="O268" s="197"/>
      <c r="P268" s="197"/>
      <c r="Q268" s="197"/>
      <c r="R268" s="197"/>
      <c r="S268" s="197"/>
      <c r="T268" s="197"/>
      <c r="U268" s="197"/>
      <c r="V268" s="197"/>
      <c r="W268" s="197"/>
      <c r="X268" s="197"/>
      <c r="Y268" s="197"/>
      <c r="Z268" s="197"/>
    </row>
    <row r="269" spans="1:26" ht="12" customHeight="1" x14ac:dyDescent="0.25">
      <c r="A269" s="197"/>
      <c r="B269" s="197"/>
      <c r="C269" s="197"/>
      <c r="D269" s="230"/>
      <c r="E269" s="197"/>
      <c r="F269" s="197"/>
      <c r="G269" s="197"/>
      <c r="H269" s="197"/>
      <c r="I269" s="197"/>
      <c r="J269" s="197"/>
      <c r="K269" s="197"/>
      <c r="L269" s="197"/>
      <c r="M269" s="197"/>
      <c r="N269" s="197"/>
      <c r="O269" s="197"/>
      <c r="P269" s="197"/>
      <c r="Q269" s="197"/>
      <c r="R269" s="197"/>
      <c r="S269" s="197"/>
      <c r="T269" s="197"/>
      <c r="U269" s="197"/>
      <c r="V269" s="197"/>
      <c r="W269" s="197"/>
      <c r="X269" s="197"/>
      <c r="Y269" s="197"/>
      <c r="Z269" s="197"/>
    </row>
    <row r="270" spans="1:26" ht="12" customHeight="1" x14ac:dyDescent="0.25">
      <c r="A270" s="197"/>
      <c r="B270" s="197"/>
      <c r="C270" s="197"/>
      <c r="D270" s="230"/>
      <c r="E270" s="197"/>
      <c r="F270" s="197"/>
      <c r="G270" s="197"/>
      <c r="H270" s="197"/>
      <c r="I270" s="197"/>
      <c r="J270" s="197"/>
      <c r="K270" s="197"/>
      <c r="L270" s="197"/>
      <c r="M270" s="197"/>
      <c r="N270" s="197"/>
      <c r="O270" s="197"/>
      <c r="P270" s="197"/>
      <c r="Q270" s="197"/>
      <c r="R270" s="197"/>
      <c r="S270" s="197"/>
      <c r="T270" s="197"/>
      <c r="U270" s="197"/>
      <c r="V270" s="197"/>
      <c r="W270" s="197"/>
      <c r="X270" s="197"/>
      <c r="Y270" s="197"/>
      <c r="Z270" s="197"/>
    </row>
    <row r="271" spans="1:26" ht="12" customHeight="1" x14ac:dyDescent="0.25">
      <c r="A271" s="197"/>
      <c r="B271" s="197"/>
      <c r="C271" s="197"/>
      <c r="D271" s="230"/>
      <c r="E271" s="197"/>
      <c r="F271" s="197"/>
      <c r="G271" s="197"/>
      <c r="H271" s="197"/>
      <c r="I271" s="197"/>
      <c r="J271" s="197"/>
      <c r="K271" s="197"/>
      <c r="L271" s="197"/>
      <c r="M271" s="197"/>
      <c r="N271" s="197"/>
      <c r="O271" s="197"/>
      <c r="P271" s="197"/>
      <c r="Q271" s="197"/>
      <c r="R271" s="197"/>
      <c r="S271" s="197"/>
      <c r="T271" s="197"/>
      <c r="U271" s="197"/>
      <c r="V271" s="197"/>
      <c r="W271" s="197"/>
      <c r="X271" s="197"/>
      <c r="Y271" s="197"/>
      <c r="Z271" s="197"/>
    </row>
    <row r="272" spans="1:26" ht="12" customHeight="1" x14ac:dyDescent="0.25">
      <c r="A272" s="197"/>
      <c r="B272" s="197"/>
      <c r="C272" s="197"/>
      <c r="D272" s="230"/>
      <c r="E272" s="197"/>
      <c r="F272" s="197"/>
      <c r="G272" s="197"/>
      <c r="H272" s="197"/>
      <c r="I272" s="197"/>
      <c r="J272" s="197"/>
      <c r="K272" s="197"/>
      <c r="L272" s="197"/>
      <c r="M272" s="197"/>
      <c r="N272" s="197"/>
      <c r="O272" s="197"/>
      <c r="P272" s="197"/>
      <c r="Q272" s="197"/>
      <c r="R272" s="197"/>
      <c r="S272" s="197"/>
      <c r="T272" s="197"/>
      <c r="U272" s="197"/>
      <c r="V272" s="197"/>
      <c r="W272" s="197"/>
      <c r="X272" s="197"/>
      <c r="Y272" s="197"/>
      <c r="Z272" s="197"/>
    </row>
    <row r="273" spans="1:26" ht="12" customHeight="1" x14ac:dyDescent="0.25">
      <c r="A273" s="197"/>
      <c r="B273" s="197"/>
      <c r="C273" s="197"/>
      <c r="D273" s="230"/>
      <c r="E273" s="197"/>
      <c r="F273" s="197"/>
      <c r="G273" s="197"/>
      <c r="H273" s="197"/>
      <c r="I273" s="197"/>
      <c r="J273" s="197"/>
      <c r="K273" s="197"/>
      <c r="L273" s="197"/>
      <c r="M273" s="197"/>
      <c r="N273" s="197"/>
      <c r="O273" s="197"/>
      <c r="P273" s="197"/>
      <c r="Q273" s="197"/>
      <c r="R273" s="197"/>
      <c r="S273" s="197"/>
      <c r="T273" s="197"/>
      <c r="U273" s="197"/>
      <c r="V273" s="197"/>
      <c r="W273" s="197"/>
      <c r="X273" s="197"/>
      <c r="Y273" s="197"/>
      <c r="Z273" s="197"/>
    </row>
    <row r="274" spans="1:26" ht="12" customHeight="1" x14ac:dyDescent="0.25">
      <c r="A274" s="197"/>
      <c r="B274" s="197"/>
      <c r="C274" s="197"/>
      <c r="D274" s="230"/>
      <c r="E274" s="197"/>
      <c r="F274" s="197"/>
      <c r="G274" s="197"/>
      <c r="H274" s="197"/>
      <c r="I274" s="197"/>
      <c r="J274" s="197"/>
      <c r="K274" s="197"/>
      <c r="L274" s="197"/>
      <c r="M274" s="197"/>
      <c r="N274" s="197"/>
      <c r="O274" s="197"/>
      <c r="P274" s="197"/>
      <c r="Q274" s="197"/>
      <c r="R274" s="197"/>
      <c r="S274" s="197"/>
      <c r="T274" s="197"/>
      <c r="U274" s="197"/>
      <c r="V274" s="197"/>
      <c r="W274" s="197"/>
      <c r="X274" s="197"/>
      <c r="Y274" s="197"/>
      <c r="Z274" s="197"/>
    </row>
    <row r="275" spans="1:26" ht="12" customHeight="1" x14ac:dyDescent="0.25">
      <c r="A275" s="197"/>
      <c r="B275" s="197"/>
      <c r="C275" s="197"/>
      <c r="D275" s="230"/>
      <c r="E275" s="197"/>
      <c r="F275" s="197"/>
      <c r="G275" s="197"/>
      <c r="H275" s="197"/>
      <c r="I275" s="197"/>
      <c r="J275" s="197"/>
      <c r="K275" s="197"/>
      <c r="L275" s="197"/>
      <c r="M275" s="197"/>
      <c r="N275" s="197"/>
      <c r="O275" s="197"/>
      <c r="P275" s="197"/>
      <c r="Q275" s="197"/>
      <c r="R275" s="197"/>
      <c r="S275" s="197"/>
      <c r="T275" s="197"/>
      <c r="U275" s="197"/>
      <c r="V275" s="197"/>
      <c r="W275" s="197"/>
      <c r="X275" s="197"/>
      <c r="Y275" s="197"/>
      <c r="Z275" s="197"/>
    </row>
    <row r="276" spans="1:26" ht="12" customHeight="1" x14ac:dyDescent="0.25">
      <c r="A276" s="197"/>
      <c r="B276" s="197"/>
      <c r="C276" s="197"/>
      <c r="D276" s="230"/>
      <c r="E276" s="197"/>
      <c r="F276" s="197"/>
      <c r="G276" s="197"/>
      <c r="H276" s="197"/>
      <c r="I276" s="197"/>
      <c r="J276" s="197"/>
      <c r="K276" s="197"/>
      <c r="L276" s="197"/>
      <c r="M276" s="197"/>
      <c r="N276" s="197"/>
      <c r="O276" s="197"/>
      <c r="P276" s="197"/>
      <c r="Q276" s="197"/>
      <c r="R276" s="197"/>
      <c r="S276" s="197"/>
      <c r="T276" s="197"/>
      <c r="U276" s="197"/>
      <c r="V276" s="197"/>
      <c r="W276" s="197"/>
      <c r="X276" s="197"/>
      <c r="Y276" s="197"/>
      <c r="Z276" s="197"/>
    </row>
    <row r="277" spans="1:26" ht="12" customHeight="1" x14ac:dyDescent="0.25">
      <c r="A277" s="197"/>
      <c r="B277" s="197"/>
      <c r="C277" s="197"/>
      <c r="D277" s="230"/>
      <c r="E277" s="197"/>
      <c r="F277" s="197"/>
      <c r="G277" s="197"/>
      <c r="H277" s="197"/>
      <c r="I277" s="197"/>
      <c r="J277" s="197"/>
      <c r="K277" s="197"/>
      <c r="L277" s="197"/>
      <c r="M277" s="197"/>
      <c r="N277" s="197"/>
      <c r="O277" s="197"/>
      <c r="P277" s="197"/>
      <c r="Q277" s="197"/>
      <c r="R277" s="197"/>
      <c r="S277" s="197"/>
      <c r="T277" s="197"/>
      <c r="U277" s="197"/>
      <c r="V277" s="197"/>
      <c r="W277" s="197"/>
      <c r="X277" s="197"/>
      <c r="Y277" s="197"/>
      <c r="Z277" s="197"/>
    </row>
    <row r="278" spans="1:26" ht="12" customHeight="1" x14ac:dyDescent="0.25">
      <c r="A278" s="197"/>
      <c r="B278" s="197"/>
      <c r="C278" s="197"/>
      <c r="D278" s="230"/>
      <c r="E278" s="197"/>
      <c r="F278" s="197"/>
      <c r="G278" s="197"/>
      <c r="H278" s="197"/>
      <c r="I278" s="197"/>
      <c r="J278" s="197"/>
      <c r="K278" s="197"/>
      <c r="L278" s="197"/>
      <c r="M278" s="197"/>
      <c r="N278" s="197"/>
      <c r="O278" s="197"/>
      <c r="P278" s="197"/>
      <c r="Q278" s="197"/>
      <c r="R278" s="197"/>
      <c r="S278" s="197"/>
      <c r="T278" s="197"/>
      <c r="U278" s="197"/>
      <c r="V278" s="197"/>
      <c r="W278" s="197"/>
      <c r="X278" s="197"/>
      <c r="Y278" s="197"/>
      <c r="Z278" s="197"/>
    </row>
    <row r="279" spans="1:26" ht="12" customHeight="1" x14ac:dyDescent="0.25">
      <c r="A279" s="197"/>
      <c r="B279" s="197"/>
      <c r="C279" s="197"/>
      <c r="D279" s="230"/>
      <c r="E279" s="197"/>
      <c r="F279" s="197"/>
      <c r="G279" s="197"/>
      <c r="H279" s="197"/>
      <c r="I279" s="197"/>
      <c r="J279" s="197"/>
      <c r="K279" s="197"/>
      <c r="L279" s="197"/>
      <c r="M279" s="197"/>
      <c r="N279" s="197"/>
      <c r="O279" s="197"/>
      <c r="P279" s="197"/>
      <c r="Q279" s="197"/>
      <c r="R279" s="197"/>
      <c r="S279" s="197"/>
      <c r="T279" s="197"/>
      <c r="U279" s="197"/>
      <c r="V279" s="197"/>
      <c r="W279" s="197"/>
      <c r="X279" s="197"/>
      <c r="Y279" s="197"/>
      <c r="Z279" s="197"/>
    </row>
    <row r="280" spans="1:26" ht="12" customHeight="1" x14ac:dyDescent="0.25">
      <c r="A280" s="197"/>
      <c r="B280" s="197"/>
      <c r="C280" s="197"/>
      <c r="D280" s="230"/>
      <c r="E280" s="197"/>
      <c r="F280" s="197"/>
      <c r="G280" s="197"/>
      <c r="H280" s="197"/>
      <c r="I280" s="197"/>
      <c r="J280" s="197"/>
      <c r="K280" s="197"/>
      <c r="L280" s="197"/>
      <c r="M280" s="197"/>
      <c r="N280" s="197"/>
      <c r="O280" s="197"/>
      <c r="P280" s="197"/>
      <c r="Q280" s="197"/>
      <c r="R280" s="197"/>
      <c r="S280" s="197"/>
      <c r="T280" s="197"/>
      <c r="U280" s="197"/>
      <c r="V280" s="197"/>
      <c r="W280" s="197"/>
      <c r="X280" s="197"/>
      <c r="Y280" s="197"/>
      <c r="Z280" s="197"/>
    </row>
    <row r="281" spans="1:26" ht="12" customHeight="1" x14ac:dyDescent="0.25">
      <c r="A281" s="197"/>
      <c r="B281" s="197"/>
      <c r="C281" s="197"/>
      <c r="D281" s="230"/>
      <c r="E281" s="197"/>
      <c r="F281" s="197"/>
      <c r="G281" s="197"/>
      <c r="H281" s="197"/>
      <c r="I281" s="197"/>
      <c r="J281" s="197"/>
      <c r="K281" s="197"/>
      <c r="L281" s="197"/>
      <c r="M281" s="197"/>
      <c r="N281" s="197"/>
      <c r="O281" s="197"/>
      <c r="P281" s="197"/>
      <c r="Q281" s="197"/>
      <c r="R281" s="197"/>
      <c r="S281" s="197"/>
      <c r="T281" s="197"/>
      <c r="U281" s="197"/>
      <c r="V281" s="197"/>
      <c r="W281" s="197"/>
      <c r="X281" s="197"/>
      <c r="Y281" s="197"/>
      <c r="Z281" s="197"/>
    </row>
    <row r="282" spans="1:26" ht="12" customHeight="1" x14ac:dyDescent="0.25">
      <c r="A282" s="197"/>
      <c r="B282" s="197"/>
      <c r="C282" s="197"/>
      <c r="D282" s="230"/>
      <c r="E282" s="197"/>
      <c r="F282" s="197"/>
      <c r="G282" s="197"/>
      <c r="H282" s="197"/>
      <c r="I282" s="197"/>
      <c r="J282" s="197"/>
      <c r="K282" s="197"/>
      <c r="L282" s="197"/>
      <c r="M282" s="197"/>
      <c r="N282" s="197"/>
      <c r="O282" s="197"/>
      <c r="P282" s="197"/>
      <c r="Q282" s="197"/>
      <c r="R282" s="197"/>
      <c r="S282" s="197"/>
      <c r="T282" s="197"/>
      <c r="U282" s="197"/>
      <c r="V282" s="197"/>
      <c r="W282" s="197"/>
      <c r="X282" s="197"/>
      <c r="Y282" s="197"/>
      <c r="Z282" s="197"/>
    </row>
    <row r="283" spans="1:26" ht="12" customHeight="1" x14ac:dyDescent="0.25">
      <c r="A283" s="197"/>
      <c r="B283" s="197"/>
      <c r="C283" s="197"/>
      <c r="D283" s="230"/>
      <c r="E283" s="197"/>
      <c r="F283" s="197"/>
      <c r="G283" s="197"/>
      <c r="H283" s="197"/>
      <c r="I283" s="197"/>
      <c r="J283" s="197"/>
      <c r="K283" s="197"/>
      <c r="L283" s="197"/>
      <c r="M283" s="197"/>
      <c r="N283" s="197"/>
      <c r="O283" s="197"/>
      <c r="P283" s="197"/>
      <c r="Q283" s="197"/>
      <c r="R283" s="197"/>
      <c r="S283" s="197"/>
      <c r="T283" s="197"/>
      <c r="U283" s="197"/>
      <c r="V283" s="197"/>
      <c r="W283" s="197"/>
      <c r="X283" s="197"/>
      <c r="Y283" s="197"/>
      <c r="Z283" s="197"/>
    </row>
    <row r="284" spans="1:26" ht="12" customHeight="1" x14ac:dyDescent="0.25">
      <c r="A284" s="197"/>
      <c r="B284" s="197"/>
      <c r="C284" s="197"/>
      <c r="D284" s="230"/>
      <c r="E284" s="197"/>
      <c r="F284" s="197"/>
      <c r="G284" s="197"/>
      <c r="H284" s="197"/>
      <c r="I284" s="197"/>
      <c r="J284" s="197"/>
      <c r="K284" s="197"/>
      <c r="L284" s="197"/>
      <c r="M284" s="197"/>
      <c r="N284" s="197"/>
      <c r="O284" s="197"/>
      <c r="P284" s="197"/>
      <c r="Q284" s="197"/>
      <c r="R284" s="197"/>
      <c r="S284" s="197"/>
      <c r="T284" s="197"/>
      <c r="U284" s="197"/>
      <c r="V284" s="197"/>
      <c r="W284" s="197"/>
      <c r="X284" s="197"/>
      <c r="Y284" s="197"/>
      <c r="Z284" s="197"/>
    </row>
    <row r="285" spans="1:26" ht="12" customHeight="1" x14ac:dyDescent="0.25">
      <c r="A285" s="197"/>
      <c r="B285" s="197"/>
      <c r="C285" s="197"/>
      <c r="D285" s="230"/>
      <c r="E285" s="197"/>
      <c r="F285" s="197"/>
      <c r="G285" s="197"/>
      <c r="H285" s="197"/>
      <c r="I285" s="197"/>
      <c r="J285" s="197"/>
      <c r="K285" s="197"/>
      <c r="L285" s="197"/>
      <c r="M285" s="197"/>
      <c r="N285" s="197"/>
      <c r="O285" s="197"/>
      <c r="P285" s="197"/>
      <c r="Q285" s="197"/>
      <c r="R285" s="197"/>
      <c r="S285" s="197"/>
      <c r="T285" s="197"/>
      <c r="U285" s="197"/>
      <c r="V285" s="197"/>
      <c r="W285" s="197"/>
      <c r="X285" s="197"/>
      <c r="Y285" s="197"/>
      <c r="Z285" s="197"/>
    </row>
    <row r="286" spans="1:26" ht="12" customHeight="1" x14ac:dyDescent="0.25">
      <c r="A286" s="197"/>
      <c r="B286" s="197"/>
      <c r="C286" s="197"/>
      <c r="D286" s="230"/>
      <c r="E286" s="197"/>
      <c r="F286" s="197"/>
      <c r="G286" s="197"/>
      <c r="H286" s="197"/>
      <c r="I286" s="197"/>
      <c r="J286" s="197"/>
      <c r="K286" s="197"/>
      <c r="L286" s="197"/>
      <c r="M286" s="197"/>
      <c r="N286" s="197"/>
      <c r="O286" s="197"/>
      <c r="P286" s="197"/>
      <c r="Q286" s="197"/>
      <c r="R286" s="197"/>
      <c r="S286" s="197"/>
      <c r="T286" s="197"/>
      <c r="U286" s="197"/>
      <c r="V286" s="197"/>
      <c r="W286" s="197"/>
      <c r="X286" s="197"/>
      <c r="Y286" s="197"/>
      <c r="Z286" s="197"/>
    </row>
    <row r="287" spans="1:26" ht="12" customHeight="1" x14ac:dyDescent="0.25">
      <c r="A287" s="197"/>
      <c r="B287" s="197"/>
      <c r="C287" s="197"/>
      <c r="D287" s="230"/>
      <c r="E287" s="197"/>
      <c r="F287" s="197"/>
      <c r="G287" s="197"/>
      <c r="H287" s="197"/>
      <c r="I287" s="197"/>
      <c r="J287" s="197"/>
      <c r="K287" s="197"/>
      <c r="L287" s="197"/>
      <c r="M287" s="197"/>
      <c r="N287" s="197"/>
      <c r="O287" s="197"/>
      <c r="P287" s="197"/>
      <c r="Q287" s="197"/>
      <c r="R287" s="197"/>
      <c r="S287" s="197"/>
      <c r="T287" s="197"/>
      <c r="U287" s="197"/>
      <c r="V287" s="197"/>
      <c r="W287" s="197"/>
      <c r="X287" s="197"/>
      <c r="Y287" s="197"/>
      <c r="Z287" s="197"/>
    </row>
    <row r="288" spans="1:26" ht="12" customHeight="1" x14ac:dyDescent="0.25">
      <c r="A288" s="197"/>
      <c r="B288" s="197"/>
      <c r="C288" s="197"/>
      <c r="D288" s="230"/>
      <c r="E288" s="197"/>
      <c r="F288" s="197"/>
      <c r="G288" s="197"/>
      <c r="H288" s="197"/>
      <c r="I288" s="197"/>
      <c r="J288" s="197"/>
      <c r="K288" s="197"/>
      <c r="L288" s="197"/>
      <c r="M288" s="197"/>
      <c r="N288" s="197"/>
      <c r="O288" s="197"/>
      <c r="P288" s="197"/>
      <c r="Q288" s="197"/>
      <c r="R288" s="197"/>
      <c r="S288" s="197"/>
      <c r="T288" s="197"/>
      <c r="U288" s="197"/>
      <c r="V288" s="197"/>
      <c r="W288" s="197"/>
      <c r="X288" s="197"/>
      <c r="Y288" s="197"/>
      <c r="Z288" s="197"/>
    </row>
    <row r="289" spans="1:26" ht="12" customHeight="1" x14ac:dyDescent="0.25">
      <c r="A289" s="197"/>
      <c r="B289" s="197"/>
      <c r="C289" s="197"/>
      <c r="D289" s="230"/>
      <c r="E289" s="197"/>
      <c r="F289" s="197"/>
      <c r="G289" s="197"/>
      <c r="H289" s="197"/>
      <c r="I289" s="197"/>
      <c r="J289" s="197"/>
      <c r="K289" s="197"/>
      <c r="L289" s="197"/>
      <c r="M289" s="197"/>
      <c r="N289" s="197"/>
      <c r="O289" s="197"/>
      <c r="P289" s="197"/>
      <c r="Q289" s="197"/>
      <c r="R289" s="197"/>
      <c r="S289" s="197"/>
      <c r="T289" s="197"/>
      <c r="U289" s="197"/>
      <c r="V289" s="197"/>
      <c r="W289" s="197"/>
      <c r="X289" s="197"/>
      <c r="Y289" s="197"/>
      <c r="Z289" s="197"/>
    </row>
    <row r="290" spans="1:26" ht="12" customHeight="1" x14ac:dyDescent="0.25">
      <c r="A290" s="197"/>
      <c r="B290" s="197"/>
      <c r="C290" s="197"/>
      <c r="D290" s="230"/>
      <c r="E290" s="197"/>
      <c r="F290" s="197"/>
      <c r="G290" s="197"/>
      <c r="H290" s="197"/>
      <c r="I290" s="197"/>
      <c r="J290" s="197"/>
      <c r="K290" s="197"/>
      <c r="L290" s="197"/>
      <c r="M290" s="197"/>
      <c r="N290" s="197"/>
      <c r="O290" s="197"/>
      <c r="P290" s="197"/>
      <c r="Q290" s="197"/>
      <c r="R290" s="197"/>
      <c r="S290" s="197"/>
      <c r="T290" s="197"/>
      <c r="U290" s="197"/>
      <c r="V290" s="197"/>
      <c r="W290" s="197"/>
      <c r="X290" s="197"/>
      <c r="Y290" s="197"/>
      <c r="Z290" s="197"/>
    </row>
    <row r="291" spans="1:26" ht="12" customHeight="1" x14ac:dyDescent="0.25">
      <c r="A291" s="197"/>
      <c r="B291" s="197"/>
      <c r="C291" s="197"/>
      <c r="D291" s="230"/>
      <c r="E291" s="197"/>
      <c r="F291" s="197"/>
      <c r="G291" s="197"/>
      <c r="H291" s="197"/>
      <c r="I291" s="197"/>
      <c r="J291" s="197"/>
      <c r="K291" s="197"/>
      <c r="L291" s="197"/>
      <c r="M291" s="197"/>
      <c r="N291" s="197"/>
      <c r="O291" s="197"/>
      <c r="P291" s="197"/>
      <c r="Q291" s="197"/>
      <c r="R291" s="197"/>
      <c r="S291" s="197"/>
      <c r="T291" s="197"/>
      <c r="U291" s="197"/>
      <c r="V291" s="197"/>
      <c r="W291" s="197"/>
      <c r="X291" s="197"/>
      <c r="Y291" s="197"/>
      <c r="Z291" s="197"/>
    </row>
    <row r="292" spans="1:26" ht="12" customHeight="1" x14ac:dyDescent="0.25">
      <c r="A292" s="197"/>
      <c r="B292" s="197"/>
      <c r="C292" s="197"/>
      <c r="D292" s="230"/>
      <c r="E292" s="197"/>
      <c r="F292" s="197"/>
      <c r="G292" s="197"/>
      <c r="H292" s="197"/>
      <c r="I292" s="197"/>
      <c r="J292" s="197"/>
      <c r="K292" s="197"/>
      <c r="L292" s="197"/>
      <c r="M292" s="197"/>
      <c r="N292" s="197"/>
      <c r="O292" s="197"/>
      <c r="P292" s="197"/>
      <c r="Q292" s="197"/>
      <c r="R292" s="197"/>
      <c r="S292" s="197"/>
      <c r="T292" s="197"/>
      <c r="U292" s="197"/>
      <c r="V292" s="197"/>
      <c r="W292" s="197"/>
      <c r="X292" s="197"/>
      <c r="Y292" s="197"/>
      <c r="Z292" s="197"/>
    </row>
    <row r="293" spans="1:26" ht="12" customHeight="1" x14ac:dyDescent="0.25">
      <c r="A293" s="197"/>
      <c r="B293" s="197"/>
      <c r="C293" s="197"/>
      <c r="D293" s="230"/>
      <c r="E293" s="197"/>
      <c r="F293" s="197"/>
      <c r="G293" s="197"/>
      <c r="H293" s="197"/>
      <c r="I293" s="197"/>
      <c r="J293" s="197"/>
      <c r="K293" s="197"/>
      <c r="L293" s="197"/>
      <c r="M293" s="197"/>
      <c r="N293" s="197"/>
      <c r="O293" s="197"/>
      <c r="P293" s="197"/>
      <c r="Q293" s="197"/>
      <c r="R293" s="197"/>
      <c r="S293" s="197"/>
      <c r="T293" s="197"/>
      <c r="U293" s="197"/>
      <c r="V293" s="197"/>
      <c r="W293" s="197"/>
      <c r="X293" s="197"/>
      <c r="Y293" s="197"/>
      <c r="Z293" s="197"/>
    </row>
    <row r="294" spans="1:26" ht="12" customHeight="1" x14ac:dyDescent="0.25">
      <c r="A294" s="197"/>
      <c r="B294" s="197"/>
      <c r="C294" s="197"/>
      <c r="D294" s="230"/>
      <c r="E294" s="197"/>
      <c r="F294" s="197"/>
      <c r="G294" s="197"/>
      <c r="H294" s="197"/>
      <c r="I294" s="197"/>
      <c r="J294" s="197"/>
      <c r="K294" s="197"/>
      <c r="L294" s="197"/>
      <c r="M294" s="197"/>
      <c r="N294" s="197"/>
      <c r="O294" s="197"/>
      <c r="P294" s="197"/>
      <c r="Q294" s="197"/>
      <c r="R294" s="197"/>
      <c r="S294" s="197"/>
      <c r="T294" s="197"/>
      <c r="U294" s="197"/>
      <c r="V294" s="197"/>
      <c r="W294" s="197"/>
      <c r="X294" s="197"/>
      <c r="Y294" s="197"/>
      <c r="Z294" s="197"/>
    </row>
    <row r="295" spans="1:26" ht="12" customHeight="1" x14ac:dyDescent="0.25">
      <c r="A295" s="197"/>
      <c r="B295" s="197"/>
      <c r="C295" s="197"/>
      <c r="D295" s="230"/>
      <c r="E295" s="197"/>
      <c r="F295" s="197"/>
      <c r="G295" s="197"/>
      <c r="H295" s="197"/>
      <c r="I295" s="197"/>
      <c r="J295" s="197"/>
      <c r="K295" s="197"/>
      <c r="L295" s="197"/>
      <c r="M295" s="197"/>
      <c r="N295" s="197"/>
      <c r="O295" s="197"/>
      <c r="P295" s="197"/>
      <c r="Q295" s="197"/>
      <c r="R295" s="197"/>
      <c r="S295" s="197"/>
      <c r="T295" s="197"/>
      <c r="U295" s="197"/>
      <c r="V295" s="197"/>
      <c r="W295" s="197"/>
      <c r="X295" s="197"/>
      <c r="Y295" s="197"/>
      <c r="Z295" s="197"/>
    </row>
    <row r="296" spans="1:26" ht="12" customHeight="1" x14ac:dyDescent="0.25">
      <c r="A296" s="197"/>
      <c r="B296" s="197"/>
      <c r="C296" s="197"/>
      <c r="D296" s="230"/>
      <c r="E296" s="197"/>
      <c r="F296" s="197"/>
      <c r="G296" s="197"/>
      <c r="H296" s="197"/>
      <c r="I296" s="197"/>
      <c r="J296" s="197"/>
      <c r="K296" s="197"/>
      <c r="L296" s="197"/>
      <c r="M296" s="197"/>
      <c r="N296" s="197"/>
      <c r="O296" s="197"/>
      <c r="P296" s="197"/>
      <c r="Q296" s="197"/>
      <c r="R296" s="197"/>
      <c r="S296" s="197"/>
      <c r="T296" s="197"/>
      <c r="U296" s="197"/>
      <c r="V296" s="197"/>
      <c r="W296" s="197"/>
      <c r="X296" s="197"/>
      <c r="Y296" s="197"/>
      <c r="Z296" s="197"/>
    </row>
    <row r="297" spans="1:26" ht="12" customHeight="1" x14ac:dyDescent="0.25">
      <c r="A297" s="197"/>
      <c r="B297" s="197"/>
      <c r="C297" s="197"/>
      <c r="D297" s="230"/>
      <c r="E297" s="197"/>
      <c r="F297" s="197"/>
      <c r="G297" s="197"/>
      <c r="H297" s="197"/>
      <c r="I297" s="197"/>
      <c r="J297" s="197"/>
      <c r="K297" s="197"/>
      <c r="L297" s="197"/>
      <c r="M297" s="197"/>
      <c r="N297" s="197"/>
      <c r="O297" s="197"/>
      <c r="P297" s="197"/>
      <c r="Q297" s="197"/>
      <c r="R297" s="197"/>
      <c r="S297" s="197"/>
      <c r="T297" s="197"/>
      <c r="U297" s="197"/>
      <c r="V297" s="197"/>
      <c r="W297" s="197"/>
      <c r="X297" s="197"/>
      <c r="Y297" s="197"/>
      <c r="Z297" s="197"/>
    </row>
    <row r="298" spans="1:26" ht="12" customHeight="1" x14ac:dyDescent="0.25">
      <c r="A298" s="197"/>
      <c r="B298" s="197"/>
      <c r="C298" s="197"/>
      <c r="D298" s="230"/>
      <c r="E298" s="197"/>
      <c r="F298" s="197"/>
      <c r="G298" s="197"/>
      <c r="H298" s="197"/>
      <c r="I298" s="197"/>
      <c r="J298" s="197"/>
      <c r="K298" s="197"/>
      <c r="L298" s="197"/>
      <c r="M298" s="197"/>
      <c r="N298" s="197"/>
      <c r="O298" s="197"/>
      <c r="P298" s="197"/>
      <c r="Q298" s="197"/>
      <c r="R298" s="197"/>
      <c r="S298" s="197"/>
      <c r="T298" s="197"/>
      <c r="U298" s="197"/>
      <c r="V298" s="197"/>
      <c r="W298" s="197"/>
      <c r="X298" s="197"/>
      <c r="Y298" s="197"/>
      <c r="Z298" s="197"/>
    </row>
    <row r="299" spans="1:26" ht="12" customHeight="1" x14ac:dyDescent="0.25">
      <c r="A299" s="197"/>
      <c r="B299" s="197"/>
      <c r="C299" s="197"/>
      <c r="D299" s="230"/>
      <c r="E299" s="197"/>
      <c r="F299" s="197"/>
      <c r="G299" s="197"/>
      <c r="H299" s="197"/>
      <c r="I299" s="197"/>
      <c r="J299" s="197"/>
      <c r="K299" s="197"/>
      <c r="L299" s="197"/>
      <c r="M299" s="197"/>
      <c r="N299" s="197"/>
      <c r="O299" s="197"/>
      <c r="P299" s="197"/>
      <c r="Q299" s="197"/>
      <c r="R299" s="197"/>
      <c r="S299" s="197"/>
      <c r="T299" s="197"/>
      <c r="U299" s="197"/>
      <c r="V299" s="197"/>
      <c r="W299" s="197"/>
      <c r="X299" s="197"/>
      <c r="Y299" s="197"/>
      <c r="Z299" s="197"/>
    </row>
    <row r="300" spans="1:26" ht="12" customHeight="1" x14ac:dyDescent="0.25">
      <c r="A300" s="197"/>
      <c r="B300" s="197"/>
      <c r="C300" s="197"/>
      <c r="D300" s="230"/>
      <c r="E300" s="197"/>
      <c r="F300" s="197"/>
      <c r="G300" s="197"/>
      <c r="H300" s="197"/>
      <c r="I300" s="197"/>
      <c r="J300" s="197"/>
      <c r="K300" s="197"/>
      <c r="L300" s="197"/>
      <c r="M300" s="197"/>
      <c r="N300" s="197"/>
      <c r="O300" s="197"/>
      <c r="P300" s="197"/>
      <c r="Q300" s="197"/>
      <c r="R300" s="197"/>
      <c r="S300" s="197"/>
      <c r="T300" s="197"/>
      <c r="U300" s="197"/>
      <c r="V300" s="197"/>
      <c r="W300" s="197"/>
      <c r="X300" s="197"/>
      <c r="Y300" s="197"/>
      <c r="Z300" s="197"/>
    </row>
    <row r="301" spans="1:26" ht="12" customHeight="1" x14ac:dyDescent="0.25">
      <c r="A301" s="197"/>
      <c r="B301" s="197"/>
      <c r="C301" s="197"/>
      <c r="D301" s="230"/>
      <c r="E301" s="197"/>
      <c r="F301" s="197"/>
      <c r="G301" s="197"/>
      <c r="H301" s="197"/>
      <c r="I301" s="197"/>
      <c r="J301" s="197"/>
      <c r="K301" s="197"/>
      <c r="L301" s="197"/>
      <c r="M301" s="197"/>
      <c r="N301" s="197"/>
      <c r="O301" s="197"/>
      <c r="P301" s="197"/>
      <c r="Q301" s="197"/>
      <c r="R301" s="197"/>
      <c r="S301" s="197"/>
      <c r="T301" s="197"/>
      <c r="U301" s="197"/>
      <c r="V301" s="197"/>
      <c r="W301" s="197"/>
      <c r="X301" s="197"/>
      <c r="Y301" s="197"/>
      <c r="Z301" s="197"/>
    </row>
    <row r="302" spans="1:26" ht="12" customHeight="1" x14ac:dyDescent="0.25">
      <c r="A302" s="197"/>
      <c r="B302" s="197"/>
      <c r="C302" s="197"/>
      <c r="D302" s="230"/>
      <c r="E302" s="197"/>
      <c r="F302" s="197"/>
      <c r="G302" s="197"/>
      <c r="H302" s="197"/>
      <c r="I302" s="197"/>
      <c r="J302" s="197"/>
      <c r="K302" s="197"/>
      <c r="L302" s="197"/>
      <c r="M302" s="197"/>
      <c r="N302" s="197"/>
      <c r="O302" s="197"/>
      <c r="P302" s="197"/>
      <c r="Q302" s="197"/>
      <c r="R302" s="197"/>
      <c r="S302" s="197"/>
      <c r="T302" s="197"/>
      <c r="U302" s="197"/>
      <c r="V302" s="197"/>
      <c r="W302" s="197"/>
      <c r="X302" s="197"/>
      <c r="Y302" s="197"/>
      <c r="Z302" s="197"/>
    </row>
    <row r="303" spans="1:26" ht="12" customHeight="1" x14ac:dyDescent="0.25">
      <c r="A303" s="197"/>
      <c r="B303" s="197"/>
      <c r="C303" s="197"/>
      <c r="D303" s="230"/>
      <c r="E303" s="197"/>
      <c r="F303" s="197"/>
      <c r="G303" s="197"/>
      <c r="H303" s="197"/>
      <c r="I303" s="197"/>
      <c r="J303" s="197"/>
      <c r="K303" s="197"/>
      <c r="L303" s="197"/>
      <c r="M303" s="197"/>
      <c r="N303" s="197"/>
      <c r="O303" s="197"/>
      <c r="P303" s="197"/>
      <c r="Q303" s="197"/>
      <c r="R303" s="197"/>
      <c r="S303" s="197"/>
      <c r="T303" s="197"/>
      <c r="U303" s="197"/>
      <c r="V303" s="197"/>
      <c r="W303" s="197"/>
      <c r="X303" s="197"/>
      <c r="Y303" s="197"/>
      <c r="Z303" s="197"/>
    </row>
    <row r="304" spans="1:26" ht="12" customHeight="1" x14ac:dyDescent="0.25">
      <c r="A304" s="197"/>
      <c r="B304" s="197"/>
      <c r="C304" s="197"/>
      <c r="D304" s="230"/>
      <c r="E304" s="197"/>
      <c r="F304" s="197"/>
      <c r="G304" s="197"/>
      <c r="H304" s="197"/>
      <c r="I304" s="197"/>
      <c r="J304" s="197"/>
      <c r="K304" s="197"/>
      <c r="L304" s="197"/>
      <c r="M304" s="197"/>
      <c r="N304" s="197"/>
      <c r="O304" s="197"/>
      <c r="P304" s="197"/>
      <c r="Q304" s="197"/>
      <c r="R304" s="197"/>
      <c r="S304" s="197"/>
      <c r="T304" s="197"/>
      <c r="U304" s="197"/>
      <c r="V304" s="197"/>
      <c r="W304" s="197"/>
      <c r="X304" s="197"/>
      <c r="Y304" s="197"/>
      <c r="Z304" s="197"/>
    </row>
    <row r="305" spans="1:26" ht="12" customHeight="1" x14ac:dyDescent="0.25">
      <c r="A305" s="197"/>
      <c r="B305" s="197"/>
      <c r="C305" s="197"/>
      <c r="D305" s="230"/>
      <c r="E305" s="197"/>
      <c r="F305" s="197"/>
      <c r="G305" s="197"/>
      <c r="H305" s="197"/>
      <c r="I305" s="197"/>
      <c r="J305" s="197"/>
      <c r="K305" s="197"/>
      <c r="L305" s="197"/>
      <c r="M305" s="197"/>
      <c r="N305" s="197"/>
      <c r="O305" s="197"/>
      <c r="P305" s="197"/>
      <c r="Q305" s="197"/>
      <c r="R305" s="197"/>
      <c r="S305" s="197"/>
      <c r="T305" s="197"/>
      <c r="U305" s="197"/>
      <c r="V305" s="197"/>
      <c r="W305" s="197"/>
      <c r="X305" s="197"/>
      <c r="Y305" s="197"/>
      <c r="Z305" s="197"/>
    </row>
    <row r="306" spans="1:26" ht="12" customHeight="1" x14ac:dyDescent="0.25">
      <c r="A306" s="197"/>
      <c r="B306" s="197"/>
      <c r="C306" s="197"/>
      <c r="D306" s="230"/>
      <c r="E306" s="197"/>
      <c r="F306" s="197"/>
      <c r="G306" s="197"/>
      <c r="H306" s="197"/>
      <c r="I306" s="197"/>
      <c r="J306" s="197"/>
      <c r="K306" s="197"/>
      <c r="L306" s="197"/>
      <c r="M306" s="197"/>
      <c r="N306" s="197"/>
      <c r="O306" s="197"/>
      <c r="P306" s="197"/>
      <c r="Q306" s="197"/>
      <c r="R306" s="197"/>
      <c r="S306" s="197"/>
      <c r="T306" s="197"/>
      <c r="U306" s="197"/>
      <c r="V306" s="197"/>
      <c r="W306" s="197"/>
      <c r="X306" s="197"/>
      <c r="Y306" s="197"/>
      <c r="Z306" s="197"/>
    </row>
    <row r="307" spans="1:26" ht="12" customHeight="1" x14ac:dyDescent="0.25">
      <c r="A307" s="197"/>
      <c r="B307" s="197"/>
      <c r="C307" s="197"/>
      <c r="D307" s="230"/>
      <c r="E307" s="197"/>
      <c r="F307" s="197"/>
      <c r="G307" s="197"/>
      <c r="H307" s="197"/>
      <c r="I307" s="197"/>
      <c r="J307" s="197"/>
      <c r="K307" s="197"/>
      <c r="L307" s="197"/>
      <c r="M307" s="197"/>
      <c r="N307" s="197"/>
      <c r="O307" s="197"/>
      <c r="P307" s="197"/>
      <c r="Q307" s="197"/>
      <c r="R307" s="197"/>
      <c r="S307" s="197"/>
      <c r="T307" s="197"/>
      <c r="U307" s="197"/>
      <c r="V307" s="197"/>
      <c r="W307" s="197"/>
      <c r="X307" s="197"/>
      <c r="Y307" s="197"/>
      <c r="Z307" s="197"/>
    </row>
    <row r="308" spans="1:26" ht="12" customHeight="1" x14ac:dyDescent="0.25">
      <c r="A308" s="197"/>
      <c r="B308" s="197"/>
      <c r="C308" s="197"/>
      <c r="D308" s="230"/>
      <c r="E308" s="197"/>
      <c r="F308" s="197"/>
      <c r="G308" s="197"/>
      <c r="H308" s="197"/>
      <c r="I308" s="197"/>
      <c r="J308" s="197"/>
      <c r="K308" s="197"/>
      <c r="L308" s="197"/>
      <c r="M308" s="197"/>
      <c r="N308" s="197"/>
      <c r="O308" s="197"/>
      <c r="P308" s="197"/>
      <c r="Q308" s="197"/>
      <c r="R308" s="197"/>
      <c r="S308" s="197"/>
      <c r="T308" s="197"/>
      <c r="U308" s="197"/>
      <c r="V308" s="197"/>
      <c r="W308" s="197"/>
      <c r="X308" s="197"/>
      <c r="Y308" s="197"/>
      <c r="Z308" s="197"/>
    </row>
    <row r="309" spans="1:26" ht="12" customHeight="1" x14ac:dyDescent="0.25">
      <c r="A309" s="197"/>
      <c r="B309" s="197"/>
      <c r="C309" s="197"/>
      <c r="D309" s="230"/>
      <c r="E309" s="197"/>
      <c r="F309" s="197"/>
      <c r="G309" s="197"/>
      <c r="H309" s="197"/>
      <c r="I309" s="197"/>
      <c r="J309" s="197"/>
      <c r="K309" s="197"/>
      <c r="L309" s="197"/>
      <c r="M309" s="197"/>
      <c r="N309" s="197"/>
      <c r="O309" s="197"/>
      <c r="P309" s="197"/>
      <c r="Q309" s="197"/>
      <c r="R309" s="197"/>
      <c r="S309" s="197"/>
      <c r="T309" s="197"/>
      <c r="U309" s="197"/>
      <c r="V309" s="197"/>
      <c r="W309" s="197"/>
      <c r="X309" s="197"/>
      <c r="Y309" s="197"/>
      <c r="Z309" s="197"/>
    </row>
    <row r="310" spans="1:26" ht="12" customHeight="1" x14ac:dyDescent="0.25">
      <c r="A310" s="197"/>
      <c r="B310" s="197"/>
      <c r="C310" s="197"/>
      <c r="D310" s="230"/>
      <c r="E310" s="197"/>
      <c r="F310" s="197"/>
      <c r="G310" s="197"/>
      <c r="H310" s="197"/>
      <c r="I310" s="197"/>
      <c r="J310" s="197"/>
      <c r="K310" s="197"/>
      <c r="L310" s="197"/>
      <c r="M310" s="197"/>
      <c r="N310" s="197"/>
      <c r="O310" s="197"/>
      <c r="P310" s="197"/>
      <c r="Q310" s="197"/>
      <c r="R310" s="197"/>
      <c r="S310" s="197"/>
      <c r="T310" s="197"/>
      <c r="U310" s="197"/>
      <c r="V310" s="197"/>
      <c r="W310" s="197"/>
      <c r="X310" s="197"/>
      <c r="Y310" s="197"/>
      <c r="Z310" s="197"/>
    </row>
    <row r="311" spans="1:26" ht="12" customHeight="1" x14ac:dyDescent="0.25">
      <c r="A311" s="197"/>
      <c r="B311" s="197"/>
      <c r="C311" s="197"/>
      <c r="D311" s="230"/>
      <c r="E311" s="197"/>
      <c r="F311" s="197"/>
      <c r="G311" s="197"/>
      <c r="H311" s="197"/>
      <c r="I311" s="197"/>
      <c r="J311" s="197"/>
      <c r="K311" s="197"/>
      <c r="L311" s="197"/>
      <c r="M311" s="197"/>
      <c r="N311" s="197"/>
      <c r="O311" s="197"/>
      <c r="P311" s="197"/>
      <c r="Q311" s="197"/>
      <c r="R311" s="197"/>
      <c r="S311" s="197"/>
      <c r="T311" s="197"/>
      <c r="U311" s="197"/>
      <c r="V311" s="197"/>
      <c r="W311" s="197"/>
      <c r="X311" s="197"/>
      <c r="Y311" s="197"/>
      <c r="Z311" s="197"/>
    </row>
    <row r="312" spans="1:26" ht="12" customHeight="1" x14ac:dyDescent="0.25">
      <c r="A312" s="197"/>
      <c r="B312" s="197"/>
      <c r="C312" s="197"/>
      <c r="D312" s="230"/>
      <c r="E312" s="197"/>
      <c r="F312" s="197"/>
      <c r="G312" s="197"/>
      <c r="H312" s="197"/>
      <c r="I312" s="197"/>
      <c r="J312" s="197"/>
      <c r="K312" s="197"/>
      <c r="L312" s="197"/>
      <c r="M312" s="197"/>
      <c r="N312" s="197"/>
      <c r="O312" s="197"/>
      <c r="P312" s="197"/>
      <c r="Q312" s="197"/>
      <c r="R312" s="197"/>
      <c r="S312" s="197"/>
      <c r="T312" s="197"/>
      <c r="U312" s="197"/>
      <c r="V312" s="197"/>
      <c r="W312" s="197"/>
      <c r="X312" s="197"/>
      <c r="Y312" s="197"/>
      <c r="Z312" s="197"/>
    </row>
    <row r="313" spans="1:26" ht="12" customHeight="1" x14ac:dyDescent="0.25">
      <c r="A313" s="197"/>
      <c r="B313" s="197"/>
      <c r="C313" s="197"/>
      <c r="D313" s="230"/>
      <c r="E313" s="197"/>
      <c r="F313" s="197"/>
      <c r="G313" s="197"/>
      <c r="H313" s="197"/>
      <c r="I313" s="197"/>
      <c r="J313" s="197"/>
      <c r="K313" s="197"/>
      <c r="L313" s="197"/>
      <c r="M313" s="197"/>
      <c r="N313" s="197"/>
      <c r="O313" s="197"/>
      <c r="P313" s="197"/>
      <c r="Q313" s="197"/>
      <c r="R313" s="197"/>
      <c r="S313" s="197"/>
      <c r="T313" s="197"/>
      <c r="U313" s="197"/>
      <c r="V313" s="197"/>
      <c r="W313" s="197"/>
      <c r="X313" s="197"/>
      <c r="Y313" s="197"/>
      <c r="Z313" s="197"/>
    </row>
    <row r="314" spans="1:26" ht="12" customHeight="1" x14ac:dyDescent="0.25">
      <c r="A314" s="197"/>
      <c r="B314" s="197"/>
      <c r="C314" s="197"/>
      <c r="D314" s="230"/>
      <c r="E314" s="197"/>
      <c r="F314" s="197"/>
      <c r="G314" s="197"/>
      <c r="H314" s="197"/>
      <c r="I314" s="197"/>
      <c r="J314" s="197"/>
      <c r="K314" s="197"/>
      <c r="L314" s="197"/>
      <c r="M314" s="197"/>
      <c r="N314" s="197"/>
      <c r="O314" s="197"/>
      <c r="P314" s="197"/>
      <c r="Q314" s="197"/>
      <c r="R314" s="197"/>
      <c r="S314" s="197"/>
      <c r="T314" s="197"/>
      <c r="U314" s="197"/>
      <c r="V314" s="197"/>
      <c r="W314" s="197"/>
      <c r="X314" s="197"/>
      <c r="Y314" s="197"/>
      <c r="Z314" s="197"/>
    </row>
    <row r="315" spans="1:26" ht="12" customHeight="1" x14ac:dyDescent="0.25">
      <c r="A315" s="197"/>
      <c r="B315" s="197"/>
      <c r="C315" s="197"/>
      <c r="D315" s="230"/>
      <c r="E315" s="197"/>
      <c r="F315" s="197"/>
      <c r="G315" s="197"/>
      <c r="H315" s="197"/>
      <c r="I315" s="197"/>
      <c r="J315" s="197"/>
      <c r="K315" s="197"/>
      <c r="L315" s="197"/>
      <c r="M315" s="197"/>
      <c r="N315" s="197"/>
      <c r="O315" s="197"/>
      <c r="P315" s="197"/>
      <c r="Q315" s="197"/>
      <c r="R315" s="197"/>
      <c r="S315" s="197"/>
      <c r="T315" s="197"/>
      <c r="U315" s="197"/>
      <c r="V315" s="197"/>
      <c r="W315" s="197"/>
      <c r="X315" s="197"/>
      <c r="Y315" s="197"/>
      <c r="Z315" s="197"/>
    </row>
    <row r="316" spans="1:26" ht="12" customHeight="1" x14ac:dyDescent="0.25">
      <c r="A316" s="197"/>
      <c r="B316" s="197"/>
      <c r="C316" s="197"/>
      <c r="D316" s="230"/>
      <c r="E316" s="197"/>
      <c r="F316" s="197"/>
      <c r="G316" s="197"/>
      <c r="H316" s="197"/>
      <c r="I316" s="197"/>
      <c r="J316" s="197"/>
      <c r="K316" s="197"/>
      <c r="L316" s="197"/>
      <c r="M316" s="197"/>
      <c r="N316" s="197"/>
      <c r="O316" s="197"/>
      <c r="P316" s="197"/>
      <c r="Q316" s="197"/>
      <c r="R316" s="197"/>
      <c r="S316" s="197"/>
      <c r="T316" s="197"/>
      <c r="U316" s="197"/>
      <c r="V316" s="197"/>
      <c r="W316" s="197"/>
      <c r="X316" s="197"/>
      <c r="Y316" s="197"/>
      <c r="Z316" s="197"/>
    </row>
    <row r="317" spans="1:26" ht="12" customHeight="1" x14ac:dyDescent="0.25">
      <c r="A317" s="197"/>
      <c r="B317" s="197"/>
      <c r="C317" s="197"/>
      <c r="D317" s="230"/>
      <c r="E317" s="197"/>
      <c r="F317" s="197"/>
      <c r="G317" s="197"/>
      <c r="H317" s="197"/>
      <c r="I317" s="197"/>
      <c r="J317" s="197"/>
      <c r="K317" s="197"/>
      <c r="L317" s="197"/>
      <c r="M317" s="197"/>
      <c r="N317" s="197"/>
      <c r="O317" s="197"/>
      <c r="P317" s="197"/>
      <c r="Q317" s="197"/>
      <c r="R317" s="197"/>
      <c r="S317" s="197"/>
      <c r="T317" s="197"/>
      <c r="U317" s="197"/>
      <c r="V317" s="197"/>
      <c r="W317" s="197"/>
      <c r="X317" s="197"/>
      <c r="Y317" s="197"/>
      <c r="Z317" s="197"/>
    </row>
    <row r="318" spans="1:26" ht="12" customHeight="1" x14ac:dyDescent="0.25">
      <c r="A318" s="197"/>
      <c r="B318" s="197"/>
      <c r="C318" s="197"/>
      <c r="D318" s="230"/>
      <c r="E318" s="197"/>
      <c r="F318" s="197"/>
      <c r="G318" s="197"/>
      <c r="H318" s="197"/>
      <c r="I318" s="197"/>
      <c r="J318" s="197"/>
      <c r="K318" s="197"/>
      <c r="L318" s="197"/>
      <c r="M318" s="197"/>
      <c r="N318" s="197"/>
      <c r="O318" s="197"/>
      <c r="P318" s="197"/>
      <c r="Q318" s="197"/>
      <c r="R318" s="197"/>
      <c r="S318" s="197"/>
      <c r="T318" s="197"/>
      <c r="U318" s="197"/>
      <c r="V318" s="197"/>
      <c r="W318" s="197"/>
      <c r="X318" s="197"/>
      <c r="Y318" s="197"/>
      <c r="Z318" s="197"/>
    </row>
    <row r="319" spans="1:26" ht="12" customHeight="1" x14ac:dyDescent="0.25">
      <c r="A319" s="197"/>
      <c r="B319" s="197"/>
      <c r="C319" s="197"/>
      <c r="D319" s="230"/>
      <c r="E319" s="197"/>
      <c r="F319" s="197"/>
      <c r="G319" s="197"/>
      <c r="H319" s="197"/>
      <c r="I319" s="197"/>
      <c r="J319" s="197"/>
      <c r="K319" s="197"/>
      <c r="L319" s="197"/>
      <c r="M319" s="197"/>
      <c r="N319" s="197"/>
      <c r="O319" s="197"/>
      <c r="P319" s="197"/>
      <c r="Q319" s="197"/>
      <c r="R319" s="197"/>
      <c r="S319" s="197"/>
      <c r="T319" s="197"/>
      <c r="U319" s="197"/>
      <c r="V319" s="197"/>
      <c r="W319" s="197"/>
      <c r="X319" s="197"/>
      <c r="Y319" s="197"/>
      <c r="Z319" s="197"/>
    </row>
    <row r="320" spans="1:26" ht="12" customHeight="1" x14ac:dyDescent="0.25">
      <c r="A320" s="197"/>
      <c r="B320" s="197"/>
      <c r="C320" s="197"/>
      <c r="D320" s="230"/>
      <c r="E320" s="197"/>
      <c r="F320" s="197"/>
      <c r="G320" s="197"/>
      <c r="H320" s="197"/>
      <c r="I320" s="197"/>
      <c r="J320" s="197"/>
      <c r="K320" s="197"/>
      <c r="L320" s="197"/>
      <c r="M320" s="197"/>
      <c r="N320" s="197"/>
      <c r="O320" s="197"/>
      <c r="P320" s="197"/>
      <c r="Q320" s="197"/>
      <c r="R320" s="197"/>
      <c r="S320" s="197"/>
      <c r="T320" s="197"/>
      <c r="U320" s="197"/>
      <c r="V320" s="197"/>
      <c r="W320" s="197"/>
      <c r="X320" s="197"/>
      <c r="Y320" s="197"/>
      <c r="Z320" s="197"/>
    </row>
    <row r="321" spans="1:26" ht="12" customHeight="1" x14ac:dyDescent="0.25">
      <c r="A321" s="197"/>
      <c r="B321" s="197"/>
      <c r="C321" s="197"/>
      <c r="D321" s="230"/>
      <c r="E321" s="197"/>
      <c r="F321" s="197"/>
      <c r="G321" s="197"/>
      <c r="H321" s="197"/>
      <c r="I321" s="197"/>
      <c r="J321" s="197"/>
      <c r="K321" s="197"/>
      <c r="L321" s="197"/>
      <c r="M321" s="197"/>
      <c r="N321" s="197"/>
      <c r="O321" s="197"/>
      <c r="P321" s="197"/>
      <c r="Q321" s="197"/>
      <c r="R321" s="197"/>
      <c r="S321" s="197"/>
      <c r="T321" s="197"/>
      <c r="U321" s="197"/>
      <c r="V321" s="197"/>
      <c r="W321" s="197"/>
      <c r="X321" s="197"/>
      <c r="Y321" s="197"/>
      <c r="Z321" s="197"/>
    </row>
    <row r="322" spans="1:26" ht="12" customHeight="1" x14ac:dyDescent="0.25">
      <c r="A322" s="197"/>
      <c r="B322" s="197"/>
      <c r="C322" s="197"/>
      <c r="D322" s="230"/>
      <c r="E322" s="197"/>
      <c r="F322" s="197"/>
      <c r="G322" s="197"/>
      <c r="H322" s="197"/>
      <c r="I322" s="197"/>
      <c r="J322" s="197"/>
      <c r="K322" s="197"/>
      <c r="L322" s="197"/>
      <c r="M322" s="197"/>
      <c r="N322" s="197"/>
      <c r="O322" s="197"/>
      <c r="P322" s="197"/>
      <c r="Q322" s="197"/>
      <c r="R322" s="197"/>
      <c r="S322" s="197"/>
      <c r="T322" s="197"/>
      <c r="U322" s="197"/>
      <c r="V322" s="197"/>
      <c r="W322" s="197"/>
      <c r="X322" s="197"/>
      <c r="Y322" s="197"/>
      <c r="Z322" s="197"/>
    </row>
    <row r="323" spans="1:26" ht="12" customHeight="1" x14ac:dyDescent="0.25">
      <c r="A323" s="197"/>
      <c r="B323" s="197"/>
      <c r="C323" s="197"/>
      <c r="D323" s="230"/>
      <c r="E323" s="197"/>
      <c r="F323" s="197"/>
      <c r="G323" s="197"/>
      <c r="H323" s="197"/>
      <c r="I323" s="197"/>
      <c r="J323" s="197"/>
      <c r="K323" s="197"/>
      <c r="L323" s="197"/>
      <c r="M323" s="197"/>
      <c r="N323" s="197"/>
      <c r="O323" s="197"/>
      <c r="P323" s="197"/>
      <c r="Q323" s="197"/>
      <c r="R323" s="197"/>
      <c r="S323" s="197"/>
      <c r="T323" s="197"/>
      <c r="U323" s="197"/>
      <c r="V323" s="197"/>
      <c r="W323" s="197"/>
      <c r="X323" s="197"/>
      <c r="Y323" s="197"/>
      <c r="Z323" s="197"/>
    </row>
    <row r="324" spans="1:26" ht="12" customHeight="1" x14ac:dyDescent="0.25">
      <c r="A324" s="197"/>
      <c r="B324" s="197"/>
      <c r="C324" s="197"/>
      <c r="D324" s="230"/>
      <c r="E324" s="197"/>
      <c r="F324" s="197"/>
      <c r="G324" s="197"/>
      <c r="H324" s="197"/>
      <c r="I324" s="197"/>
      <c r="J324" s="197"/>
      <c r="K324" s="197"/>
      <c r="L324" s="197"/>
      <c r="M324" s="197"/>
      <c r="N324" s="197"/>
      <c r="O324" s="197"/>
      <c r="P324" s="197"/>
      <c r="Q324" s="197"/>
      <c r="R324" s="197"/>
      <c r="S324" s="197"/>
      <c r="T324" s="197"/>
      <c r="U324" s="197"/>
      <c r="V324" s="197"/>
      <c r="W324" s="197"/>
      <c r="X324" s="197"/>
      <c r="Y324" s="197"/>
      <c r="Z324" s="197"/>
    </row>
    <row r="325" spans="1:26" ht="12" customHeight="1" x14ac:dyDescent="0.25">
      <c r="A325" s="197"/>
      <c r="B325" s="197"/>
      <c r="C325" s="197"/>
      <c r="D325" s="230"/>
      <c r="E325" s="197"/>
      <c r="F325" s="197"/>
      <c r="G325" s="197"/>
      <c r="H325" s="197"/>
      <c r="I325" s="197"/>
      <c r="J325" s="197"/>
      <c r="K325" s="197"/>
      <c r="L325" s="197"/>
      <c r="M325" s="197"/>
      <c r="N325" s="197"/>
      <c r="O325" s="197"/>
      <c r="P325" s="197"/>
      <c r="Q325" s="197"/>
      <c r="R325" s="197"/>
      <c r="S325" s="197"/>
      <c r="T325" s="197"/>
      <c r="U325" s="197"/>
      <c r="V325" s="197"/>
      <c r="W325" s="197"/>
      <c r="X325" s="197"/>
      <c r="Y325" s="197"/>
      <c r="Z325" s="197"/>
    </row>
    <row r="326" spans="1:26" ht="12" customHeight="1" x14ac:dyDescent="0.25">
      <c r="A326" s="197"/>
      <c r="B326" s="197"/>
      <c r="C326" s="197"/>
      <c r="D326" s="230"/>
      <c r="E326" s="197"/>
      <c r="F326" s="197"/>
      <c r="G326" s="197"/>
      <c r="H326" s="197"/>
      <c r="I326" s="197"/>
      <c r="J326" s="197"/>
      <c r="K326" s="197"/>
      <c r="L326" s="197"/>
      <c r="M326" s="197"/>
      <c r="N326" s="197"/>
      <c r="O326" s="197"/>
      <c r="P326" s="197"/>
      <c r="Q326" s="197"/>
      <c r="R326" s="197"/>
      <c r="S326" s="197"/>
      <c r="T326" s="197"/>
      <c r="U326" s="197"/>
      <c r="V326" s="197"/>
      <c r="W326" s="197"/>
      <c r="X326" s="197"/>
      <c r="Y326" s="197"/>
      <c r="Z326" s="197"/>
    </row>
    <row r="327" spans="1:26" ht="12" customHeight="1" x14ac:dyDescent="0.25">
      <c r="A327" s="197"/>
      <c r="B327" s="197"/>
      <c r="C327" s="197"/>
      <c r="D327" s="230"/>
      <c r="E327" s="197"/>
      <c r="F327" s="197"/>
      <c r="G327" s="197"/>
      <c r="H327" s="197"/>
      <c r="I327" s="197"/>
      <c r="J327" s="197"/>
      <c r="K327" s="197"/>
      <c r="L327" s="197"/>
      <c r="M327" s="197"/>
      <c r="N327" s="197"/>
      <c r="O327" s="197"/>
      <c r="P327" s="197"/>
      <c r="Q327" s="197"/>
      <c r="R327" s="197"/>
      <c r="S327" s="197"/>
      <c r="T327" s="197"/>
      <c r="U327" s="197"/>
      <c r="V327" s="197"/>
      <c r="W327" s="197"/>
      <c r="X327" s="197"/>
      <c r="Y327" s="197"/>
      <c r="Z327" s="197"/>
    </row>
    <row r="328" spans="1:26" ht="12" customHeight="1" x14ac:dyDescent="0.25">
      <c r="A328" s="197"/>
      <c r="B328" s="197"/>
      <c r="C328" s="197"/>
      <c r="D328" s="230"/>
      <c r="E328" s="197"/>
      <c r="F328" s="197"/>
      <c r="G328" s="197"/>
      <c r="H328" s="197"/>
      <c r="I328" s="197"/>
      <c r="J328" s="197"/>
      <c r="K328" s="197"/>
      <c r="L328" s="197"/>
      <c r="M328" s="197"/>
      <c r="N328" s="197"/>
      <c r="O328" s="197"/>
      <c r="P328" s="197"/>
      <c r="Q328" s="197"/>
      <c r="R328" s="197"/>
      <c r="S328" s="197"/>
      <c r="T328" s="197"/>
      <c r="U328" s="197"/>
      <c r="V328" s="197"/>
      <c r="W328" s="197"/>
      <c r="X328" s="197"/>
      <c r="Y328" s="197"/>
      <c r="Z328" s="197"/>
    </row>
    <row r="329" spans="1:26" ht="12" customHeight="1" x14ac:dyDescent="0.25">
      <c r="A329" s="197"/>
      <c r="B329" s="197"/>
      <c r="C329" s="197"/>
      <c r="D329" s="230"/>
      <c r="E329" s="197"/>
      <c r="F329" s="197"/>
      <c r="G329" s="197"/>
      <c r="H329" s="197"/>
      <c r="I329" s="197"/>
      <c r="J329" s="197"/>
      <c r="K329" s="197"/>
      <c r="L329" s="197"/>
      <c r="M329" s="197"/>
      <c r="N329" s="197"/>
      <c r="O329" s="197"/>
      <c r="P329" s="197"/>
      <c r="Q329" s="197"/>
      <c r="R329" s="197"/>
      <c r="S329" s="197"/>
      <c r="T329" s="197"/>
      <c r="U329" s="197"/>
      <c r="V329" s="197"/>
      <c r="W329" s="197"/>
      <c r="X329" s="197"/>
      <c r="Y329" s="197"/>
      <c r="Z329" s="197"/>
    </row>
    <row r="330" spans="1:26" ht="12" customHeight="1" x14ac:dyDescent="0.25">
      <c r="A330" s="197"/>
      <c r="B330" s="197"/>
      <c r="C330" s="197"/>
      <c r="D330" s="230"/>
      <c r="E330" s="197"/>
      <c r="F330" s="197"/>
      <c r="G330" s="197"/>
      <c r="H330" s="197"/>
      <c r="I330" s="197"/>
      <c r="J330" s="197"/>
      <c r="K330" s="197"/>
      <c r="L330" s="197"/>
      <c r="M330" s="197"/>
      <c r="N330" s="197"/>
      <c r="O330" s="197"/>
      <c r="P330" s="197"/>
      <c r="Q330" s="197"/>
      <c r="R330" s="197"/>
      <c r="S330" s="197"/>
      <c r="T330" s="197"/>
      <c r="U330" s="197"/>
      <c r="V330" s="197"/>
      <c r="W330" s="197"/>
      <c r="X330" s="197"/>
      <c r="Y330" s="197"/>
      <c r="Z330" s="197"/>
    </row>
    <row r="331" spans="1:26" ht="12" customHeight="1" x14ac:dyDescent="0.25">
      <c r="A331" s="197"/>
      <c r="B331" s="197"/>
      <c r="C331" s="197"/>
      <c r="D331" s="230"/>
      <c r="E331" s="197"/>
      <c r="F331" s="197"/>
      <c r="G331" s="197"/>
      <c r="H331" s="197"/>
      <c r="I331" s="197"/>
      <c r="J331" s="197"/>
      <c r="K331" s="197"/>
      <c r="L331" s="197"/>
      <c r="M331" s="197"/>
      <c r="N331" s="197"/>
      <c r="O331" s="197"/>
      <c r="P331" s="197"/>
      <c r="Q331" s="197"/>
      <c r="R331" s="197"/>
      <c r="S331" s="197"/>
      <c r="T331" s="197"/>
      <c r="U331" s="197"/>
      <c r="V331" s="197"/>
      <c r="W331" s="197"/>
      <c r="X331" s="197"/>
      <c r="Y331" s="197"/>
      <c r="Z331" s="197"/>
    </row>
    <row r="332" spans="1:26" ht="12" customHeight="1" x14ac:dyDescent="0.25">
      <c r="A332" s="197"/>
      <c r="B332" s="197"/>
      <c r="C332" s="197"/>
      <c r="D332" s="230"/>
      <c r="E332" s="197"/>
      <c r="F332" s="197"/>
      <c r="G332" s="197"/>
      <c r="H332" s="197"/>
      <c r="I332" s="197"/>
      <c r="J332" s="197"/>
      <c r="K332" s="197"/>
      <c r="L332" s="197"/>
      <c r="M332" s="197"/>
      <c r="N332" s="197"/>
      <c r="O332" s="197"/>
      <c r="P332" s="197"/>
      <c r="Q332" s="197"/>
      <c r="R332" s="197"/>
      <c r="S332" s="197"/>
      <c r="T332" s="197"/>
      <c r="U332" s="197"/>
      <c r="V332" s="197"/>
      <c r="W332" s="197"/>
      <c r="X332" s="197"/>
      <c r="Y332" s="197"/>
      <c r="Z332" s="197"/>
    </row>
    <row r="333" spans="1:26" ht="12" customHeight="1" x14ac:dyDescent="0.25">
      <c r="A333" s="197"/>
      <c r="B333" s="197"/>
      <c r="C333" s="197"/>
      <c r="D333" s="230"/>
      <c r="E333" s="197"/>
      <c r="F333" s="197"/>
      <c r="G333" s="197"/>
      <c r="H333" s="197"/>
      <c r="I333" s="197"/>
      <c r="J333" s="197"/>
      <c r="K333" s="197"/>
      <c r="L333" s="197"/>
      <c r="M333" s="197"/>
      <c r="N333" s="197"/>
      <c r="O333" s="197"/>
      <c r="P333" s="197"/>
      <c r="Q333" s="197"/>
      <c r="R333" s="197"/>
      <c r="S333" s="197"/>
      <c r="T333" s="197"/>
      <c r="U333" s="197"/>
      <c r="V333" s="197"/>
      <c r="W333" s="197"/>
      <c r="X333" s="197"/>
      <c r="Y333" s="197"/>
      <c r="Z333" s="197"/>
    </row>
    <row r="334" spans="1:26" ht="12" customHeight="1" x14ac:dyDescent="0.25">
      <c r="A334" s="197"/>
      <c r="B334" s="197"/>
      <c r="C334" s="197"/>
      <c r="D334" s="230"/>
      <c r="E334" s="197"/>
      <c r="F334" s="197"/>
      <c r="G334" s="197"/>
      <c r="H334" s="197"/>
      <c r="I334" s="197"/>
      <c r="J334" s="197"/>
      <c r="K334" s="197"/>
      <c r="L334" s="197"/>
      <c r="M334" s="197"/>
      <c r="N334" s="197"/>
      <c r="O334" s="197"/>
      <c r="P334" s="197"/>
      <c r="Q334" s="197"/>
      <c r="R334" s="197"/>
      <c r="S334" s="197"/>
      <c r="T334" s="197"/>
      <c r="U334" s="197"/>
      <c r="V334" s="197"/>
      <c r="W334" s="197"/>
      <c r="X334" s="197"/>
      <c r="Y334" s="197"/>
      <c r="Z334" s="197"/>
    </row>
    <row r="335" spans="1:26" ht="12" customHeight="1" x14ac:dyDescent="0.25">
      <c r="A335" s="197"/>
      <c r="B335" s="197"/>
      <c r="C335" s="197"/>
      <c r="D335" s="230"/>
      <c r="E335" s="197"/>
      <c r="F335" s="197"/>
      <c r="G335" s="197"/>
      <c r="H335" s="197"/>
      <c r="I335" s="197"/>
      <c r="J335" s="197"/>
      <c r="K335" s="197"/>
      <c r="L335" s="197"/>
      <c r="M335" s="197"/>
      <c r="N335" s="197"/>
      <c r="O335" s="197"/>
      <c r="P335" s="197"/>
      <c r="Q335" s="197"/>
      <c r="R335" s="197"/>
      <c r="S335" s="197"/>
      <c r="T335" s="197"/>
      <c r="U335" s="197"/>
      <c r="V335" s="197"/>
      <c r="W335" s="197"/>
      <c r="X335" s="197"/>
      <c r="Y335" s="197"/>
      <c r="Z335" s="197"/>
    </row>
    <row r="336" spans="1:26" ht="12" customHeight="1" x14ac:dyDescent="0.25">
      <c r="A336" s="197"/>
      <c r="B336" s="197"/>
      <c r="C336" s="197"/>
      <c r="D336" s="230"/>
      <c r="E336" s="197"/>
      <c r="F336" s="197"/>
      <c r="G336" s="197"/>
      <c r="H336" s="197"/>
      <c r="I336" s="197"/>
      <c r="J336" s="197"/>
      <c r="K336" s="197"/>
      <c r="L336" s="197"/>
      <c r="M336" s="197"/>
      <c r="N336" s="197"/>
      <c r="O336" s="197"/>
      <c r="P336" s="197"/>
      <c r="Q336" s="197"/>
      <c r="R336" s="197"/>
      <c r="S336" s="197"/>
      <c r="T336" s="197"/>
      <c r="U336" s="197"/>
      <c r="V336" s="197"/>
      <c r="W336" s="197"/>
      <c r="X336" s="197"/>
      <c r="Y336" s="197"/>
      <c r="Z336" s="197"/>
    </row>
    <row r="337" spans="1:26" ht="12" customHeight="1" x14ac:dyDescent="0.25">
      <c r="A337" s="197"/>
      <c r="B337" s="197"/>
      <c r="C337" s="197"/>
      <c r="D337" s="230"/>
      <c r="E337" s="197"/>
      <c r="F337" s="197"/>
      <c r="G337" s="197"/>
      <c r="H337" s="197"/>
      <c r="I337" s="197"/>
      <c r="J337" s="197"/>
      <c r="K337" s="197"/>
      <c r="L337" s="197"/>
      <c r="M337" s="197"/>
      <c r="N337" s="197"/>
      <c r="O337" s="197"/>
      <c r="P337" s="197"/>
      <c r="Q337" s="197"/>
      <c r="R337" s="197"/>
      <c r="S337" s="197"/>
      <c r="T337" s="197"/>
      <c r="U337" s="197"/>
      <c r="V337" s="197"/>
      <c r="W337" s="197"/>
      <c r="X337" s="197"/>
      <c r="Y337" s="197"/>
      <c r="Z337" s="197"/>
    </row>
    <row r="338" spans="1:26" ht="12" customHeight="1" x14ac:dyDescent="0.25">
      <c r="A338" s="197"/>
      <c r="B338" s="197"/>
      <c r="C338" s="197"/>
      <c r="D338" s="230"/>
      <c r="E338" s="197"/>
      <c r="F338" s="197"/>
      <c r="G338" s="197"/>
      <c r="H338" s="197"/>
      <c r="I338" s="197"/>
      <c r="J338" s="197"/>
      <c r="K338" s="197"/>
      <c r="L338" s="197"/>
      <c r="M338" s="197"/>
      <c r="N338" s="197"/>
      <c r="O338" s="197"/>
      <c r="P338" s="197"/>
      <c r="Q338" s="197"/>
      <c r="R338" s="197"/>
      <c r="S338" s="197"/>
      <c r="T338" s="197"/>
      <c r="U338" s="197"/>
      <c r="V338" s="197"/>
      <c r="W338" s="197"/>
      <c r="X338" s="197"/>
      <c r="Y338" s="197"/>
      <c r="Z338" s="197"/>
    </row>
    <row r="339" spans="1:26" ht="12" customHeight="1" x14ac:dyDescent="0.25">
      <c r="A339" s="197"/>
      <c r="B339" s="197"/>
      <c r="C339" s="197"/>
      <c r="D339" s="230"/>
      <c r="E339" s="197"/>
      <c r="F339" s="197"/>
      <c r="G339" s="197"/>
      <c r="H339" s="197"/>
      <c r="I339" s="197"/>
      <c r="J339" s="197"/>
      <c r="K339" s="197"/>
      <c r="L339" s="197"/>
      <c r="M339" s="197"/>
      <c r="N339" s="197"/>
      <c r="O339" s="197"/>
      <c r="P339" s="197"/>
      <c r="Q339" s="197"/>
      <c r="R339" s="197"/>
      <c r="S339" s="197"/>
      <c r="T339" s="197"/>
      <c r="U339" s="197"/>
      <c r="V339" s="197"/>
      <c r="W339" s="197"/>
      <c r="X339" s="197"/>
      <c r="Y339" s="197"/>
      <c r="Z339" s="197"/>
    </row>
    <row r="340" spans="1:26" ht="12" customHeight="1" x14ac:dyDescent="0.25">
      <c r="A340" s="197"/>
      <c r="B340" s="197"/>
      <c r="C340" s="197"/>
      <c r="D340" s="230"/>
      <c r="E340" s="197"/>
      <c r="F340" s="197"/>
      <c r="G340" s="197"/>
      <c r="H340" s="197"/>
      <c r="I340" s="197"/>
      <c r="J340" s="197"/>
      <c r="K340" s="197"/>
      <c r="L340" s="197"/>
      <c r="M340" s="197"/>
      <c r="N340" s="197"/>
      <c r="O340" s="197"/>
      <c r="P340" s="197"/>
      <c r="Q340" s="197"/>
      <c r="R340" s="197"/>
      <c r="S340" s="197"/>
      <c r="T340" s="197"/>
      <c r="U340" s="197"/>
      <c r="V340" s="197"/>
      <c r="W340" s="197"/>
      <c r="X340" s="197"/>
      <c r="Y340" s="197"/>
      <c r="Z340" s="197"/>
    </row>
    <row r="341" spans="1:26" ht="12" customHeight="1" x14ac:dyDescent="0.25">
      <c r="A341" s="197"/>
      <c r="B341" s="197"/>
      <c r="C341" s="197"/>
      <c r="D341" s="230"/>
      <c r="E341" s="197"/>
      <c r="F341" s="197"/>
      <c r="G341" s="197"/>
      <c r="H341" s="197"/>
      <c r="I341" s="197"/>
      <c r="J341" s="197"/>
      <c r="K341" s="197"/>
      <c r="L341" s="197"/>
      <c r="M341" s="197"/>
      <c r="N341" s="197"/>
      <c r="O341" s="197"/>
      <c r="P341" s="197"/>
      <c r="Q341" s="197"/>
      <c r="R341" s="197"/>
      <c r="S341" s="197"/>
      <c r="T341" s="197"/>
      <c r="U341" s="197"/>
      <c r="V341" s="197"/>
      <c r="W341" s="197"/>
      <c r="X341" s="197"/>
      <c r="Y341" s="197"/>
      <c r="Z341" s="197"/>
    </row>
    <row r="342" spans="1:26" ht="12" customHeight="1" x14ac:dyDescent="0.25">
      <c r="A342" s="197"/>
      <c r="B342" s="197"/>
      <c r="C342" s="197"/>
      <c r="D342" s="230"/>
      <c r="E342" s="197"/>
      <c r="F342" s="197"/>
      <c r="G342" s="197"/>
      <c r="H342" s="197"/>
      <c r="I342" s="197"/>
      <c r="J342" s="197"/>
      <c r="K342" s="197"/>
      <c r="L342" s="197"/>
      <c r="M342" s="197"/>
      <c r="N342" s="197"/>
      <c r="O342" s="197"/>
      <c r="P342" s="197"/>
      <c r="Q342" s="197"/>
      <c r="R342" s="197"/>
      <c r="S342" s="197"/>
      <c r="T342" s="197"/>
      <c r="U342" s="197"/>
      <c r="V342" s="197"/>
      <c r="W342" s="197"/>
      <c r="X342" s="197"/>
      <c r="Y342" s="197"/>
      <c r="Z342" s="197"/>
    </row>
    <row r="343" spans="1:26" ht="12" customHeight="1" x14ac:dyDescent="0.25">
      <c r="A343" s="197"/>
      <c r="B343" s="197"/>
      <c r="C343" s="197"/>
      <c r="D343" s="230"/>
      <c r="E343" s="197"/>
      <c r="F343" s="197"/>
      <c r="G343" s="197"/>
      <c r="H343" s="197"/>
      <c r="I343" s="197"/>
      <c r="J343" s="197"/>
      <c r="K343" s="197"/>
      <c r="L343" s="197"/>
      <c r="M343" s="197"/>
      <c r="N343" s="197"/>
      <c r="O343" s="197"/>
      <c r="P343" s="197"/>
      <c r="Q343" s="197"/>
      <c r="R343" s="197"/>
      <c r="S343" s="197"/>
      <c r="T343" s="197"/>
      <c r="U343" s="197"/>
      <c r="V343" s="197"/>
      <c r="W343" s="197"/>
      <c r="X343" s="197"/>
      <c r="Y343" s="197"/>
      <c r="Z343" s="197"/>
    </row>
    <row r="344" spans="1:26" ht="12" customHeight="1" x14ac:dyDescent="0.25">
      <c r="A344" s="197"/>
      <c r="B344" s="197"/>
      <c r="C344" s="197"/>
      <c r="D344" s="230"/>
      <c r="E344" s="197"/>
      <c r="F344" s="197"/>
      <c r="G344" s="197"/>
      <c r="H344" s="197"/>
      <c r="I344" s="197"/>
      <c r="J344" s="197"/>
      <c r="K344" s="197"/>
      <c r="L344" s="197"/>
      <c r="M344" s="197"/>
      <c r="N344" s="197"/>
      <c r="O344" s="197"/>
      <c r="P344" s="197"/>
      <c r="Q344" s="197"/>
      <c r="R344" s="197"/>
      <c r="S344" s="197"/>
      <c r="T344" s="197"/>
      <c r="U344" s="197"/>
      <c r="V344" s="197"/>
      <c r="W344" s="197"/>
      <c r="X344" s="197"/>
      <c r="Y344" s="197"/>
      <c r="Z344" s="197"/>
    </row>
    <row r="345" spans="1:26" ht="12" customHeight="1" x14ac:dyDescent="0.25">
      <c r="A345" s="197"/>
      <c r="B345" s="197"/>
      <c r="C345" s="197"/>
      <c r="D345" s="230"/>
      <c r="E345" s="197"/>
      <c r="F345" s="197"/>
      <c r="G345" s="197"/>
      <c r="H345" s="197"/>
      <c r="I345" s="197"/>
      <c r="J345" s="197"/>
      <c r="K345" s="197"/>
      <c r="L345" s="197"/>
      <c r="M345" s="197"/>
      <c r="N345" s="197"/>
      <c r="O345" s="197"/>
      <c r="P345" s="197"/>
      <c r="Q345" s="197"/>
      <c r="R345" s="197"/>
      <c r="S345" s="197"/>
      <c r="T345" s="197"/>
      <c r="U345" s="197"/>
      <c r="V345" s="197"/>
      <c r="W345" s="197"/>
      <c r="X345" s="197"/>
      <c r="Y345" s="197"/>
      <c r="Z345" s="197"/>
    </row>
    <row r="346" spans="1:26" ht="12" customHeight="1" x14ac:dyDescent="0.25">
      <c r="A346" s="197"/>
      <c r="B346" s="197"/>
      <c r="C346" s="197"/>
      <c r="D346" s="230"/>
      <c r="E346" s="197"/>
      <c r="F346" s="197"/>
      <c r="G346" s="197"/>
      <c r="H346" s="197"/>
      <c r="I346" s="197"/>
      <c r="J346" s="197"/>
      <c r="K346" s="197"/>
      <c r="L346" s="197"/>
      <c r="M346" s="197"/>
      <c r="N346" s="197"/>
      <c r="O346" s="197"/>
      <c r="P346" s="197"/>
      <c r="Q346" s="197"/>
      <c r="R346" s="197"/>
      <c r="S346" s="197"/>
      <c r="T346" s="197"/>
      <c r="U346" s="197"/>
      <c r="V346" s="197"/>
      <c r="W346" s="197"/>
      <c r="X346" s="197"/>
      <c r="Y346" s="197"/>
      <c r="Z346" s="197"/>
    </row>
    <row r="347" spans="1:26" ht="12" customHeight="1" x14ac:dyDescent="0.25">
      <c r="A347" s="197"/>
      <c r="B347" s="197"/>
      <c r="C347" s="197"/>
      <c r="D347" s="230"/>
      <c r="E347" s="197"/>
      <c r="F347" s="197"/>
      <c r="G347" s="197"/>
      <c r="H347" s="197"/>
      <c r="I347" s="197"/>
      <c r="J347" s="197"/>
      <c r="K347" s="197"/>
      <c r="L347" s="197"/>
      <c r="M347" s="197"/>
      <c r="N347" s="197"/>
      <c r="O347" s="197"/>
      <c r="P347" s="197"/>
      <c r="Q347" s="197"/>
      <c r="R347" s="197"/>
      <c r="S347" s="197"/>
      <c r="T347" s="197"/>
      <c r="U347" s="197"/>
      <c r="V347" s="197"/>
      <c r="W347" s="197"/>
      <c r="X347" s="197"/>
      <c r="Y347" s="197"/>
      <c r="Z347" s="197"/>
    </row>
    <row r="348" spans="1:26" ht="12" customHeight="1" x14ac:dyDescent="0.25">
      <c r="A348" s="197"/>
      <c r="B348" s="197"/>
      <c r="C348" s="197"/>
      <c r="D348" s="230"/>
      <c r="E348" s="197"/>
      <c r="F348" s="197"/>
      <c r="G348" s="197"/>
      <c r="H348" s="197"/>
      <c r="I348" s="197"/>
      <c r="J348" s="197"/>
      <c r="K348" s="197"/>
      <c r="L348" s="197"/>
      <c r="M348" s="197"/>
      <c r="N348" s="197"/>
      <c r="O348" s="197"/>
      <c r="P348" s="197"/>
      <c r="Q348" s="197"/>
      <c r="R348" s="197"/>
      <c r="S348" s="197"/>
      <c r="T348" s="197"/>
      <c r="U348" s="197"/>
      <c r="V348" s="197"/>
      <c r="W348" s="197"/>
      <c r="X348" s="197"/>
      <c r="Y348" s="197"/>
      <c r="Z348" s="197"/>
    </row>
    <row r="349" spans="1:26" ht="12" customHeight="1" x14ac:dyDescent="0.25">
      <c r="A349" s="197"/>
      <c r="B349" s="197"/>
      <c r="C349" s="197"/>
      <c r="D349" s="230"/>
      <c r="E349" s="197"/>
      <c r="F349" s="197"/>
      <c r="G349" s="197"/>
      <c r="H349" s="197"/>
      <c r="I349" s="197"/>
      <c r="J349" s="197"/>
      <c r="K349" s="197"/>
      <c r="L349" s="197"/>
      <c r="M349" s="197"/>
      <c r="N349" s="197"/>
      <c r="O349" s="197"/>
      <c r="P349" s="197"/>
      <c r="Q349" s="197"/>
      <c r="R349" s="197"/>
      <c r="S349" s="197"/>
      <c r="T349" s="197"/>
      <c r="U349" s="197"/>
      <c r="V349" s="197"/>
      <c r="W349" s="197"/>
      <c r="X349" s="197"/>
      <c r="Y349" s="197"/>
      <c r="Z349" s="197"/>
    </row>
    <row r="350" spans="1:26" ht="12" customHeight="1" x14ac:dyDescent="0.25">
      <c r="A350" s="197"/>
      <c r="B350" s="197"/>
      <c r="C350" s="197"/>
      <c r="D350" s="230"/>
      <c r="E350" s="197"/>
      <c r="F350" s="197"/>
      <c r="G350" s="197"/>
      <c r="H350" s="197"/>
      <c r="I350" s="197"/>
      <c r="J350" s="197"/>
      <c r="K350" s="197"/>
      <c r="L350" s="197"/>
      <c r="M350" s="197"/>
      <c r="N350" s="197"/>
      <c r="O350" s="197"/>
      <c r="P350" s="197"/>
      <c r="Q350" s="197"/>
      <c r="R350" s="197"/>
      <c r="S350" s="197"/>
      <c r="T350" s="197"/>
      <c r="U350" s="197"/>
      <c r="V350" s="197"/>
      <c r="W350" s="197"/>
      <c r="X350" s="197"/>
      <c r="Y350" s="197"/>
      <c r="Z350" s="197"/>
    </row>
    <row r="351" spans="1:26" ht="12" customHeight="1" x14ac:dyDescent="0.25">
      <c r="A351" s="197"/>
      <c r="B351" s="197"/>
      <c r="C351" s="197"/>
      <c r="D351" s="230"/>
      <c r="E351" s="197"/>
      <c r="F351" s="197"/>
      <c r="G351" s="197"/>
      <c r="H351" s="197"/>
      <c r="I351" s="197"/>
      <c r="J351" s="197"/>
      <c r="K351" s="197"/>
      <c r="L351" s="197"/>
      <c r="M351" s="197"/>
      <c r="N351" s="197"/>
      <c r="O351" s="197"/>
      <c r="P351" s="197"/>
      <c r="Q351" s="197"/>
      <c r="R351" s="197"/>
      <c r="S351" s="197"/>
      <c r="T351" s="197"/>
      <c r="U351" s="197"/>
      <c r="V351" s="197"/>
      <c r="W351" s="197"/>
      <c r="X351" s="197"/>
      <c r="Y351" s="197"/>
      <c r="Z351" s="197"/>
    </row>
    <row r="352" spans="1:26" ht="12" customHeight="1" x14ac:dyDescent="0.25">
      <c r="A352" s="197"/>
      <c r="B352" s="197"/>
      <c r="C352" s="197"/>
      <c r="D352" s="230"/>
      <c r="E352" s="197"/>
      <c r="F352" s="197"/>
      <c r="G352" s="197"/>
      <c r="H352" s="197"/>
      <c r="I352" s="197"/>
      <c r="J352" s="197"/>
      <c r="K352" s="197"/>
      <c r="L352" s="197"/>
      <c r="M352" s="197"/>
      <c r="N352" s="197"/>
      <c r="O352" s="197"/>
      <c r="P352" s="197"/>
      <c r="Q352" s="197"/>
      <c r="R352" s="197"/>
      <c r="S352" s="197"/>
      <c r="T352" s="197"/>
      <c r="U352" s="197"/>
      <c r="V352" s="197"/>
      <c r="W352" s="197"/>
      <c r="X352" s="197"/>
      <c r="Y352" s="197"/>
      <c r="Z352" s="197"/>
    </row>
    <row r="353" spans="1:26" ht="12" customHeight="1" x14ac:dyDescent="0.25">
      <c r="A353" s="197"/>
      <c r="B353" s="197"/>
      <c r="C353" s="197"/>
      <c r="D353" s="230"/>
      <c r="E353" s="197"/>
      <c r="F353" s="197"/>
      <c r="G353" s="197"/>
      <c r="H353" s="197"/>
      <c r="I353" s="197"/>
      <c r="J353" s="197"/>
      <c r="K353" s="197"/>
      <c r="L353" s="197"/>
      <c r="M353" s="197"/>
      <c r="N353" s="197"/>
      <c r="O353" s="197"/>
      <c r="P353" s="197"/>
      <c r="Q353" s="197"/>
      <c r="R353" s="197"/>
      <c r="S353" s="197"/>
      <c r="T353" s="197"/>
      <c r="U353" s="197"/>
      <c r="V353" s="197"/>
      <c r="W353" s="197"/>
      <c r="X353" s="197"/>
      <c r="Y353" s="197"/>
      <c r="Z353" s="197"/>
    </row>
    <row r="354" spans="1:26" ht="12" customHeight="1" x14ac:dyDescent="0.25">
      <c r="A354" s="197"/>
      <c r="B354" s="197"/>
      <c r="C354" s="197"/>
      <c r="D354" s="230"/>
      <c r="E354" s="197"/>
      <c r="F354" s="197"/>
      <c r="G354" s="197"/>
      <c r="H354" s="197"/>
      <c r="I354" s="197"/>
      <c r="J354" s="197"/>
      <c r="K354" s="197"/>
      <c r="L354" s="197"/>
      <c r="M354" s="197"/>
      <c r="N354" s="197"/>
      <c r="O354" s="197"/>
      <c r="P354" s="197"/>
      <c r="Q354" s="197"/>
      <c r="R354" s="197"/>
      <c r="S354" s="197"/>
      <c r="T354" s="197"/>
      <c r="U354" s="197"/>
      <c r="V354" s="197"/>
      <c r="W354" s="197"/>
      <c r="X354" s="197"/>
      <c r="Y354" s="197"/>
      <c r="Z354" s="197"/>
    </row>
    <row r="355" spans="1:26" ht="12" customHeight="1" x14ac:dyDescent="0.25">
      <c r="A355" s="197"/>
      <c r="B355" s="197"/>
      <c r="C355" s="197"/>
      <c r="D355" s="230"/>
      <c r="E355" s="197"/>
      <c r="F355" s="197"/>
      <c r="G355" s="197"/>
      <c r="H355" s="197"/>
      <c r="I355" s="197"/>
      <c r="J355" s="197"/>
      <c r="K355" s="197"/>
      <c r="L355" s="197"/>
      <c r="M355" s="197"/>
      <c r="N355" s="197"/>
      <c r="O355" s="197"/>
      <c r="P355" s="197"/>
      <c r="Q355" s="197"/>
      <c r="R355" s="197"/>
      <c r="S355" s="197"/>
      <c r="T355" s="197"/>
      <c r="U355" s="197"/>
      <c r="V355" s="197"/>
      <c r="W355" s="197"/>
      <c r="X355" s="197"/>
      <c r="Y355" s="197"/>
      <c r="Z355" s="197"/>
    </row>
    <row r="356" spans="1:26" ht="12" customHeight="1" x14ac:dyDescent="0.25">
      <c r="A356" s="197"/>
      <c r="B356" s="197"/>
      <c r="C356" s="197"/>
      <c r="D356" s="230"/>
      <c r="E356" s="197"/>
      <c r="F356" s="197"/>
      <c r="G356" s="197"/>
      <c r="H356" s="197"/>
      <c r="I356" s="197"/>
      <c r="J356" s="197"/>
      <c r="K356" s="197"/>
      <c r="L356" s="197"/>
      <c r="M356" s="197"/>
      <c r="N356" s="197"/>
      <c r="O356" s="197"/>
      <c r="P356" s="197"/>
      <c r="Q356" s="197"/>
      <c r="R356" s="197"/>
      <c r="S356" s="197"/>
      <c r="T356" s="197"/>
      <c r="U356" s="197"/>
      <c r="V356" s="197"/>
      <c r="W356" s="197"/>
      <c r="X356" s="197"/>
      <c r="Y356" s="197"/>
      <c r="Z356" s="197"/>
    </row>
    <row r="357" spans="1:26" ht="12" customHeight="1" x14ac:dyDescent="0.25">
      <c r="A357" s="197"/>
      <c r="B357" s="197"/>
      <c r="C357" s="197"/>
      <c r="D357" s="230"/>
      <c r="E357" s="197"/>
      <c r="F357" s="197"/>
      <c r="G357" s="197"/>
      <c r="H357" s="197"/>
      <c r="I357" s="197"/>
      <c r="J357" s="197"/>
      <c r="K357" s="197"/>
      <c r="L357" s="197"/>
      <c r="M357" s="197"/>
      <c r="N357" s="197"/>
      <c r="O357" s="197"/>
      <c r="P357" s="197"/>
      <c r="Q357" s="197"/>
      <c r="R357" s="197"/>
      <c r="S357" s="197"/>
      <c r="T357" s="197"/>
      <c r="U357" s="197"/>
      <c r="V357" s="197"/>
      <c r="W357" s="197"/>
      <c r="X357" s="197"/>
      <c r="Y357" s="197"/>
      <c r="Z357" s="197"/>
    </row>
    <row r="358" spans="1:26" ht="12" customHeight="1" x14ac:dyDescent="0.25">
      <c r="A358" s="197"/>
      <c r="B358" s="197"/>
      <c r="C358" s="197"/>
      <c r="D358" s="230"/>
      <c r="E358" s="197"/>
      <c r="F358" s="197"/>
      <c r="G358" s="197"/>
      <c r="H358" s="197"/>
      <c r="I358" s="197"/>
      <c r="J358" s="197"/>
      <c r="K358" s="197"/>
      <c r="L358" s="197"/>
      <c r="M358" s="197"/>
      <c r="N358" s="197"/>
      <c r="O358" s="197"/>
      <c r="P358" s="197"/>
      <c r="Q358" s="197"/>
      <c r="R358" s="197"/>
      <c r="S358" s="197"/>
      <c r="T358" s="197"/>
      <c r="U358" s="197"/>
      <c r="V358" s="197"/>
      <c r="W358" s="197"/>
      <c r="X358" s="197"/>
      <c r="Y358" s="197"/>
      <c r="Z358" s="197"/>
    </row>
    <row r="359" spans="1:26" ht="12" customHeight="1" x14ac:dyDescent="0.25">
      <c r="A359" s="197"/>
      <c r="B359" s="197"/>
      <c r="C359" s="197"/>
      <c r="D359" s="230"/>
      <c r="E359" s="197"/>
      <c r="F359" s="197"/>
      <c r="G359" s="197"/>
      <c r="H359" s="197"/>
      <c r="I359" s="197"/>
      <c r="J359" s="197"/>
      <c r="K359" s="197"/>
      <c r="L359" s="197"/>
      <c r="M359" s="197"/>
      <c r="N359" s="197"/>
      <c r="O359" s="197"/>
      <c r="P359" s="197"/>
      <c r="Q359" s="197"/>
      <c r="R359" s="197"/>
      <c r="S359" s="197"/>
      <c r="T359" s="197"/>
      <c r="U359" s="197"/>
      <c r="V359" s="197"/>
      <c r="W359" s="197"/>
      <c r="X359" s="197"/>
      <c r="Y359" s="197"/>
      <c r="Z359" s="197"/>
    </row>
    <row r="360" spans="1:26" ht="12" customHeight="1" x14ac:dyDescent="0.25">
      <c r="A360" s="197"/>
      <c r="B360" s="197"/>
      <c r="C360" s="197"/>
      <c r="D360" s="230"/>
      <c r="E360" s="197"/>
      <c r="F360" s="197"/>
      <c r="G360" s="197"/>
      <c r="H360" s="197"/>
      <c r="I360" s="197"/>
      <c r="J360" s="197"/>
      <c r="K360" s="197"/>
      <c r="L360" s="197"/>
      <c r="M360" s="197"/>
      <c r="N360" s="197"/>
      <c r="O360" s="197"/>
      <c r="P360" s="197"/>
      <c r="Q360" s="197"/>
      <c r="R360" s="197"/>
      <c r="S360" s="197"/>
      <c r="T360" s="197"/>
      <c r="U360" s="197"/>
      <c r="V360" s="197"/>
      <c r="W360" s="197"/>
      <c r="X360" s="197"/>
      <c r="Y360" s="197"/>
      <c r="Z360" s="197"/>
    </row>
    <row r="361" spans="1:26" ht="12" customHeight="1" x14ac:dyDescent="0.25">
      <c r="A361" s="197"/>
      <c r="B361" s="197"/>
      <c r="C361" s="197"/>
      <c r="D361" s="230"/>
      <c r="E361" s="197"/>
      <c r="F361" s="197"/>
      <c r="G361" s="197"/>
      <c r="H361" s="197"/>
      <c r="I361" s="197"/>
      <c r="J361" s="197"/>
      <c r="K361" s="197"/>
      <c r="L361" s="197"/>
      <c r="M361" s="197"/>
      <c r="N361" s="197"/>
      <c r="O361" s="197"/>
      <c r="P361" s="197"/>
      <c r="Q361" s="197"/>
      <c r="R361" s="197"/>
      <c r="S361" s="197"/>
      <c r="T361" s="197"/>
      <c r="U361" s="197"/>
      <c r="V361" s="197"/>
      <c r="W361" s="197"/>
      <c r="X361" s="197"/>
      <c r="Y361" s="197"/>
      <c r="Z361" s="197"/>
    </row>
    <row r="362" spans="1:26" ht="12" customHeight="1" x14ac:dyDescent="0.25">
      <c r="A362" s="197"/>
      <c r="B362" s="197"/>
      <c r="C362" s="197"/>
      <c r="D362" s="230"/>
      <c r="E362" s="197"/>
      <c r="F362" s="197"/>
      <c r="G362" s="197"/>
      <c r="H362" s="197"/>
      <c r="I362" s="197"/>
      <c r="J362" s="197"/>
      <c r="K362" s="197"/>
      <c r="L362" s="197"/>
      <c r="M362" s="197"/>
      <c r="N362" s="197"/>
      <c r="O362" s="197"/>
      <c r="P362" s="197"/>
      <c r="Q362" s="197"/>
      <c r="R362" s="197"/>
      <c r="S362" s="197"/>
      <c r="T362" s="197"/>
      <c r="U362" s="197"/>
      <c r="V362" s="197"/>
      <c r="W362" s="197"/>
      <c r="X362" s="197"/>
      <c r="Y362" s="197"/>
      <c r="Z362" s="197"/>
    </row>
    <row r="363" spans="1:26" ht="12" customHeight="1" x14ac:dyDescent="0.25">
      <c r="A363" s="197"/>
      <c r="B363" s="197"/>
      <c r="C363" s="197"/>
      <c r="D363" s="230"/>
      <c r="E363" s="197"/>
      <c r="F363" s="197"/>
      <c r="G363" s="197"/>
      <c r="H363" s="197"/>
      <c r="I363" s="197"/>
      <c r="J363" s="197"/>
      <c r="K363" s="197"/>
      <c r="L363" s="197"/>
      <c r="M363" s="197"/>
      <c r="N363" s="197"/>
      <c r="O363" s="197"/>
      <c r="P363" s="197"/>
      <c r="Q363" s="197"/>
      <c r="R363" s="197"/>
      <c r="S363" s="197"/>
      <c r="T363" s="197"/>
      <c r="U363" s="197"/>
      <c r="V363" s="197"/>
      <c r="W363" s="197"/>
      <c r="X363" s="197"/>
      <c r="Y363" s="197"/>
      <c r="Z363" s="197"/>
    </row>
    <row r="364" spans="1:26" ht="12" customHeight="1" x14ac:dyDescent="0.25">
      <c r="A364" s="197"/>
      <c r="B364" s="197"/>
      <c r="C364" s="197"/>
      <c r="D364" s="230"/>
      <c r="E364" s="197"/>
      <c r="F364" s="197"/>
      <c r="G364" s="197"/>
      <c r="H364" s="197"/>
      <c r="I364" s="197"/>
      <c r="J364" s="197"/>
      <c r="K364" s="197"/>
      <c r="L364" s="197"/>
      <c r="M364" s="197"/>
      <c r="N364" s="197"/>
      <c r="O364" s="197"/>
      <c r="P364" s="197"/>
      <c r="Q364" s="197"/>
      <c r="R364" s="197"/>
      <c r="S364" s="197"/>
      <c r="T364" s="197"/>
      <c r="U364" s="197"/>
      <c r="V364" s="197"/>
      <c r="W364" s="197"/>
      <c r="X364" s="197"/>
      <c r="Y364" s="197"/>
      <c r="Z364" s="197"/>
    </row>
    <row r="365" spans="1:26" ht="12" customHeight="1" x14ac:dyDescent="0.25">
      <c r="A365" s="197"/>
      <c r="B365" s="197"/>
      <c r="C365" s="197"/>
      <c r="D365" s="230"/>
      <c r="E365" s="197"/>
      <c r="F365" s="197"/>
      <c r="G365" s="197"/>
      <c r="H365" s="197"/>
      <c r="I365" s="197"/>
      <c r="J365" s="197"/>
      <c r="K365" s="197"/>
      <c r="L365" s="197"/>
      <c r="M365" s="197"/>
      <c r="N365" s="197"/>
      <c r="O365" s="197"/>
      <c r="P365" s="197"/>
      <c r="Q365" s="197"/>
      <c r="R365" s="197"/>
      <c r="S365" s="197"/>
      <c r="T365" s="197"/>
      <c r="U365" s="197"/>
      <c r="V365" s="197"/>
      <c r="W365" s="197"/>
      <c r="X365" s="197"/>
      <c r="Y365" s="197"/>
      <c r="Z365" s="197"/>
    </row>
    <row r="366" spans="1:26" ht="12" customHeight="1" x14ac:dyDescent="0.25">
      <c r="A366" s="197"/>
      <c r="B366" s="197"/>
      <c r="C366" s="197"/>
      <c r="D366" s="230"/>
      <c r="E366" s="197"/>
      <c r="F366" s="197"/>
      <c r="G366" s="197"/>
      <c r="H366" s="197"/>
      <c r="I366" s="197"/>
      <c r="J366" s="197"/>
      <c r="K366" s="197"/>
      <c r="L366" s="197"/>
      <c r="M366" s="197"/>
      <c r="N366" s="197"/>
      <c r="O366" s="197"/>
      <c r="P366" s="197"/>
      <c r="Q366" s="197"/>
      <c r="R366" s="197"/>
      <c r="S366" s="197"/>
      <c r="T366" s="197"/>
      <c r="U366" s="197"/>
      <c r="V366" s="197"/>
      <c r="W366" s="197"/>
      <c r="X366" s="197"/>
      <c r="Y366" s="197"/>
      <c r="Z366" s="197"/>
    </row>
    <row r="367" spans="1:26" ht="12" customHeight="1" x14ac:dyDescent="0.25">
      <c r="A367" s="197"/>
      <c r="B367" s="197"/>
      <c r="C367" s="197"/>
      <c r="D367" s="230"/>
      <c r="E367" s="197"/>
      <c r="F367" s="197"/>
      <c r="G367" s="197"/>
      <c r="H367" s="197"/>
      <c r="I367" s="197"/>
      <c r="J367" s="197"/>
      <c r="K367" s="197"/>
      <c r="L367" s="197"/>
      <c r="M367" s="197"/>
      <c r="N367" s="197"/>
      <c r="O367" s="197"/>
      <c r="P367" s="197"/>
      <c r="Q367" s="197"/>
      <c r="R367" s="197"/>
      <c r="S367" s="197"/>
      <c r="T367" s="197"/>
      <c r="U367" s="197"/>
      <c r="V367" s="197"/>
      <c r="W367" s="197"/>
      <c r="X367" s="197"/>
      <c r="Y367" s="197"/>
      <c r="Z367" s="197"/>
    </row>
    <row r="368" spans="1:26" ht="12" customHeight="1" x14ac:dyDescent="0.25">
      <c r="A368" s="197"/>
      <c r="B368" s="197"/>
      <c r="C368" s="197"/>
      <c r="D368" s="230"/>
      <c r="E368" s="197"/>
      <c r="F368" s="197"/>
      <c r="G368" s="197"/>
      <c r="H368" s="197"/>
      <c r="I368" s="197"/>
      <c r="J368" s="197"/>
      <c r="K368" s="197"/>
      <c r="L368" s="197"/>
      <c r="M368" s="197"/>
      <c r="N368" s="197"/>
      <c r="O368" s="197"/>
      <c r="P368" s="197"/>
      <c r="Q368" s="197"/>
      <c r="R368" s="197"/>
      <c r="S368" s="197"/>
      <c r="T368" s="197"/>
      <c r="U368" s="197"/>
      <c r="V368" s="197"/>
      <c r="W368" s="197"/>
      <c r="X368" s="197"/>
      <c r="Y368" s="197"/>
      <c r="Z368" s="197"/>
    </row>
    <row r="369" spans="1:26" ht="12" customHeight="1" x14ac:dyDescent="0.25">
      <c r="A369" s="197"/>
      <c r="B369" s="197"/>
      <c r="C369" s="197"/>
      <c r="D369" s="230"/>
      <c r="E369" s="197"/>
      <c r="F369" s="197"/>
      <c r="G369" s="197"/>
      <c r="H369" s="197"/>
      <c r="I369" s="197"/>
      <c r="J369" s="197"/>
      <c r="K369" s="197"/>
      <c r="L369" s="197"/>
      <c r="M369" s="197"/>
      <c r="N369" s="197"/>
      <c r="O369" s="197"/>
      <c r="P369" s="197"/>
      <c r="Q369" s="197"/>
      <c r="R369" s="197"/>
      <c r="S369" s="197"/>
      <c r="T369" s="197"/>
      <c r="U369" s="197"/>
      <c r="V369" s="197"/>
      <c r="W369" s="197"/>
      <c r="X369" s="197"/>
      <c r="Y369" s="197"/>
      <c r="Z369" s="197"/>
    </row>
    <row r="370" spans="1:26" ht="12" customHeight="1" x14ac:dyDescent="0.25">
      <c r="A370" s="197"/>
      <c r="B370" s="197"/>
      <c r="C370" s="197"/>
      <c r="D370" s="230"/>
      <c r="E370" s="197"/>
      <c r="F370" s="197"/>
      <c r="G370" s="197"/>
      <c r="H370" s="197"/>
      <c r="I370" s="197"/>
      <c r="J370" s="197"/>
      <c r="K370" s="197"/>
      <c r="L370" s="197"/>
      <c r="M370" s="197"/>
      <c r="N370" s="197"/>
      <c r="O370" s="197"/>
      <c r="P370" s="197"/>
      <c r="Q370" s="197"/>
      <c r="R370" s="197"/>
      <c r="S370" s="197"/>
      <c r="T370" s="197"/>
      <c r="U370" s="197"/>
      <c r="V370" s="197"/>
      <c r="W370" s="197"/>
      <c r="X370" s="197"/>
      <c r="Y370" s="197"/>
      <c r="Z370" s="197"/>
    </row>
    <row r="371" spans="1:26" ht="12" customHeight="1" x14ac:dyDescent="0.25">
      <c r="A371" s="197"/>
      <c r="B371" s="197"/>
      <c r="C371" s="197"/>
      <c r="D371" s="230"/>
      <c r="E371" s="197"/>
      <c r="F371" s="197"/>
      <c r="G371" s="197"/>
      <c r="H371" s="197"/>
      <c r="I371" s="197"/>
      <c r="J371" s="197"/>
      <c r="K371" s="197"/>
      <c r="L371" s="197"/>
      <c r="M371" s="197"/>
      <c r="N371" s="197"/>
      <c r="O371" s="197"/>
      <c r="P371" s="197"/>
      <c r="Q371" s="197"/>
      <c r="R371" s="197"/>
      <c r="S371" s="197"/>
      <c r="T371" s="197"/>
      <c r="U371" s="197"/>
      <c r="V371" s="197"/>
      <c r="W371" s="197"/>
      <c r="X371" s="197"/>
      <c r="Y371" s="197"/>
      <c r="Z371" s="197"/>
    </row>
    <row r="372" spans="1:26" ht="12" customHeight="1" x14ac:dyDescent="0.25">
      <c r="A372" s="197"/>
      <c r="B372" s="197"/>
      <c r="C372" s="197"/>
      <c r="D372" s="230"/>
      <c r="E372" s="197"/>
      <c r="F372" s="197"/>
      <c r="G372" s="197"/>
      <c r="H372" s="197"/>
      <c r="I372" s="197"/>
      <c r="J372" s="197"/>
      <c r="K372" s="197"/>
      <c r="L372" s="197"/>
      <c r="M372" s="197"/>
      <c r="N372" s="197"/>
      <c r="O372" s="197"/>
      <c r="P372" s="197"/>
      <c r="Q372" s="197"/>
      <c r="R372" s="197"/>
      <c r="S372" s="197"/>
      <c r="T372" s="197"/>
      <c r="U372" s="197"/>
      <c r="V372" s="197"/>
      <c r="W372" s="197"/>
      <c r="X372" s="197"/>
      <c r="Y372" s="197"/>
      <c r="Z372" s="197"/>
    </row>
    <row r="373" spans="1:26" ht="12" customHeight="1" x14ac:dyDescent="0.25">
      <c r="A373" s="197"/>
      <c r="B373" s="197"/>
      <c r="C373" s="197"/>
      <c r="D373" s="230"/>
      <c r="E373" s="197"/>
      <c r="F373" s="197"/>
      <c r="G373" s="197"/>
      <c r="H373" s="197"/>
      <c r="I373" s="197"/>
      <c r="J373" s="197"/>
      <c r="K373" s="197"/>
      <c r="L373" s="197"/>
      <c r="M373" s="197"/>
      <c r="N373" s="197"/>
      <c r="O373" s="197"/>
      <c r="P373" s="197"/>
      <c r="Q373" s="197"/>
      <c r="R373" s="197"/>
      <c r="S373" s="197"/>
      <c r="T373" s="197"/>
      <c r="U373" s="197"/>
      <c r="V373" s="197"/>
      <c r="W373" s="197"/>
      <c r="X373" s="197"/>
      <c r="Y373" s="197"/>
      <c r="Z373" s="197"/>
    </row>
    <row r="374" spans="1:26" ht="12" customHeight="1" x14ac:dyDescent="0.25">
      <c r="A374" s="197"/>
      <c r="B374" s="197"/>
      <c r="C374" s="197"/>
      <c r="D374" s="230"/>
      <c r="E374" s="197"/>
      <c r="F374" s="197"/>
      <c r="G374" s="197"/>
      <c r="H374" s="197"/>
      <c r="I374" s="197"/>
      <c r="J374" s="197"/>
      <c r="K374" s="197"/>
      <c r="L374" s="197"/>
      <c r="M374" s="197"/>
      <c r="N374" s="197"/>
      <c r="O374" s="197"/>
      <c r="P374" s="197"/>
      <c r="Q374" s="197"/>
      <c r="R374" s="197"/>
      <c r="S374" s="197"/>
      <c r="T374" s="197"/>
      <c r="U374" s="197"/>
      <c r="V374" s="197"/>
      <c r="W374" s="197"/>
      <c r="X374" s="197"/>
      <c r="Y374" s="197"/>
      <c r="Z374" s="197"/>
    </row>
    <row r="375" spans="1:26" ht="12" customHeight="1" x14ac:dyDescent="0.25">
      <c r="A375" s="197"/>
      <c r="B375" s="197"/>
      <c r="C375" s="197"/>
      <c r="D375" s="230"/>
      <c r="E375" s="197"/>
      <c r="F375" s="197"/>
      <c r="G375" s="197"/>
      <c r="H375" s="197"/>
      <c r="I375" s="197"/>
      <c r="J375" s="197"/>
      <c r="K375" s="197"/>
      <c r="L375" s="197"/>
      <c r="M375" s="197"/>
      <c r="N375" s="197"/>
      <c r="O375" s="197"/>
      <c r="P375" s="197"/>
      <c r="Q375" s="197"/>
      <c r="R375" s="197"/>
      <c r="S375" s="197"/>
      <c r="T375" s="197"/>
      <c r="U375" s="197"/>
      <c r="V375" s="197"/>
      <c r="W375" s="197"/>
      <c r="X375" s="197"/>
      <c r="Y375" s="197"/>
      <c r="Z375" s="197"/>
    </row>
    <row r="376" spans="1:26" ht="12" customHeight="1" x14ac:dyDescent="0.25">
      <c r="A376" s="197"/>
      <c r="B376" s="197"/>
      <c r="C376" s="197"/>
      <c r="D376" s="230"/>
      <c r="E376" s="197"/>
      <c r="F376" s="197"/>
      <c r="G376" s="197"/>
      <c r="H376" s="197"/>
      <c r="I376" s="197"/>
      <c r="J376" s="197"/>
      <c r="K376" s="197"/>
      <c r="L376" s="197"/>
      <c r="M376" s="197"/>
      <c r="N376" s="197"/>
      <c r="O376" s="197"/>
      <c r="P376" s="197"/>
      <c r="Q376" s="197"/>
      <c r="R376" s="197"/>
      <c r="S376" s="197"/>
      <c r="T376" s="197"/>
      <c r="U376" s="197"/>
      <c r="V376" s="197"/>
      <c r="W376" s="197"/>
      <c r="X376" s="197"/>
      <c r="Y376" s="197"/>
      <c r="Z376" s="197"/>
    </row>
    <row r="377" spans="1:26" ht="12" customHeight="1" x14ac:dyDescent="0.25">
      <c r="A377" s="197"/>
      <c r="B377" s="197"/>
      <c r="C377" s="197"/>
      <c r="D377" s="230"/>
      <c r="E377" s="197"/>
      <c r="F377" s="197"/>
      <c r="G377" s="197"/>
      <c r="H377" s="197"/>
      <c r="I377" s="197"/>
      <c r="J377" s="197"/>
      <c r="K377" s="197"/>
      <c r="L377" s="197"/>
      <c r="M377" s="197"/>
      <c r="N377" s="197"/>
      <c r="O377" s="197"/>
      <c r="P377" s="197"/>
      <c r="Q377" s="197"/>
      <c r="R377" s="197"/>
      <c r="S377" s="197"/>
      <c r="T377" s="197"/>
      <c r="U377" s="197"/>
      <c r="V377" s="197"/>
      <c r="W377" s="197"/>
      <c r="X377" s="197"/>
      <c r="Y377" s="197"/>
      <c r="Z377" s="197"/>
    </row>
    <row r="378" spans="1:26" ht="12" customHeight="1" x14ac:dyDescent="0.25">
      <c r="A378" s="197"/>
      <c r="B378" s="197"/>
      <c r="C378" s="197"/>
      <c r="D378" s="230"/>
      <c r="E378" s="197"/>
      <c r="F378" s="197"/>
      <c r="G378" s="197"/>
      <c r="H378" s="197"/>
      <c r="I378" s="197"/>
      <c r="J378" s="197"/>
      <c r="K378" s="197"/>
      <c r="L378" s="197"/>
      <c r="M378" s="197"/>
      <c r="N378" s="197"/>
      <c r="O378" s="197"/>
      <c r="P378" s="197"/>
      <c r="Q378" s="197"/>
      <c r="R378" s="197"/>
      <c r="S378" s="197"/>
      <c r="T378" s="197"/>
      <c r="U378" s="197"/>
      <c r="V378" s="197"/>
      <c r="W378" s="197"/>
      <c r="X378" s="197"/>
      <c r="Y378" s="197"/>
      <c r="Z378" s="197"/>
    </row>
    <row r="379" spans="1:26" ht="12" customHeight="1" x14ac:dyDescent="0.25">
      <c r="A379" s="197"/>
      <c r="B379" s="197"/>
      <c r="C379" s="197"/>
      <c r="D379" s="230"/>
      <c r="E379" s="197"/>
      <c r="F379" s="197"/>
      <c r="G379" s="197"/>
      <c r="H379" s="197"/>
      <c r="I379" s="197"/>
      <c r="J379" s="197"/>
      <c r="K379" s="197"/>
      <c r="L379" s="197"/>
      <c r="M379" s="197"/>
      <c r="N379" s="197"/>
      <c r="O379" s="197"/>
      <c r="P379" s="197"/>
      <c r="Q379" s="197"/>
      <c r="R379" s="197"/>
      <c r="S379" s="197"/>
      <c r="T379" s="197"/>
      <c r="U379" s="197"/>
      <c r="V379" s="197"/>
      <c r="W379" s="197"/>
      <c r="X379" s="197"/>
      <c r="Y379" s="197"/>
      <c r="Z379" s="197"/>
    </row>
    <row r="380" spans="1:26" ht="12" customHeight="1" x14ac:dyDescent="0.25">
      <c r="A380" s="197"/>
      <c r="B380" s="197"/>
      <c r="C380" s="197"/>
      <c r="D380" s="230"/>
      <c r="E380" s="197"/>
      <c r="F380" s="197"/>
      <c r="G380" s="197"/>
      <c r="H380" s="197"/>
      <c r="I380" s="197"/>
      <c r="J380" s="197"/>
      <c r="K380" s="197"/>
      <c r="L380" s="197"/>
      <c r="M380" s="197"/>
      <c r="N380" s="197"/>
      <c r="O380" s="197"/>
      <c r="P380" s="197"/>
      <c r="Q380" s="197"/>
      <c r="R380" s="197"/>
      <c r="S380" s="197"/>
      <c r="T380" s="197"/>
      <c r="U380" s="197"/>
      <c r="V380" s="197"/>
      <c r="W380" s="197"/>
      <c r="X380" s="197"/>
      <c r="Y380" s="197"/>
      <c r="Z380" s="197"/>
    </row>
    <row r="381" spans="1:26" ht="12" customHeight="1" x14ac:dyDescent="0.25">
      <c r="A381" s="197"/>
      <c r="B381" s="197"/>
      <c r="C381" s="197"/>
      <c r="D381" s="230"/>
      <c r="E381" s="197"/>
      <c r="F381" s="197"/>
      <c r="G381" s="197"/>
      <c r="H381" s="197"/>
      <c r="I381" s="197"/>
      <c r="J381" s="197"/>
      <c r="K381" s="197"/>
      <c r="L381" s="197"/>
      <c r="M381" s="197"/>
      <c r="N381" s="197"/>
      <c r="O381" s="197"/>
      <c r="P381" s="197"/>
      <c r="Q381" s="197"/>
      <c r="R381" s="197"/>
      <c r="S381" s="197"/>
      <c r="T381" s="197"/>
      <c r="U381" s="197"/>
      <c r="V381" s="197"/>
      <c r="W381" s="197"/>
      <c r="X381" s="197"/>
      <c r="Y381" s="197"/>
      <c r="Z381" s="197"/>
    </row>
    <row r="382" spans="1:26" ht="12" customHeight="1" x14ac:dyDescent="0.25">
      <c r="A382" s="197"/>
      <c r="B382" s="197"/>
      <c r="C382" s="197"/>
      <c r="D382" s="230"/>
      <c r="E382" s="197"/>
      <c r="F382" s="197"/>
      <c r="G382" s="197"/>
      <c r="H382" s="197"/>
      <c r="I382" s="197"/>
      <c r="J382" s="197"/>
      <c r="K382" s="197"/>
      <c r="L382" s="197"/>
      <c r="M382" s="197"/>
      <c r="N382" s="197"/>
      <c r="O382" s="197"/>
      <c r="P382" s="197"/>
      <c r="Q382" s="197"/>
      <c r="R382" s="197"/>
      <c r="S382" s="197"/>
      <c r="T382" s="197"/>
      <c r="U382" s="197"/>
      <c r="V382" s="197"/>
      <c r="W382" s="197"/>
      <c r="X382" s="197"/>
      <c r="Y382" s="197"/>
      <c r="Z382" s="197"/>
    </row>
    <row r="383" spans="1:26" ht="12" customHeight="1" x14ac:dyDescent="0.25">
      <c r="A383" s="197"/>
      <c r="B383" s="197"/>
      <c r="C383" s="197"/>
      <c r="D383" s="230"/>
      <c r="E383" s="197"/>
      <c r="F383" s="197"/>
      <c r="G383" s="197"/>
      <c r="H383" s="197"/>
      <c r="I383" s="197"/>
      <c r="J383" s="197"/>
      <c r="K383" s="197"/>
      <c r="L383" s="197"/>
      <c r="M383" s="197"/>
      <c r="N383" s="197"/>
      <c r="O383" s="197"/>
      <c r="P383" s="197"/>
      <c r="Q383" s="197"/>
      <c r="R383" s="197"/>
      <c r="S383" s="197"/>
      <c r="T383" s="197"/>
      <c r="U383" s="197"/>
      <c r="V383" s="197"/>
      <c r="W383" s="197"/>
      <c r="X383" s="197"/>
      <c r="Y383" s="197"/>
      <c r="Z383" s="197"/>
    </row>
    <row r="384" spans="1:26" ht="12" customHeight="1" x14ac:dyDescent="0.25">
      <c r="A384" s="197"/>
      <c r="B384" s="197"/>
      <c r="C384" s="197"/>
      <c r="D384" s="230"/>
      <c r="E384" s="197"/>
      <c r="F384" s="197"/>
      <c r="G384" s="197"/>
      <c r="H384" s="197"/>
      <c r="I384" s="197"/>
      <c r="J384" s="197"/>
      <c r="K384" s="197"/>
      <c r="L384" s="197"/>
      <c r="M384" s="197"/>
      <c r="N384" s="197"/>
      <c r="O384" s="197"/>
      <c r="P384" s="197"/>
      <c r="Q384" s="197"/>
      <c r="R384" s="197"/>
      <c r="S384" s="197"/>
      <c r="T384" s="197"/>
      <c r="U384" s="197"/>
      <c r="V384" s="197"/>
      <c r="W384" s="197"/>
      <c r="X384" s="197"/>
      <c r="Y384" s="197"/>
      <c r="Z384" s="197"/>
    </row>
    <row r="385" spans="1:26" ht="12" customHeight="1" x14ac:dyDescent="0.25">
      <c r="A385" s="197"/>
      <c r="B385" s="197"/>
      <c r="C385" s="197"/>
      <c r="D385" s="230"/>
      <c r="E385" s="197"/>
      <c r="F385" s="197"/>
      <c r="G385" s="197"/>
      <c r="H385" s="197"/>
      <c r="I385" s="197"/>
      <c r="J385" s="197"/>
      <c r="K385" s="197"/>
      <c r="L385" s="197"/>
      <c r="M385" s="197"/>
      <c r="N385" s="197"/>
      <c r="O385" s="197"/>
      <c r="P385" s="197"/>
      <c r="Q385" s="197"/>
      <c r="R385" s="197"/>
      <c r="S385" s="197"/>
      <c r="T385" s="197"/>
      <c r="U385" s="197"/>
      <c r="V385" s="197"/>
      <c r="W385" s="197"/>
      <c r="X385" s="197"/>
      <c r="Y385" s="197"/>
      <c r="Z385" s="197"/>
    </row>
    <row r="386" spans="1:26" ht="12" customHeight="1" x14ac:dyDescent="0.25">
      <c r="A386" s="197"/>
      <c r="B386" s="197"/>
      <c r="C386" s="197"/>
      <c r="D386" s="230"/>
      <c r="E386" s="197"/>
      <c r="F386" s="197"/>
      <c r="G386" s="197"/>
      <c r="H386" s="197"/>
      <c r="I386" s="197"/>
      <c r="J386" s="197"/>
      <c r="K386" s="197"/>
      <c r="L386" s="197"/>
      <c r="M386" s="197"/>
      <c r="N386" s="197"/>
      <c r="O386" s="197"/>
      <c r="P386" s="197"/>
      <c r="Q386" s="197"/>
      <c r="R386" s="197"/>
      <c r="S386" s="197"/>
      <c r="T386" s="197"/>
      <c r="U386" s="197"/>
      <c r="V386" s="197"/>
      <c r="W386" s="197"/>
      <c r="X386" s="197"/>
      <c r="Y386" s="197"/>
      <c r="Z386" s="197"/>
    </row>
    <row r="387" spans="1:26" ht="12" customHeight="1" x14ac:dyDescent="0.25">
      <c r="A387" s="197"/>
      <c r="B387" s="197"/>
      <c r="C387" s="197"/>
      <c r="D387" s="230"/>
      <c r="E387" s="197"/>
      <c r="F387" s="197"/>
      <c r="G387" s="197"/>
      <c r="H387" s="197"/>
      <c r="I387" s="197"/>
      <c r="J387" s="197"/>
      <c r="K387" s="197"/>
      <c r="L387" s="197"/>
      <c r="M387" s="197"/>
      <c r="N387" s="197"/>
      <c r="O387" s="197"/>
      <c r="P387" s="197"/>
      <c r="Q387" s="197"/>
      <c r="R387" s="197"/>
      <c r="S387" s="197"/>
      <c r="T387" s="197"/>
      <c r="U387" s="197"/>
      <c r="V387" s="197"/>
      <c r="W387" s="197"/>
      <c r="X387" s="197"/>
      <c r="Y387" s="197"/>
      <c r="Z387" s="197"/>
    </row>
    <row r="388" spans="1:26" ht="12" customHeight="1" x14ac:dyDescent="0.25">
      <c r="A388" s="197"/>
      <c r="B388" s="197"/>
      <c r="C388" s="197"/>
      <c r="D388" s="230"/>
      <c r="E388" s="197"/>
      <c r="F388" s="197"/>
      <c r="G388" s="197"/>
      <c r="H388" s="197"/>
      <c r="I388" s="197"/>
      <c r="J388" s="197"/>
      <c r="K388" s="197"/>
      <c r="L388" s="197"/>
      <c r="M388" s="197"/>
      <c r="N388" s="197"/>
      <c r="O388" s="197"/>
      <c r="P388" s="197"/>
      <c r="Q388" s="197"/>
      <c r="R388" s="197"/>
      <c r="S388" s="197"/>
      <c r="T388" s="197"/>
      <c r="U388" s="197"/>
      <c r="V388" s="197"/>
      <c r="W388" s="197"/>
      <c r="X388" s="197"/>
      <c r="Y388" s="197"/>
      <c r="Z388" s="197"/>
    </row>
    <row r="389" spans="1:26" ht="12" customHeight="1" x14ac:dyDescent="0.25">
      <c r="A389" s="197"/>
      <c r="B389" s="197"/>
      <c r="C389" s="197"/>
      <c r="D389" s="230"/>
      <c r="E389" s="197"/>
      <c r="F389" s="197"/>
      <c r="G389" s="197"/>
      <c r="H389" s="197"/>
      <c r="I389" s="197"/>
      <c r="J389" s="197"/>
      <c r="K389" s="197"/>
      <c r="L389" s="197"/>
      <c r="M389" s="197"/>
      <c r="N389" s="197"/>
      <c r="O389" s="197"/>
      <c r="P389" s="197"/>
      <c r="Q389" s="197"/>
      <c r="R389" s="197"/>
      <c r="S389" s="197"/>
      <c r="T389" s="197"/>
      <c r="U389" s="197"/>
      <c r="V389" s="197"/>
      <c r="W389" s="197"/>
      <c r="X389" s="197"/>
      <c r="Y389" s="197"/>
      <c r="Z389" s="197"/>
    </row>
    <row r="390" spans="1:26" ht="12" customHeight="1" x14ac:dyDescent="0.25">
      <c r="A390" s="197"/>
      <c r="B390" s="197"/>
      <c r="C390" s="197"/>
      <c r="D390" s="230"/>
      <c r="E390" s="197"/>
      <c r="F390" s="197"/>
      <c r="G390" s="197"/>
      <c r="H390" s="197"/>
      <c r="I390" s="197"/>
      <c r="J390" s="197"/>
      <c r="K390" s="197"/>
      <c r="L390" s="197"/>
      <c r="M390" s="197"/>
      <c r="N390" s="197"/>
      <c r="O390" s="197"/>
      <c r="P390" s="197"/>
      <c r="Q390" s="197"/>
      <c r="R390" s="197"/>
      <c r="S390" s="197"/>
      <c r="T390" s="197"/>
      <c r="U390" s="197"/>
      <c r="V390" s="197"/>
      <c r="W390" s="197"/>
      <c r="X390" s="197"/>
      <c r="Y390" s="197"/>
      <c r="Z390" s="197"/>
    </row>
    <row r="391" spans="1:26" ht="12" customHeight="1" x14ac:dyDescent="0.25">
      <c r="A391" s="197"/>
      <c r="B391" s="197"/>
      <c r="C391" s="197"/>
      <c r="D391" s="230"/>
      <c r="E391" s="197"/>
      <c r="F391" s="197"/>
      <c r="G391" s="197"/>
      <c r="H391" s="197"/>
      <c r="I391" s="197"/>
      <c r="J391" s="197"/>
      <c r="K391" s="197"/>
      <c r="L391" s="197"/>
      <c r="M391" s="197"/>
      <c r="N391" s="197"/>
      <c r="O391" s="197"/>
      <c r="P391" s="197"/>
      <c r="Q391" s="197"/>
      <c r="R391" s="197"/>
      <c r="S391" s="197"/>
      <c r="T391" s="197"/>
      <c r="U391" s="197"/>
      <c r="V391" s="197"/>
      <c r="W391" s="197"/>
      <c r="X391" s="197"/>
      <c r="Y391" s="197"/>
      <c r="Z391" s="197"/>
    </row>
    <row r="392" spans="1:26" ht="12" customHeight="1" x14ac:dyDescent="0.25">
      <c r="A392" s="197"/>
      <c r="B392" s="197"/>
      <c r="C392" s="197"/>
      <c r="D392" s="230"/>
      <c r="E392" s="197"/>
      <c r="F392" s="197"/>
      <c r="G392" s="197"/>
      <c r="H392" s="197"/>
      <c r="I392" s="197"/>
      <c r="J392" s="197"/>
      <c r="K392" s="197"/>
      <c r="L392" s="197"/>
      <c r="M392" s="197"/>
      <c r="N392" s="197"/>
      <c r="O392" s="197"/>
      <c r="P392" s="197"/>
      <c r="Q392" s="197"/>
      <c r="R392" s="197"/>
      <c r="S392" s="197"/>
      <c r="T392" s="197"/>
      <c r="U392" s="197"/>
      <c r="V392" s="197"/>
      <c r="W392" s="197"/>
      <c r="X392" s="197"/>
      <c r="Y392" s="197"/>
      <c r="Z392" s="197"/>
    </row>
    <row r="393" spans="1:26" ht="12" customHeight="1" x14ac:dyDescent="0.25">
      <c r="A393" s="197"/>
      <c r="B393" s="197"/>
      <c r="C393" s="197"/>
      <c r="D393" s="230"/>
      <c r="E393" s="197"/>
      <c r="F393" s="197"/>
      <c r="G393" s="197"/>
      <c r="H393" s="197"/>
      <c r="I393" s="197"/>
      <c r="J393" s="197"/>
      <c r="K393" s="197"/>
      <c r="L393" s="197"/>
      <c r="M393" s="197"/>
      <c r="N393" s="197"/>
      <c r="O393" s="197"/>
      <c r="P393" s="197"/>
      <c r="Q393" s="197"/>
      <c r="R393" s="197"/>
      <c r="S393" s="197"/>
      <c r="T393" s="197"/>
      <c r="U393" s="197"/>
      <c r="V393" s="197"/>
      <c r="W393" s="197"/>
      <c r="X393" s="197"/>
      <c r="Y393" s="197"/>
      <c r="Z393" s="197"/>
    </row>
    <row r="394" spans="1:26" ht="12" customHeight="1" x14ac:dyDescent="0.25">
      <c r="A394" s="197"/>
      <c r="B394" s="197"/>
      <c r="C394" s="197"/>
      <c r="D394" s="230"/>
      <c r="E394" s="197"/>
      <c r="F394" s="197"/>
      <c r="G394" s="197"/>
      <c r="H394" s="197"/>
      <c r="I394" s="197"/>
      <c r="J394" s="197"/>
      <c r="K394" s="197"/>
      <c r="L394" s="197"/>
      <c r="M394" s="197"/>
      <c r="N394" s="197"/>
      <c r="O394" s="197"/>
      <c r="P394" s="197"/>
      <c r="Q394" s="197"/>
      <c r="R394" s="197"/>
      <c r="S394" s="197"/>
      <c r="T394" s="197"/>
      <c r="U394" s="197"/>
      <c r="V394" s="197"/>
      <c r="W394" s="197"/>
      <c r="X394" s="197"/>
      <c r="Y394" s="197"/>
      <c r="Z394" s="197"/>
    </row>
    <row r="395" spans="1:26" ht="12" customHeight="1" x14ac:dyDescent="0.25">
      <c r="A395" s="197"/>
      <c r="B395" s="197"/>
      <c r="C395" s="197"/>
      <c r="D395" s="230"/>
      <c r="E395" s="197"/>
      <c r="F395" s="197"/>
      <c r="G395" s="197"/>
      <c r="H395" s="197"/>
      <c r="I395" s="197"/>
      <c r="J395" s="197"/>
      <c r="K395" s="197"/>
      <c r="L395" s="197"/>
      <c r="M395" s="197"/>
      <c r="N395" s="197"/>
      <c r="O395" s="197"/>
      <c r="P395" s="197"/>
      <c r="Q395" s="197"/>
      <c r="R395" s="197"/>
      <c r="S395" s="197"/>
      <c r="T395" s="197"/>
      <c r="U395" s="197"/>
      <c r="V395" s="197"/>
      <c r="W395" s="197"/>
      <c r="X395" s="197"/>
      <c r="Y395" s="197"/>
      <c r="Z395" s="197"/>
    </row>
    <row r="396" spans="1:26" ht="12" customHeight="1" x14ac:dyDescent="0.25">
      <c r="A396" s="197"/>
      <c r="B396" s="197"/>
      <c r="C396" s="197"/>
      <c r="D396" s="230"/>
      <c r="E396" s="197"/>
      <c r="F396" s="197"/>
      <c r="G396" s="197"/>
      <c r="H396" s="197"/>
      <c r="I396" s="197"/>
      <c r="J396" s="197"/>
      <c r="K396" s="197"/>
      <c r="L396" s="197"/>
      <c r="M396" s="197"/>
      <c r="N396" s="197"/>
      <c r="O396" s="197"/>
      <c r="P396" s="197"/>
      <c r="Q396" s="197"/>
      <c r="R396" s="197"/>
      <c r="S396" s="197"/>
      <c r="T396" s="197"/>
      <c r="U396" s="197"/>
      <c r="V396" s="197"/>
      <c r="W396" s="197"/>
      <c r="X396" s="197"/>
      <c r="Y396" s="197"/>
      <c r="Z396" s="197"/>
    </row>
    <row r="397" spans="1:26" ht="12" customHeight="1" x14ac:dyDescent="0.25">
      <c r="A397" s="197"/>
      <c r="B397" s="197"/>
      <c r="C397" s="197"/>
      <c r="D397" s="230"/>
      <c r="E397" s="197"/>
      <c r="F397" s="197"/>
      <c r="G397" s="197"/>
      <c r="H397" s="197"/>
      <c r="I397" s="197"/>
      <c r="J397" s="197"/>
      <c r="K397" s="197"/>
      <c r="L397" s="197"/>
      <c r="M397" s="197"/>
      <c r="N397" s="197"/>
      <c r="O397" s="197"/>
      <c r="P397" s="197"/>
      <c r="Q397" s="197"/>
      <c r="R397" s="197"/>
      <c r="S397" s="197"/>
      <c r="T397" s="197"/>
      <c r="U397" s="197"/>
      <c r="V397" s="197"/>
      <c r="W397" s="197"/>
      <c r="X397" s="197"/>
      <c r="Y397" s="197"/>
      <c r="Z397" s="197"/>
    </row>
    <row r="398" spans="1:26" ht="12" customHeight="1" x14ac:dyDescent="0.25">
      <c r="A398" s="197"/>
      <c r="B398" s="197"/>
      <c r="C398" s="197"/>
      <c r="D398" s="230"/>
      <c r="E398" s="197"/>
      <c r="F398" s="197"/>
      <c r="G398" s="197"/>
      <c r="H398" s="197"/>
      <c r="I398" s="197"/>
      <c r="J398" s="197"/>
      <c r="K398" s="197"/>
      <c r="L398" s="197"/>
      <c r="M398" s="197"/>
      <c r="N398" s="197"/>
      <c r="O398" s="197"/>
      <c r="P398" s="197"/>
      <c r="Q398" s="197"/>
      <c r="R398" s="197"/>
      <c r="S398" s="197"/>
      <c r="T398" s="197"/>
      <c r="U398" s="197"/>
      <c r="V398" s="197"/>
      <c r="W398" s="197"/>
      <c r="X398" s="197"/>
      <c r="Y398" s="197"/>
      <c r="Z398" s="197"/>
    </row>
    <row r="399" spans="1:26" ht="12" customHeight="1" x14ac:dyDescent="0.25">
      <c r="A399" s="197"/>
      <c r="B399" s="197"/>
      <c r="C399" s="197"/>
      <c r="D399" s="230"/>
      <c r="E399" s="197"/>
      <c r="F399" s="197"/>
      <c r="G399" s="197"/>
      <c r="H399" s="197"/>
      <c r="I399" s="197"/>
      <c r="J399" s="197"/>
      <c r="K399" s="197"/>
      <c r="L399" s="197"/>
      <c r="M399" s="197"/>
      <c r="N399" s="197"/>
      <c r="O399" s="197"/>
      <c r="P399" s="197"/>
      <c r="Q399" s="197"/>
      <c r="R399" s="197"/>
      <c r="S399" s="197"/>
      <c r="T399" s="197"/>
      <c r="U399" s="197"/>
      <c r="V399" s="197"/>
      <c r="W399" s="197"/>
      <c r="X399" s="197"/>
      <c r="Y399" s="197"/>
      <c r="Z399" s="197"/>
    </row>
    <row r="400" spans="1:26" ht="12" customHeight="1" x14ac:dyDescent="0.25">
      <c r="A400" s="197"/>
      <c r="B400" s="197"/>
      <c r="C400" s="197"/>
      <c r="D400" s="230"/>
      <c r="E400" s="197"/>
      <c r="F400" s="197"/>
      <c r="G400" s="197"/>
      <c r="H400" s="197"/>
      <c r="I400" s="197"/>
      <c r="J400" s="197"/>
      <c r="K400" s="197"/>
      <c r="L400" s="197"/>
      <c r="M400" s="197"/>
      <c r="N400" s="197"/>
      <c r="O400" s="197"/>
      <c r="P400" s="197"/>
      <c r="Q400" s="197"/>
      <c r="R400" s="197"/>
      <c r="S400" s="197"/>
      <c r="T400" s="197"/>
      <c r="U400" s="197"/>
      <c r="V400" s="197"/>
      <c r="W400" s="197"/>
      <c r="X400" s="197"/>
      <c r="Y400" s="197"/>
      <c r="Z400" s="197"/>
    </row>
    <row r="401" spans="1:26" ht="12" customHeight="1" x14ac:dyDescent="0.25">
      <c r="A401" s="197"/>
      <c r="B401" s="197"/>
      <c r="C401" s="197"/>
      <c r="D401" s="230"/>
      <c r="E401" s="197"/>
      <c r="F401" s="197"/>
      <c r="G401" s="197"/>
      <c r="H401" s="197"/>
      <c r="I401" s="197"/>
      <c r="J401" s="197"/>
      <c r="K401" s="197"/>
      <c r="L401" s="197"/>
      <c r="M401" s="197"/>
      <c r="N401" s="197"/>
      <c r="O401" s="197"/>
      <c r="P401" s="197"/>
      <c r="Q401" s="197"/>
      <c r="R401" s="197"/>
      <c r="S401" s="197"/>
      <c r="T401" s="197"/>
      <c r="U401" s="197"/>
      <c r="V401" s="197"/>
      <c r="W401" s="197"/>
      <c r="X401" s="197"/>
      <c r="Y401" s="197"/>
      <c r="Z401" s="197"/>
    </row>
    <row r="402" spans="1:26" ht="12" customHeight="1" x14ac:dyDescent="0.25">
      <c r="A402" s="197"/>
      <c r="B402" s="197"/>
      <c r="C402" s="197"/>
      <c r="D402" s="230"/>
      <c r="E402" s="197"/>
      <c r="F402" s="197"/>
      <c r="G402" s="197"/>
      <c r="H402" s="197"/>
      <c r="I402" s="197"/>
      <c r="J402" s="197"/>
      <c r="K402" s="197"/>
      <c r="L402" s="197"/>
      <c r="M402" s="197"/>
      <c r="N402" s="197"/>
      <c r="O402" s="197"/>
      <c r="P402" s="197"/>
      <c r="Q402" s="197"/>
      <c r="R402" s="197"/>
      <c r="S402" s="197"/>
      <c r="T402" s="197"/>
      <c r="U402" s="197"/>
      <c r="V402" s="197"/>
      <c r="W402" s="197"/>
      <c r="X402" s="197"/>
      <c r="Y402" s="197"/>
      <c r="Z402" s="197"/>
    </row>
    <row r="403" spans="1:26" ht="12" customHeight="1" x14ac:dyDescent="0.25">
      <c r="A403" s="197"/>
      <c r="B403" s="197"/>
      <c r="C403" s="197"/>
      <c r="D403" s="230"/>
      <c r="E403" s="197"/>
      <c r="F403" s="197"/>
      <c r="G403" s="197"/>
      <c r="H403" s="197"/>
      <c r="I403" s="197"/>
      <c r="J403" s="197"/>
      <c r="K403" s="197"/>
      <c r="L403" s="197"/>
      <c r="M403" s="197"/>
      <c r="N403" s="197"/>
      <c r="O403" s="197"/>
      <c r="P403" s="197"/>
      <c r="Q403" s="197"/>
      <c r="R403" s="197"/>
      <c r="S403" s="197"/>
      <c r="T403" s="197"/>
      <c r="U403" s="197"/>
      <c r="V403" s="197"/>
      <c r="W403" s="197"/>
      <c r="X403" s="197"/>
      <c r="Y403" s="197"/>
      <c r="Z403" s="197"/>
    </row>
    <row r="404" spans="1:26" ht="12" customHeight="1" x14ac:dyDescent="0.25">
      <c r="A404" s="197"/>
      <c r="B404" s="197"/>
      <c r="C404" s="197"/>
      <c r="D404" s="230"/>
      <c r="E404" s="197"/>
      <c r="F404" s="197"/>
      <c r="G404" s="197"/>
      <c r="H404" s="197"/>
      <c r="I404" s="197"/>
      <c r="J404" s="197"/>
      <c r="K404" s="197"/>
      <c r="L404" s="197"/>
      <c r="M404" s="197"/>
      <c r="N404" s="197"/>
      <c r="O404" s="197"/>
      <c r="P404" s="197"/>
      <c r="Q404" s="197"/>
      <c r="R404" s="197"/>
      <c r="S404" s="197"/>
      <c r="T404" s="197"/>
      <c r="U404" s="197"/>
      <c r="V404" s="197"/>
      <c r="W404" s="197"/>
      <c r="X404" s="197"/>
      <c r="Y404" s="197"/>
      <c r="Z404" s="197"/>
    </row>
    <row r="405" spans="1:26" ht="12" customHeight="1" x14ac:dyDescent="0.25">
      <c r="A405" s="197"/>
      <c r="B405" s="197"/>
      <c r="C405" s="197"/>
      <c r="D405" s="230"/>
      <c r="E405" s="197"/>
      <c r="F405" s="197"/>
      <c r="G405" s="197"/>
      <c r="H405" s="197"/>
      <c r="I405" s="197"/>
      <c r="J405" s="197"/>
      <c r="K405" s="197"/>
      <c r="L405" s="197"/>
      <c r="M405" s="197"/>
      <c r="N405" s="197"/>
      <c r="O405" s="197"/>
      <c r="P405" s="197"/>
      <c r="Q405" s="197"/>
      <c r="R405" s="197"/>
      <c r="S405" s="197"/>
      <c r="T405" s="197"/>
      <c r="U405" s="197"/>
      <c r="V405" s="197"/>
      <c r="W405" s="197"/>
      <c r="X405" s="197"/>
      <c r="Y405" s="197"/>
      <c r="Z405" s="197"/>
    </row>
    <row r="406" spans="1:26" ht="12" customHeight="1" x14ac:dyDescent="0.25">
      <c r="A406" s="197"/>
      <c r="B406" s="197"/>
      <c r="C406" s="197"/>
      <c r="D406" s="230"/>
      <c r="E406" s="197"/>
      <c r="F406" s="197"/>
      <c r="G406" s="197"/>
      <c r="H406" s="197"/>
      <c r="I406" s="197"/>
      <c r="J406" s="197"/>
      <c r="K406" s="197"/>
      <c r="L406" s="197"/>
      <c r="M406" s="197"/>
      <c r="N406" s="197"/>
      <c r="O406" s="197"/>
      <c r="P406" s="197"/>
      <c r="Q406" s="197"/>
      <c r="R406" s="197"/>
      <c r="S406" s="197"/>
      <c r="T406" s="197"/>
      <c r="U406" s="197"/>
      <c r="V406" s="197"/>
      <c r="W406" s="197"/>
      <c r="X406" s="197"/>
      <c r="Y406" s="197"/>
      <c r="Z406" s="197"/>
    </row>
    <row r="407" spans="1:26" ht="12" customHeight="1" x14ac:dyDescent="0.25">
      <c r="A407" s="197"/>
      <c r="B407" s="197"/>
      <c r="C407" s="197"/>
      <c r="D407" s="230"/>
      <c r="E407" s="197"/>
      <c r="F407" s="197"/>
      <c r="G407" s="197"/>
      <c r="H407" s="197"/>
      <c r="I407" s="197"/>
      <c r="J407" s="197"/>
      <c r="K407" s="197"/>
      <c r="L407" s="197"/>
      <c r="M407" s="197"/>
      <c r="N407" s="197"/>
      <c r="O407" s="197"/>
      <c r="P407" s="197"/>
      <c r="Q407" s="197"/>
      <c r="R407" s="197"/>
      <c r="S407" s="197"/>
      <c r="T407" s="197"/>
      <c r="U407" s="197"/>
      <c r="V407" s="197"/>
      <c r="W407" s="197"/>
      <c r="X407" s="197"/>
      <c r="Y407" s="197"/>
      <c r="Z407" s="197"/>
    </row>
    <row r="408" spans="1:26" ht="12" customHeight="1" x14ac:dyDescent="0.25">
      <c r="A408" s="197"/>
      <c r="B408" s="197"/>
      <c r="C408" s="197"/>
      <c r="D408" s="230"/>
      <c r="E408" s="197"/>
      <c r="F408" s="197"/>
      <c r="G408" s="197"/>
      <c r="H408" s="197"/>
      <c r="I408" s="197"/>
      <c r="J408" s="197"/>
      <c r="K408" s="197"/>
      <c r="L408" s="197"/>
      <c r="M408" s="197"/>
      <c r="N408" s="197"/>
      <c r="O408" s="197"/>
      <c r="P408" s="197"/>
      <c r="Q408" s="197"/>
      <c r="R408" s="197"/>
      <c r="S408" s="197"/>
      <c r="T408" s="197"/>
      <c r="U408" s="197"/>
      <c r="V408" s="197"/>
      <c r="W408" s="197"/>
      <c r="X408" s="197"/>
      <c r="Y408" s="197"/>
      <c r="Z408" s="197"/>
    </row>
    <row r="409" spans="1:26" ht="12" customHeight="1" x14ac:dyDescent="0.25">
      <c r="A409" s="197"/>
      <c r="B409" s="197"/>
      <c r="C409" s="197"/>
      <c r="D409" s="230"/>
      <c r="E409" s="197"/>
      <c r="F409" s="197"/>
      <c r="G409" s="197"/>
      <c r="H409" s="197"/>
      <c r="I409" s="197"/>
      <c r="J409" s="197"/>
      <c r="K409" s="197"/>
      <c r="L409" s="197"/>
      <c r="M409" s="197"/>
      <c r="N409" s="197"/>
      <c r="O409" s="197"/>
      <c r="P409" s="197"/>
      <c r="Q409" s="197"/>
      <c r="R409" s="197"/>
      <c r="S409" s="197"/>
      <c r="T409" s="197"/>
      <c r="U409" s="197"/>
      <c r="V409" s="197"/>
      <c r="W409" s="197"/>
      <c r="X409" s="197"/>
      <c r="Y409" s="197"/>
      <c r="Z409" s="197"/>
    </row>
    <row r="410" spans="1:26" ht="12" customHeight="1" x14ac:dyDescent="0.25">
      <c r="A410" s="197"/>
      <c r="B410" s="197"/>
      <c r="C410" s="197"/>
      <c r="D410" s="230"/>
      <c r="E410" s="197"/>
      <c r="F410" s="197"/>
      <c r="G410" s="197"/>
      <c r="H410" s="197"/>
      <c r="I410" s="197"/>
      <c r="J410" s="197"/>
      <c r="K410" s="197"/>
      <c r="L410" s="197"/>
      <c r="M410" s="197"/>
      <c r="N410" s="197"/>
      <c r="O410" s="197"/>
      <c r="P410" s="197"/>
      <c r="Q410" s="197"/>
      <c r="R410" s="197"/>
      <c r="S410" s="197"/>
      <c r="T410" s="197"/>
      <c r="U410" s="197"/>
      <c r="V410" s="197"/>
      <c r="W410" s="197"/>
      <c r="X410" s="197"/>
      <c r="Y410" s="197"/>
      <c r="Z410" s="197"/>
    </row>
    <row r="411" spans="1:26" ht="12" customHeight="1" x14ac:dyDescent="0.25">
      <c r="A411" s="197"/>
      <c r="B411" s="197"/>
      <c r="C411" s="197"/>
      <c r="D411" s="230"/>
      <c r="E411" s="197"/>
      <c r="F411" s="197"/>
      <c r="G411" s="197"/>
      <c r="H411" s="197"/>
      <c r="I411" s="197"/>
      <c r="J411" s="197"/>
      <c r="K411" s="197"/>
      <c r="L411" s="197"/>
      <c r="M411" s="197"/>
      <c r="N411" s="197"/>
      <c r="O411" s="197"/>
      <c r="P411" s="197"/>
      <c r="Q411" s="197"/>
      <c r="R411" s="197"/>
      <c r="S411" s="197"/>
      <c r="T411" s="197"/>
      <c r="U411" s="197"/>
      <c r="V411" s="197"/>
      <c r="W411" s="197"/>
      <c r="X411" s="197"/>
      <c r="Y411" s="197"/>
      <c r="Z411" s="197"/>
    </row>
    <row r="412" spans="1:26" ht="12" customHeight="1" x14ac:dyDescent="0.25">
      <c r="A412" s="197"/>
      <c r="B412" s="197"/>
      <c r="C412" s="197"/>
      <c r="D412" s="230"/>
      <c r="E412" s="197"/>
      <c r="F412" s="197"/>
      <c r="G412" s="197"/>
      <c r="H412" s="197"/>
      <c r="I412" s="197"/>
      <c r="J412" s="197"/>
      <c r="K412" s="197"/>
      <c r="L412" s="197"/>
      <c r="M412" s="197"/>
      <c r="N412" s="197"/>
      <c r="O412" s="197"/>
      <c r="P412" s="197"/>
      <c r="Q412" s="197"/>
      <c r="R412" s="197"/>
      <c r="S412" s="197"/>
      <c r="T412" s="197"/>
      <c r="U412" s="197"/>
      <c r="V412" s="197"/>
      <c r="W412" s="197"/>
      <c r="X412" s="197"/>
      <c r="Y412" s="197"/>
      <c r="Z412" s="197"/>
    </row>
    <row r="413" spans="1:26" ht="12" customHeight="1" x14ac:dyDescent="0.25">
      <c r="A413" s="197"/>
      <c r="B413" s="197"/>
      <c r="C413" s="197"/>
      <c r="D413" s="230"/>
      <c r="E413" s="197"/>
      <c r="F413" s="197"/>
      <c r="G413" s="197"/>
      <c r="H413" s="197"/>
      <c r="I413" s="197"/>
      <c r="J413" s="197"/>
      <c r="K413" s="197"/>
      <c r="L413" s="197"/>
      <c r="M413" s="197"/>
      <c r="N413" s="197"/>
      <c r="O413" s="197"/>
      <c r="P413" s="197"/>
      <c r="Q413" s="197"/>
      <c r="R413" s="197"/>
      <c r="S413" s="197"/>
      <c r="T413" s="197"/>
      <c r="U413" s="197"/>
      <c r="V413" s="197"/>
      <c r="W413" s="197"/>
      <c r="X413" s="197"/>
      <c r="Y413" s="197"/>
      <c r="Z413" s="197"/>
    </row>
    <row r="414" spans="1:26" ht="12" customHeight="1" x14ac:dyDescent="0.25">
      <c r="A414" s="197"/>
      <c r="B414" s="197"/>
      <c r="C414" s="197"/>
      <c r="D414" s="230"/>
      <c r="E414" s="197"/>
      <c r="F414" s="197"/>
      <c r="G414" s="197"/>
      <c r="H414" s="197"/>
      <c r="I414" s="197"/>
      <c r="J414" s="197"/>
      <c r="K414" s="197"/>
      <c r="L414" s="197"/>
      <c r="M414" s="197"/>
      <c r="N414" s="197"/>
      <c r="O414" s="197"/>
      <c r="P414" s="197"/>
      <c r="Q414" s="197"/>
      <c r="R414" s="197"/>
      <c r="S414" s="197"/>
      <c r="T414" s="197"/>
      <c r="U414" s="197"/>
      <c r="V414" s="197"/>
      <c r="W414" s="197"/>
      <c r="X414" s="197"/>
      <c r="Y414" s="197"/>
      <c r="Z414" s="197"/>
    </row>
    <row r="415" spans="1:26" ht="12" customHeight="1" x14ac:dyDescent="0.25">
      <c r="A415" s="197"/>
      <c r="B415" s="197"/>
      <c r="C415" s="197"/>
      <c r="D415" s="230"/>
      <c r="E415" s="197"/>
      <c r="F415" s="197"/>
      <c r="G415" s="197"/>
      <c r="H415" s="197"/>
      <c r="I415" s="197"/>
      <c r="J415" s="197"/>
      <c r="K415" s="197"/>
      <c r="L415" s="197"/>
      <c r="M415" s="197"/>
      <c r="N415" s="197"/>
      <c r="O415" s="197"/>
      <c r="P415" s="197"/>
      <c r="Q415" s="197"/>
      <c r="R415" s="197"/>
      <c r="S415" s="197"/>
      <c r="T415" s="197"/>
      <c r="U415" s="197"/>
      <c r="V415" s="197"/>
      <c r="W415" s="197"/>
      <c r="X415" s="197"/>
      <c r="Y415" s="197"/>
      <c r="Z415" s="197"/>
    </row>
    <row r="416" spans="1:26" ht="12" customHeight="1" x14ac:dyDescent="0.25">
      <c r="A416" s="197"/>
      <c r="B416" s="197"/>
      <c r="C416" s="197"/>
      <c r="D416" s="230"/>
      <c r="E416" s="197"/>
      <c r="F416" s="197"/>
      <c r="G416" s="197"/>
      <c r="H416" s="197"/>
      <c r="I416" s="197"/>
      <c r="J416" s="197"/>
      <c r="K416" s="197"/>
      <c r="L416" s="197"/>
      <c r="M416" s="197"/>
      <c r="N416" s="197"/>
      <c r="O416" s="197"/>
      <c r="P416" s="197"/>
      <c r="Q416" s="197"/>
      <c r="R416" s="197"/>
      <c r="S416" s="197"/>
      <c r="T416" s="197"/>
      <c r="U416" s="197"/>
      <c r="V416" s="197"/>
      <c r="W416" s="197"/>
      <c r="X416" s="197"/>
      <c r="Y416" s="197"/>
      <c r="Z416" s="197"/>
    </row>
    <row r="417" spans="1:26" ht="12" customHeight="1" x14ac:dyDescent="0.25">
      <c r="A417" s="197"/>
      <c r="B417" s="197"/>
      <c r="C417" s="197"/>
      <c r="D417" s="230"/>
      <c r="E417" s="197"/>
      <c r="F417" s="197"/>
      <c r="G417" s="197"/>
      <c r="H417" s="197"/>
      <c r="I417" s="197"/>
      <c r="J417" s="197"/>
      <c r="K417" s="197"/>
      <c r="L417" s="197"/>
      <c r="M417" s="197"/>
      <c r="N417" s="197"/>
      <c r="O417" s="197"/>
      <c r="P417" s="197"/>
      <c r="Q417" s="197"/>
      <c r="R417" s="197"/>
      <c r="S417" s="197"/>
      <c r="T417" s="197"/>
      <c r="U417" s="197"/>
      <c r="V417" s="197"/>
      <c r="W417" s="197"/>
      <c r="X417" s="197"/>
      <c r="Y417" s="197"/>
      <c r="Z417" s="197"/>
    </row>
    <row r="418" spans="1:26" ht="12" customHeight="1" x14ac:dyDescent="0.25">
      <c r="A418" s="197"/>
      <c r="B418" s="197"/>
      <c r="C418" s="197"/>
      <c r="D418" s="230"/>
      <c r="E418" s="197"/>
      <c r="F418" s="197"/>
      <c r="G418" s="197"/>
      <c r="H418" s="197"/>
      <c r="I418" s="197"/>
      <c r="J418" s="197"/>
      <c r="K418" s="197"/>
      <c r="L418" s="197"/>
      <c r="M418" s="197"/>
      <c r="N418" s="197"/>
      <c r="O418" s="197"/>
      <c r="P418" s="197"/>
      <c r="Q418" s="197"/>
      <c r="R418" s="197"/>
      <c r="S418" s="197"/>
      <c r="T418" s="197"/>
      <c r="U418" s="197"/>
      <c r="V418" s="197"/>
      <c r="W418" s="197"/>
      <c r="X418" s="197"/>
      <c r="Y418" s="197"/>
      <c r="Z418" s="197"/>
    </row>
    <row r="419" spans="1:26" ht="12" customHeight="1" x14ac:dyDescent="0.25">
      <c r="A419" s="197"/>
      <c r="B419" s="197"/>
      <c r="C419" s="197"/>
      <c r="D419" s="230"/>
      <c r="E419" s="197"/>
      <c r="F419" s="197"/>
      <c r="G419" s="197"/>
      <c r="H419" s="197"/>
      <c r="I419" s="197"/>
      <c r="J419" s="197"/>
      <c r="K419" s="197"/>
      <c r="L419" s="197"/>
      <c r="M419" s="197"/>
      <c r="N419" s="197"/>
      <c r="O419" s="197"/>
      <c r="P419" s="197"/>
      <c r="Q419" s="197"/>
      <c r="R419" s="197"/>
      <c r="S419" s="197"/>
      <c r="T419" s="197"/>
      <c r="U419" s="197"/>
      <c r="V419" s="197"/>
      <c r="W419" s="197"/>
      <c r="X419" s="197"/>
      <c r="Y419" s="197"/>
      <c r="Z419" s="197"/>
    </row>
    <row r="420" spans="1:26" ht="12" customHeight="1" x14ac:dyDescent="0.25">
      <c r="A420" s="197"/>
      <c r="B420" s="197"/>
      <c r="C420" s="197"/>
      <c r="D420" s="230"/>
      <c r="E420" s="197"/>
      <c r="F420" s="197"/>
      <c r="G420" s="197"/>
      <c r="H420" s="197"/>
      <c r="I420" s="197"/>
      <c r="J420" s="197"/>
      <c r="K420" s="197"/>
      <c r="L420" s="197"/>
      <c r="M420" s="197"/>
      <c r="N420" s="197"/>
      <c r="O420" s="197"/>
      <c r="P420" s="197"/>
      <c r="Q420" s="197"/>
      <c r="R420" s="197"/>
      <c r="S420" s="197"/>
      <c r="T420" s="197"/>
      <c r="U420" s="197"/>
      <c r="V420" s="197"/>
      <c r="W420" s="197"/>
      <c r="X420" s="197"/>
      <c r="Y420" s="197"/>
      <c r="Z420" s="197"/>
    </row>
    <row r="421" spans="1:26" ht="12" customHeight="1" x14ac:dyDescent="0.25">
      <c r="A421" s="197"/>
      <c r="B421" s="197"/>
      <c r="C421" s="197"/>
      <c r="D421" s="230"/>
      <c r="E421" s="197"/>
      <c r="F421" s="197"/>
      <c r="G421" s="197"/>
      <c r="H421" s="197"/>
      <c r="I421" s="197"/>
      <c r="J421" s="197"/>
      <c r="K421" s="197"/>
      <c r="L421" s="197"/>
      <c r="M421" s="197"/>
      <c r="N421" s="197"/>
      <c r="O421" s="197"/>
      <c r="P421" s="197"/>
      <c r="Q421" s="197"/>
      <c r="R421" s="197"/>
      <c r="S421" s="197"/>
      <c r="T421" s="197"/>
      <c r="U421" s="197"/>
      <c r="V421" s="197"/>
      <c r="W421" s="197"/>
      <c r="X421" s="197"/>
      <c r="Y421" s="197"/>
      <c r="Z421" s="197"/>
    </row>
    <row r="422" spans="1:26" ht="12" customHeight="1" x14ac:dyDescent="0.25">
      <c r="A422" s="197"/>
      <c r="B422" s="197"/>
      <c r="C422" s="197"/>
      <c r="D422" s="230"/>
      <c r="E422" s="197"/>
      <c r="F422" s="197"/>
      <c r="G422" s="197"/>
      <c r="H422" s="197"/>
      <c r="I422" s="197"/>
      <c r="J422" s="197"/>
      <c r="K422" s="197"/>
      <c r="L422" s="197"/>
      <c r="M422" s="197"/>
      <c r="N422" s="197"/>
      <c r="O422" s="197"/>
      <c r="P422" s="197"/>
      <c r="Q422" s="197"/>
      <c r="R422" s="197"/>
      <c r="S422" s="197"/>
      <c r="T422" s="197"/>
      <c r="U422" s="197"/>
      <c r="V422" s="197"/>
      <c r="W422" s="197"/>
      <c r="X422" s="197"/>
      <c r="Y422" s="197"/>
      <c r="Z422" s="197"/>
    </row>
    <row r="423" spans="1:26" ht="12" customHeight="1" x14ac:dyDescent="0.25">
      <c r="A423" s="197"/>
      <c r="B423" s="197"/>
      <c r="C423" s="197"/>
      <c r="D423" s="230"/>
      <c r="E423" s="197"/>
      <c r="F423" s="197"/>
      <c r="G423" s="197"/>
      <c r="H423" s="197"/>
      <c r="I423" s="197"/>
      <c r="J423" s="197"/>
      <c r="K423" s="197"/>
      <c r="L423" s="197"/>
      <c r="M423" s="197"/>
      <c r="N423" s="197"/>
      <c r="O423" s="197"/>
      <c r="P423" s="197"/>
      <c r="Q423" s="197"/>
      <c r="R423" s="197"/>
      <c r="S423" s="197"/>
      <c r="T423" s="197"/>
      <c r="U423" s="197"/>
      <c r="V423" s="197"/>
      <c r="W423" s="197"/>
      <c r="X423" s="197"/>
      <c r="Y423" s="197"/>
      <c r="Z423" s="197"/>
    </row>
    <row r="424" spans="1:26" ht="12" customHeight="1" x14ac:dyDescent="0.25">
      <c r="A424" s="197"/>
      <c r="B424" s="197"/>
      <c r="C424" s="197"/>
      <c r="D424" s="230"/>
      <c r="E424" s="197"/>
      <c r="F424" s="197"/>
      <c r="G424" s="197"/>
      <c r="H424" s="197"/>
      <c r="I424" s="197"/>
      <c r="J424" s="197"/>
      <c r="K424" s="197"/>
      <c r="L424" s="197"/>
      <c r="M424" s="197"/>
      <c r="N424" s="197"/>
      <c r="O424" s="197"/>
      <c r="P424" s="197"/>
      <c r="Q424" s="197"/>
      <c r="R424" s="197"/>
      <c r="S424" s="197"/>
      <c r="T424" s="197"/>
      <c r="U424" s="197"/>
      <c r="V424" s="197"/>
      <c r="W424" s="197"/>
      <c r="X424" s="197"/>
      <c r="Y424" s="197"/>
      <c r="Z424" s="197"/>
    </row>
    <row r="425" spans="1:26" ht="12" customHeight="1" x14ac:dyDescent="0.25">
      <c r="A425" s="197"/>
      <c r="B425" s="197"/>
      <c r="C425" s="197"/>
      <c r="D425" s="230"/>
      <c r="E425" s="197"/>
      <c r="F425" s="197"/>
      <c r="G425" s="197"/>
      <c r="H425" s="197"/>
      <c r="I425" s="197"/>
      <c r="J425" s="197"/>
      <c r="K425" s="197"/>
      <c r="L425" s="197"/>
      <c r="M425" s="197"/>
      <c r="N425" s="197"/>
      <c r="O425" s="197"/>
      <c r="P425" s="197"/>
      <c r="Q425" s="197"/>
      <c r="R425" s="197"/>
      <c r="S425" s="197"/>
      <c r="T425" s="197"/>
      <c r="U425" s="197"/>
      <c r="V425" s="197"/>
      <c r="W425" s="197"/>
      <c r="X425" s="197"/>
      <c r="Y425" s="197"/>
      <c r="Z425" s="197"/>
    </row>
    <row r="426" spans="1:26" ht="12" customHeight="1" x14ac:dyDescent="0.25">
      <c r="A426" s="197"/>
      <c r="B426" s="197"/>
      <c r="C426" s="197"/>
      <c r="D426" s="230"/>
      <c r="E426" s="197"/>
      <c r="F426" s="197"/>
      <c r="G426" s="197"/>
      <c r="H426" s="197"/>
      <c r="I426" s="197"/>
      <c r="J426" s="197"/>
      <c r="K426" s="197"/>
      <c r="L426" s="197"/>
      <c r="M426" s="197"/>
      <c r="N426" s="197"/>
      <c r="O426" s="197"/>
      <c r="P426" s="197"/>
      <c r="Q426" s="197"/>
      <c r="R426" s="197"/>
      <c r="S426" s="197"/>
      <c r="T426" s="197"/>
      <c r="U426" s="197"/>
      <c r="V426" s="197"/>
      <c r="W426" s="197"/>
      <c r="X426" s="197"/>
      <c r="Y426" s="197"/>
      <c r="Z426" s="197"/>
    </row>
    <row r="427" spans="1:26" ht="12" customHeight="1" x14ac:dyDescent="0.25">
      <c r="A427" s="197"/>
      <c r="B427" s="197"/>
      <c r="C427" s="197"/>
      <c r="D427" s="230"/>
      <c r="E427" s="197"/>
      <c r="F427" s="197"/>
      <c r="G427" s="197"/>
      <c r="H427" s="197"/>
      <c r="I427" s="197"/>
      <c r="J427" s="197"/>
      <c r="K427" s="197"/>
      <c r="L427" s="197"/>
      <c r="M427" s="197"/>
      <c r="N427" s="197"/>
      <c r="O427" s="197"/>
      <c r="P427" s="197"/>
      <c r="Q427" s="197"/>
      <c r="R427" s="197"/>
      <c r="S427" s="197"/>
      <c r="T427" s="197"/>
      <c r="U427" s="197"/>
      <c r="V427" s="197"/>
      <c r="W427" s="197"/>
      <c r="X427" s="197"/>
      <c r="Y427" s="197"/>
      <c r="Z427" s="197"/>
    </row>
    <row r="428" spans="1:26" ht="12" customHeight="1" x14ac:dyDescent="0.25">
      <c r="A428" s="197"/>
      <c r="B428" s="197"/>
      <c r="C428" s="197"/>
      <c r="D428" s="230"/>
      <c r="E428" s="197"/>
      <c r="F428" s="197"/>
      <c r="G428" s="197"/>
      <c r="H428" s="197"/>
      <c r="I428" s="197"/>
      <c r="J428" s="197"/>
      <c r="K428" s="197"/>
      <c r="L428" s="197"/>
      <c r="M428" s="197"/>
      <c r="N428" s="197"/>
      <c r="O428" s="197"/>
      <c r="P428" s="197"/>
      <c r="Q428" s="197"/>
      <c r="R428" s="197"/>
      <c r="S428" s="197"/>
      <c r="T428" s="197"/>
      <c r="U428" s="197"/>
      <c r="V428" s="197"/>
      <c r="W428" s="197"/>
      <c r="X428" s="197"/>
      <c r="Y428" s="197"/>
      <c r="Z428" s="197"/>
    </row>
    <row r="429" spans="1:26" ht="12" customHeight="1" x14ac:dyDescent="0.25">
      <c r="A429" s="197"/>
      <c r="B429" s="197"/>
      <c r="C429" s="197"/>
      <c r="D429" s="230"/>
      <c r="E429" s="197"/>
      <c r="F429" s="197"/>
      <c r="G429" s="197"/>
      <c r="H429" s="197"/>
      <c r="I429" s="197"/>
      <c r="J429" s="197"/>
      <c r="K429" s="197"/>
      <c r="L429" s="197"/>
      <c r="M429" s="197"/>
      <c r="N429" s="197"/>
      <c r="O429" s="197"/>
      <c r="P429" s="197"/>
      <c r="Q429" s="197"/>
      <c r="R429" s="197"/>
      <c r="S429" s="197"/>
      <c r="T429" s="197"/>
      <c r="U429" s="197"/>
      <c r="V429" s="197"/>
      <c r="W429" s="197"/>
      <c r="X429" s="197"/>
      <c r="Y429" s="197"/>
      <c r="Z429" s="197"/>
    </row>
    <row r="430" spans="1:26" ht="12" customHeight="1" x14ac:dyDescent="0.25">
      <c r="A430" s="197"/>
      <c r="B430" s="197"/>
      <c r="C430" s="197"/>
      <c r="D430" s="230"/>
      <c r="E430" s="197"/>
      <c r="F430" s="197"/>
      <c r="G430" s="197"/>
      <c r="H430" s="197"/>
      <c r="I430" s="197"/>
      <c r="J430" s="197"/>
      <c r="K430" s="197"/>
      <c r="L430" s="197"/>
      <c r="M430" s="197"/>
      <c r="N430" s="197"/>
      <c r="O430" s="197"/>
      <c r="P430" s="197"/>
      <c r="Q430" s="197"/>
      <c r="R430" s="197"/>
      <c r="S430" s="197"/>
      <c r="T430" s="197"/>
      <c r="U430" s="197"/>
      <c r="V430" s="197"/>
      <c r="W430" s="197"/>
      <c r="X430" s="197"/>
      <c r="Y430" s="197"/>
      <c r="Z430" s="197"/>
    </row>
    <row r="431" spans="1:26" ht="12" customHeight="1" x14ac:dyDescent="0.25">
      <c r="A431" s="197"/>
      <c r="B431" s="197"/>
      <c r="C431" s="197"/>
      <c r="D431" s="230"/>
      <c r="E431" s="197"/>
      <c r="F431" s="197"/>
      <c r="G431" s="197"/>
      <c r="H431" s="197"/>
      <c r="I431" s="197"/>
      <c r="J431" s="197"/>
      <c r="K431" s="197"/>
      <c r="L431" s="197"/>
      <c r="M431" s="197"/>
      <c r="N431" s="197"/>
      <c r="O431" s="197"/>
      <c r="P431" s="197"/>
      <c r="Q431" s="197"/>
      <c r="R431" s="197"/>
      <c r="S431" s="197"/>
      <c r="T431" s="197"/>
      <c r="U431" s="197"/>
      <c r="V431" s="197"/>
      <c r="W431" s="197"/>
      <c r="X431" s="197"/>
      <c r="Y431" s="197"/>
      <c r="Z431" s="197"/>
    </row>
    <row r="432" spans="1:26" ht="12" customHeight="1" x14ac:dyDescent="0.25">
      <c r="A432" s="197"/>
      <c r="B432" s="197"/>
      <c r="C432" s="197"/>
      <c r="D432" s="230"/>
      <c r="E432" s="197"/>
      <c r="F432" s="197"/>
      <c r="G432" s="197"/>
      <c r="H432" s="197"/>
      <c r="I432" s="197"/>
      <c r="J432" s="197"/>
      <c r="K432" s="197"/>
      <c r="L432" s="197"/>
      <c r="M432" s="197"/>
      <c r="N432" s="197"/>
      <c r="O432" s="197"/>
      <c r="P432" s="197"/>
      <c r="Q432" s="197"/>
      <c r="R432" s="197"/>
      <c r="S432" s="197"/>
      <c r="T432" s="197"/>
      <c r="U432" s="197"/>
      <c r="V432" s="197"/>
      <c r="W432" s="197"/>
      <c r="X432" s="197"/>
      <c r="Y432" s="197"/>
      <c r="Z432" s="197"/>
    </row>
    <row r="433" spans="1:26" ht="12" customHeight="1" x14ac:dyDescent="0.25">
      <c r="A433" s="197"/>
      <c r="B433" s="197"/>
      <c r="C433" s="197"/>
      <c r="D433" s="230"/>
      <c r="E433" s="197"/>
      <c r="F433" s="197"/>
      <c r="G433" s="197"/>
      <c r="H433" s="197"/>
      <c r="I433" s="197"/>
      <c r="J433" s="197"/>
      <c r="K433" s="197"/>
      <c r="L433" s="197"/>
      <c r="M433" s="197"/>
      <c r="N433" s="197"/>
      <c r="O433" s="197"/>
      <c r="P433" s="197"/>
      <c r="Q433" s="197"/>
      <c r="R433" s="197"/>
      <c r="S433" s="197"/>
      <c r="T433" s="197"/>
      <c r="U433" s="197"/>
      <c r="V433" s="197"/>
      <c r="W433" s="197"/>
      <c r="X433" s="197"/>
      <c r="Y433" s="197"/>
      <c r="Z433" s="197"/>
    </row>
    <row r="434" spans="1:26" ht="12" customHeight="1" x14ac:dyDescent="0.25">
      <c r="A434" s="197"/>
      <c r="B434" s="197"/>
      <c r="C434" s="197"/>
      <c r="D434" s="230"/>
      <c r="E434" s="197"/>
      <c r="F434" s="197"/>
      <c r="G434" s="197"/>
      <c r="H434" s="197"/>
      <c r="I434" s="197"/>
      <c r="J434" s="197"/>
      <c r="K434" s="197"/>
      <c r="L434" s="197"/>
      <c r="M434" s="197"/>
      <c r="N434" s="197"/>
      <c r="O434" s="197"/>
      <c r="P434" s="197"/>
      <c r="Q434" s="197"/>
      <c r="R434" s="197"/>
      <c r="S434" s="197"/>
      <c r="T434" s="197"/>
      <c r="U434" s="197"/>
      <c r="V434" s="197"/>
      <c r="W434" s="197"/>
      <c r="X434" s="197"/>
      <c r="Y434" s="197"/>
      <c r="Z434" s="197"/>
    </row>
    <row r="435" spans="1:26" ht="12" customHeight="1" x14ac:dyDescent="0.25">
      <c r="A435" s="197"/>
      <c r="B435" s="197"/>
      <c r="C435" s="197"/>
      <c r="D435" s="230"/>
      <c r="E435" s="197"/>
      <c r="F435" s="197"/>
      <c r="G435" s="197"/>
      <c r="H435" s="197"/>
      <c r="I435" s="197"/>
      <c r="J435" s="197"/>
      <c r="K435" s="197"/>
      <c r="L435" s="197"/>
      <c r="M435" s="197"/>
      <c r="N435" s="197"/>
      <c r="O435" s="197"/>
      <c r="P435" s="197"/>
      <c r="Q435" s="197"/>
      <c r="R435" s="197"/>
      <c r="S435" s="197"/>
      <c r="T435" s="197"/>
      <c r="U435" s="197"/>
      <c r="V435" s="197"/>
      <c r="W435" s="197"/>
      <c r="X435" s="197"/>
      <c r="Y435" s="197"/>
      <c r="Z435" s="197"/>
    </row>
    <row r="436" spans="1:26" ht="12" customHeight="1" x14ac:dyDescent="0.25">
      <c r="A436" s="197"/>
      <c r="B436" s="197"/>
      <c r="C436" s="197"/>
      <c r="D436" s="230"/>
      <c r="E436" s="197"/>
      <c r="F436" s="197"/>
      <c r="G436" s="197"/>
      <c r="H436" s="197"/>
      <c r="I436" s="197"/>
      <c r="J436" s="197"/>
      <c r="K436" s="197"/>
      <c r="L436" s="197"/>
      <c r="M436" s="197"/>
      <c r="N436" s="197"/>
      <c r="O436" s="197"/>
      <c r="P436" s="197"/>
      <c r="Q436" s="197"/>
      <c r="R436" s="197"/>
      <c r="S436" s="197"/>
      <c r="T436" s="197"/>
      <c r="U436" s="197"/>
      <c r="V436" s="197"/>
      <c r="W436" s="197"/>
      <c r="X436" s="197"/>
      <c r="Y436" s="197"/>
      <c r="Z436" s="197"/>
    </row>
    <row r="437" spans="1:26" ht="12" customHeight="1" x14ac:dyDescent="0.25">
      <c r="A437" s="197"/>
      <c r="B437" s="197"/>
      <c r="C437" s="197"/>
      <c r="D437" s="230"/>
      <c r="E437" s="197"/>
      <c r="F437" s="197"/>
      <c r="G437" s="197"/>
      <c r="H437" s="197"/>
      <c r="I437" s="197"/>
      <c r="J437" s="197"/>
      <c r="K437" s="197"/>
      <c r="L437" s="197"/>
      <c r="M437" s="197"/>
      <c r="N437" s="197"/>
      <c r="O437" s="197"/>
      <c r="P437" s="197"/>
      <c r="Q437" s="197"/>
      <c r="R437" s="197"/>
      <c r="S437" s="197"/>
      <c r="T437" s="197"/>
      <c r="U437" s="197"/>
      <c r="V437" s="197"/>
      <c r="W437" s="197"/>
      <c r="X437" s="197"/>
      <c r="Y437" s="197"/>
      <c r="Z437" s="197"/>
    </row>
    <row r="438" spans="1:26" ht="12" customHeight="1" x14ac:dyDescent="0.25">
      <c r="A438" s="197"/>
      <c r="B438" s="197"/>
      <c r="C438" s="197"/>
      <c r="D438" s="230"/>
      <c r="E438" s="197"/>
      <c r="F438" s="197"/>
      <c r="G438" s="197"/>
      <c r="H438" s="197"/>
      <c r="I438" s="197"/>
      <c r="J438" s="197"/>
      <c r="K438" s="197"/>
      <c r="L438" s="197"/>
      <c r="M438" s="197"/>
      <c r="N438" s="197"/>
      <c r="O438" s="197"/>
      <c r="P438" s="197"/>
      <c r="Q438" s="197"/>
      <c r="R438" s="197"/>
      <c r="S438" s="197"/>
      <c r="T438" s="197"/>
      <c r="U438" s="197"/>
      <c r="V438" s="197"/>
      <c r="W438" s="197"/>
      <c r="X438" s="197"/>
      <c r="Y438" s="197"/>
      <c r="Z438" s="197"/>
    </row>
    <row r="439" spans="1:26" ht="12" customHeight="1" x14ac:dyDescent="0.25">
      <c r="A439" s="197"/>
      <c r="B439" s="197"/>
      <c r="C439" s="197"/>
      <c r="D439" s="230"/>
      <c r="E439" s="197"/>
      <c r="F439" s="197"/>
      <c r="G439" s="197"/>
      <c r="H439" s="197"/>
      <c r="I439" s="197"/>
      <c r="J439" s="197"/>
      <c r="K439" s="197"/>
      <c r="L439" s="197"/>
      <c r="M439" s="197"/>
      <c r="N439" s="197"/>
      <c r="O439" s="197"/>
      <c r="P439" s="197"/>
      <c r="Q439" s="197"/>
      <c r="R439" s="197"/>
      <c r="S439" s="197"/>
      <c r="T439" s="197"/>
      <c r="U439" s="197"/>
      <c r="V439" s="197"/>
      <c r="W439" s="197"/>
      <c r="X439" s="197"/>
      <c r="Y439" s="197"/>
      <c r="Z439" s="197"/>
    </row>
    <row r="440" spans="1:26" ht="12" customHeight="1" x14ac:dyDescent="0.25">
      <c r="A440" s="197"/>
      <c r="B440" s="197"/>
      <c r="C440" s="197"/>
      <c r="D440" s="230"/>
      <c r="E440" s="197"/>
      <c r="F440" s="197"/>
      <c r="G440" s="197"/>
      <c r="H440" s="197"/>
      <c r="I440" s="197"/>
      <c r="J440" s="197"/>
      <c r="K440" s="197"/>
      <c r="L440" s="197"/>
      <c r="M440" s="197"/>
      <c r="N440" s="197"/>
      <c r="O440" s="197"/>
      <c r="P440" s="197"/>
      <c r="Q440" s="197"/>
      <c r="R440" s="197"/>
      <c r="S440" s="197"/>
      <c r="T440" s="197"/>
      <c r="U440" s="197"/>
      <c r="V440" s="197"/>
      <c r="W440" s="197"/>
      <c r="X440" s="197"/>
      <c r="Y440" s="197"/>
      <c r="Z440" s="197"/>
    </row>
    <row r="441" spans="1:26" ht="12" customHeight="1" x14ac:dyDescent="0.25">
      <c r="A441" s="197"/>
      <c r="B441" s="197"/>
      <c r="C441" s="197"/>
      <c r="D441" s="230"/>
      <c r="E441" s="197"/>
      <c r="F441" s="197"/>
      <c r="G441" s="197"/>
      <c r="H441" s="197"/>
      <c r="I441" s="197"/>
      <c r="J441" s="197"/>
      <c r="K441" s="197"/>
      <c r="L441" s="197"/>
      <c r="M441" s="197"/>
      <c r="N441" s="197"/>
      <c r="O441" s="197"/>
      <c r="P441" s="197"/>
      <c r="Q441" s="197"/>
      <c r="R441" s="197"/>
      <c r="S441" s="197"/>
      <c r="T441" s="197"/>
      <c r="U441" s="197"/>
      <c r="V441" s="197"/>
      <c r="W441" s="197"/>
      <c r="X441" s="197"/>
      <c r="Y441" s="197"/>
      <c r="Z441" s="197"/>
    </row>
    <row r="442" spans="1:26" ht="12" customHeight="1" x14ac:dyDescent="0.25">
      <c r="A442" s="197"/>
      <c r="B442" s="197"/>
      <c r="C442" s="197"/>
      <c r="D442" s="230"/>
      <c r="E442" s="197"/>
      <c r="F442" s="197"/>
      <c r="G442" s="197"/>
      <c r="H442" s="197"/>
      <c r="I442" s="197"/>
      <c r="J442" s="197"/>
      <c r="K442" s="197"/>
      <c r="L442" s="197"/>
      <c r="M442" s="197"/>
      <c r="N442" s="197"/>
      <c r="O442" s="197"/>
      <c r="P442" s="197"/>
      <c r="Q442" s="197"/>
      <c r="R442" s="197"/>
      <c r="S442" s="197"/>
      <c r="T442" s="197"/>
      <c r="U442" s="197"/>
      <c r="V442" s="197"/>
      <c r="W442" s="197"/>
      <c r="X442" s="197"/>
      <c r="Y442" s="197"/>
      <c r="Z442" s="197"/>
    </row>
    <row r="443" spans="1:26" ht="12" customHeight="1" x14ac:dyDescent="0.25">
      <c r="A443" s="197"/>
      <c r="B443" s="197"/>
      <c r="C443" s="197"/>
      <c r="D443" s="230"/>
      <c r="E443" s="197"/>
      <c r="F443" s="197"/>
      <c r="G443" s="197"/>
      <c r="H443" s="197"/>
      <c r="I443" s="197"/>
      <c r="J443" s="197"/>
      <c r="K443" s="197"/>
      <c r="L443" s="197"/>
      <c r="M443" s="197"/>
      <c r="N443" s="197"/>
      <c r="O443" s="197"/>
      <c r="P443" s="197"/>
      <c r="Q443" s="197"/>
      <c r="R443" s="197"/>
      <c r="S443" s="197"/>
      <c r="T443" s="197"/>
      <c r="U443" s="197"/>
      <c r="V443" s="197"/>
      <c r="W443" s="197"/>
      <c r="X443" s="197"/>
      <c r="Y443" s="197"/>
      <c r="Z443" s="197"/>
    </row>
    <row r="444" spans="1:26" ht="12" customHeight="1" x14ac:dyDescent="0.25">
      <c r="A444" s="197"/>
      <c r="B444" s="197"/>
      <c r="C444" s="197"/>
      <c r="D444" s="230"/>
      <c r="E444" s="197"/>
      <c r="F444" s="197"/>
      <c r="G444" s="197"/>
      <c r="H444" s="197"/>
      <c r="I444" s="197"/>
      <c r="J444" s="197"/>
      <c r="K444" s="197"/>
      <c r="L444" s="197"/>
      <c r="M444" s="197"/>
      <c r="N444" s="197"/>
      <c r="O444" s="197"/>
      <c r="P444" s="197"/>
      <c r="Q444" s="197"/>
      <c r="R444" s="197"/>
      <c r="S444" s="197"/>
      <c r="T444" s="197"/>
      <c r="U444" s="197"/>
      <c r="V444" s="197"/>
      <c r="W444" s="197"/>
      <c r="X444" s="197"/>
      <c r="Y444" s="197"/>
      <c r="Z444" s="197"/>
    </row>
    <row r="445" spans="1:26" ht="12" customHeight="1" x14ac:dyDescent="0.25">
      <c r="A445" s="197"/>
      <c r="B445" s="197"/>
      <c r="C445" s="197"/>
      <c r="D445" s="230"/>
      <c r="E445" s="197"/>
      <c r="F445" s="197"/>
      <c r="G445" s="197"/>
      <c r="H445" s="197"/>
      <c r="I445" s="197"/>
      <c r="J445" s="197"/>
      <c r="K445" s="197"/>
      <c r="L445" s="197"/>
      <c r="M445" s="197"/>
      <c r="N445" s="197"/>
      <c r="O445" s="197"/>
      <c r="P445" s="197"/>
      <c r="Q445" s="197"/>
      <c r="R445" s="197"/>
      <c r="S445" s="197"/>
      <c r="T445" s="197"/>
      <c r="U445" s="197"/>
      <c r="V445" s="197"/>
      <c r="W445" s="197"/>
      <c r="X445" s="197"/>
      <c r="Y445" s="197"/>
      <c r="Z445" s="197"/>
    </row>
    <row r="446" spans="1:26" ht="12" customHeight="1" x14ac:dyDescent="0.25">
      <c r="A446" s="197"/>
      <c r="B446" s="197"/>
      <c r="C446" s="197"/>
      <c r="D446" s="230"/>
      <c r="E446" s="197"/>
      <c r="F446" s="197"/>
      <c r="G446" s="197"/>
      <c r="H446" s="197"/>
      <c r="I446" s="197"/>
      <c r="J446" s="197"/>
      <c r="K446" s="197"/>
      <c r="L446" s="197"/>
      <c r="M446" s="197"/>
      <c r="N446" s="197"/>
      <c r="O446" s="197"/>
      <c r="P446" s="197"/>
      <c r="Q446" s="197"/>
      <c r="R446" s="197"/>
      <c r="S446" s="197"/>
      <c r="T446" s="197"/>
      <c r="U446" s="197"/>
      <c r="V446" s="197"/>
      <c r="W446" s="197"/>
      <c r="X446" s="197"/>
      <c r="Y446" s="197"/>
      <c r="Z446" s="197"/>
    </row>
    <row r="447" spans="1:26" ht="12" customHeight="1" x14ac:dyDescent="0.25">
      <c r="A447" s="197"/>
      <c r="B447" s="197"/>
      <c r="C447" s="197"/>
      <c r="D447" s="230"/>
      <c r="E447" s="197"/>
      <c r="F447" s="197"/>
      <c r="G447" s="197"/>
      <c r="H447" s="197"/>
      <c r="I447" s="197"/>
      <c r="J447" s="197"/>
      <c r="K447" s="197"/>
      <c r="L447" s="197"/>
      <c r="M447" s="197"/>
      <c r="N447" s="197"/>
      <c r="O447" s="197"/>
      <c r="P447" s="197"/>
      <c r="Q447" s="197"/>
      <c r="R447" s="197"/>
      <c r="S447" s="197"/>
      <c r="T447" s="197"/>
      <c r="U447" s="197"/>
      <c r="V447" s="197"/>
      <c r="W447" s="197"/>
      <c r="X447" s="197"/>
      <c r="Y447" s="197"/>
      <c r="Z447" s="197"/>
    </row>
    <row r="448" spans="1:26" ht="12" customHeight="1" x14ac:dyDescent="0.25">
      <c r="A448" s="197"/>
      <c r="B448" s="197"/>
      <c r="C448" s="197"/>
      <c r="D448" s="230"/>
      <c r="E448" s="197"/>
      <c r="F448" s="197"/>
      <c r="G448" s="197"/>
      <c r="H448" s="197"/>
      <c r="I448" s="197"/>
      <c r="J448" s="197"/>
      <c r="K448" s="197"/>
      <c r="L448" s="197"/>
      <c r="M448" s="197"/>
      <c r="N448" s="197"/>
      <c r="O448" s="197"/>
      <c r="P448" s="197"/>
      <c r="Q448" s="197"/>
      <c r="R448" s="197"/>
      <c r="S448" s="197"/>
      <c r="T448" s="197"/>
      <c r="U448" s="197"/>
      <c r="V448" s="197"/>
      <c r="W448" s="197"/>
      <c r="X448" s="197"/>
      <c r="Y448" s="197"/>
      <c r="Z448" s="197"/>
    </row>
    <row r="449" spans="1:26" ht="12" customHeight="1" x14ac:dyDescent="0.25">
      <c r="A449" s="197"/>
      <c r="B449" s="197"/>
      <c r="C449" s="197"/>
      <c r="D449" s="230"/>
      <c r="E449" s="197"/>
      <c r="F449" s="197"/>
      <c r="G449" s="197"/>
      <c r="H449" s="197"/>
      <c r="I449" s="197"/>
      <c r="J449" s="197"/>
      <c r="K449" s="197"/>
      <c r="L449" s="197"/>
      <c r="M449" s="197"/>
      <c r="N449" s="197"/>
      <c r="O449" s="197"/>
      <c r="P449" s="197"/>
      <c r="Q449" s="197"/>
      <c r="R449" s="197"/>
      <c r="S449" s="197"/>
      <c r="T449" s="197"/>
      <c r="U449" s="197"/>
      <c r="V449" s="197"/>
      <c r="W449" s="197"/>
      <c r="X449" s="197"/>
      <c r="Y449" s="197"/>
      <c r="Z449" s="197"/>
    </row>
    <row r="450" spans="1:26" ht="12" customHeight="1" x14ac:dyDescent="0.25">
      <c r="A450" s="197"/>
      <c r="B450" s="197"/>
      <c r="C450" s="197"/>
      <c r="D450" s="230"/>
      <c r="E450" s="197"/>
      <c r="F450" s="197"/>
      <c r="G450" s="197"/>
      <c r="H450" s="197"/>
      <c r="I450" s="197"/>
      <c r="J450" s="197"/>
      <c r="K450" s="197"/>
      <c r="L450" s="197"/>
      <c r="M450" s="197"/>
      <c r="N450" s="197"/>
      <c r="O450" s="197"/>
      <c r="P450" s="197"/>
      <c r="Q450" s="197"/>
      <c r="R450" s="197"/>
      <c r="S450" s="197"/>
      <c r="T450" s="197"/>
      <c r="U450" s="197"/>
      <c r="V450" s="197"/>
      <c r="W450" s="197"/>
      <c r="X450" s="197"/>
      <c r="Y450" s="197"/>
      <c r="Z450" s="197"/>
    </row>
    <row r="451" spans="1:26" ht="12" customHeight="1" x14ac:dyDescent="0.25">
      <c r="A451" s="197"/>
      <c r="B451" s="197"/>
      <c r="C451" s="197"/>
      <c r="D451" s="230"/>
      <c r="E451" s="197"/>
      <c r="F451" s="197"/>
      <c r="G451" s="197"/>
      <c r="H451" s="197"/>
      <c r="I451" s="197"/>
      <c r="J451" s="197"/>
      <c r="K451" s="197"/>
      <c r="L451" s="197"/>
      <c r="M451" s="197"/>
      <c r="N451" s="197"/>
      <c r="O451" s="197"/>
      <c r="P451" s="197"/>
      <c r="Q451" s="197"/>
      <c r="R451" s="197"/>
      <c r="S451" s="197"/>
      <c r="T451" s="197"/>
      <c r="U451" s="197"/>
      <c r="V451" s="197"/>
      <c r="W451" s="197"/>
      <c r="X451" s="197"/>
      <c r="Y451" s="197"/>
      <c r="Z451" s="197"/>
    </row>
    <row r="452" spans="1:26" ht="12" customHeight="1" x14ac:dyDescent="0.25">
      <c r="A452" s="197"/>
      <c r="B452" s="197"/>
      <c r="C452" s="197"/>
      <c r="D452" s="230"/>
      <c r="E452" s="197"/>
      <c r="F452" s="197"/>
      <c r="G452" s="197"/>
      <c r="H452" s="197"/>
      <c r="I452" s="197"/>
      <c r="J452" s="197"/>
      <c r="K452" s="197"/>
      <c r="L452" s="197"/>
      <c r="M452" s="197"/>
      <c r="N452" s="197"/>
      <c r="O452" s="197"/>
      <c r="P452" s="197"/>
      <c r="Q452" s="197"/>
      <c r="R452" s="197"/>
      <c r="S452" s="197"/>
      <c r="T452" s="197"/>
      <c r="U452" s="197"/>
      <c r="V452" s="197"/>
      <c r="W452" s="197"/>
      <c r="X452" s="197"/>
      <c r="Y452" s="197"/>
      <c r="Z452" s="197"/>
    </row>
    <row r="453" spans="1:26" ht="12" customHeight="1" x14ac:dyDescent="0.25">
      <c r="A453" s="197"/>
      <c r="B453" s="197"/>
      <c r="C453" s="197"/>
      <c r="D453" s="230"/>
      <c r="E453" s="197"/>
      <c r="F453" s="197"/>
      <c r="G453" s="197"/>
      <c r="H453" s="197"/>
      <c r="I453" s="197"/>
      <c r="J453" s="197"/>
      <c r="K453" s="197"/>
      <c r="L453" s="197"/>
      <c r="M453" s="197"/>
      <c r="N453" s="197"/>
      <c r="O453" s="197"/>
      <c r="P453" s="197"/>
      <c r="Q453" s="197"/>
      <c r="R453" s="197"/>
      <c r="S453" s="197"/>
      <c r="T453" s="197"/>
      <c r="U453" s="197"/>
      <c r="V453" s="197"/>
      <c r="W453" s="197"/>
      <c r="X453" s="197"/>
      <c r="Y453" s="197"/>
      <c r="Z453" s="197"/>
    </row>
    <row r="454" spans="1:26" ht="12" customHeight="1" x14ac:dyDescent="0.25">
      <c r="A454" s="197"/>
      <c r="B454" s="197"/>
      <c r="C454" s="197"/>
      <c r="D454" s="230"/>
      <c r="E454" s="197"/>
      <c r="F454" s="197"/>
      <c r="G454" s="197"/>
      <c r="H454" s="197"/>
      <c r="I454" s="197"/>
      <c r="J454" s="197"/>
      <c r="K454" s="197"/>
      <c r="L454" s="197"/>
      <c r="M454" s="197"/>
      <c r="N454" s="197"/>
      <c r="O454" s="197"/>
      <c r="P454" s="197"/>
      <c r="Q454" s="197"/>
      <c r="R454" s="197"/>
      <c r="S454" s="197"/>
      <c r="T454" s="197"/>
      <c r="U454" s="197"/>
      <c r="V454" s="197"/>
      <c r="W454" s="197"/>
      <c r="X454" s="197"/>
      <c r="Y454" s="197"/>
      <c r="Z454" s="197"/>
    </row>
    <row r="455" spans="1:26" ht="12" customHeight="1" x14ac:dyDescent="0.25">
      <c r="A455" s="197"/>
      <c r="B455" s="197"/>
      <c r="C455" s="197"/>
      <c r="D455" s="230"/>
      <c r="E455" s="197"/>
      <c r="F455" s="197"/>
      <c r="G455" s="197"/>
      <c r="H455" s="197"/>
      <c r="I455" s="197"/>
      <c r="J455" s="197"/>
      <c r="K455" s="197"/>
      <c r="L455" s="197"/>
      <c r="M455" s="197"/>
      <c r="N455" s="197"/>
      <c r="O455" s="197"/>
      <c r="P455" s="197"/>
      <c r="Q455" s="197"/>
      <c r="R455" s="197"/>
      <c r="S455" s="197"/>
      <c r="T455" s="197"/>
      <c r="U455" s="197"/>
      <c r="V455" s="197"/>
      <c r="W455" s="197"/>
      <c r="X455" s="197"/>
      <c r="Y455" s="197"/>
      <c r="Z455" s="197"/>
    </row>
    <row r="456" spans="1:26" ht="12" customHeight="1" x14ac:dyDescent="0.25">
      <c r="A456" s="197"/>
      <c r="B456" s="197"/>
      <c r="C456" s="197"/>
      <c r="D456" s="230"/>
      <c r="E456" s="197"/>
      <c r="F456" s="197"/>
      <c r="G456" s="197"/>
      <c r="H456" s="197"/>
      <c r="I456" s="197"/>
      <c r="J456" s="197"/>
      <c r="K456" s="197"/>
      <c r="L456" s="197"/>
      <c r="M456" s="197"/>
      <c r="N456" s="197"/>
      <c r="O456" s="197"/>
      <c r="P456" s="197"/>
      <c r="Q456" s="197"/>
      <c r="R456" s="197"/>
      <c r="S456" s="197"/>
      <c r="T456" s="197"/>
      <c r="U456" s="197"/>
      <c r="V456" s="197"/>
      <c r="W456" s="197"/>
      <c r="X456" s="197"/>
      <c r="Y456" s="197"/>
      <c r="Z456" s="197"/>
    </row>
    <row r="457" spans="1:26" ht="12" customHeight="1" x14ac:dyDescent="0.25">
      <c r="A457" s="197"/>
      <c r="B457" s="197"/>
      <c r="C457" s="197"/>
      <c r="D457" s="230"/>
      <c r="E457" s="197"/>
      <c r="F457" s="197"/>
      <c r="G457" s="197"/>
      <c r="H457" s="197"/>
      <c r="I457" s="197"/>
      <c r="J457" s="197"/>
      <c r="K457" s="197"/>
      <c r="L457" s="197"/>
      <c r="M457" s="197"/>
      <c r="N457" s="197"/>
      <c r="O457" s="197"/>
      <c r="P457" s="197"/>
      <c r="Q457" s="197"/>
      <c r="R457" s="197"/>
      <c r="S457" s="197"/>
      <c r="T457" s="197"/>
      <c r="U457" s="197"/>
      <c r="V457" s="197"/>
      <c r="W457" s="197"/>
      <c r="X457" s="197"/>
      <c r="Y457" s="197"/>
      <c r="Z457" s="197"/>
    </row>
    <row r="458" spans="1:26" ht="12" customHeight="1" x14ac:dyDescent="0.25">
      <c r="A458" s="197"/>
      <c r="B458" s="197"/>
      <c r="C458" s="197"/>
      <c r="D458" s="230"/>
      <c r="E458" s="197"/>
      <c r="F458" s="197"/>
      <c r="G458" s="197"/>
      <c r="H458" s="197"/>
      <c r="I458" s="197"/>
      <c r="J458" s="197"/>
      <c r="K458" s="197"/>
      <c r="L458" s="197"/>
      <c r="M458" s="197"/>
      <c r="N458" s="197"/>
      <c r="O458" s="197"/>
      <c r="P458" s="197"/>
      <c r="Q458" s="197"/>
      <c r="R458" s="197"/>
      <c r="S458" s="197"/>
      <c r="T458" s="197"/>
      <c r="U458" s="197"/>
      <c r="V458" s="197"/>
      <c r="W458" s="197"/>
      <c r="X458" s="197"/>
      <c r="Y458" s="197"/>
      <c r="Z458" s="197"/>
    </row>
    <row r="459" spans="1:26" ht="12" customHeight="1" x14ac:dyDescent="0.25">
      <c r="A459" s="197"/>
      <c r="B459" s="197"/>
      <c r="C459" s="197"/>
      <c r="D459" s="230"/>
      <c r="E459" s="197"/>
      <c r="F459" s="197"/>
      <c r="G459" s="197"/>
      <c r="H459" s="197"/>
      <c r="I459" s="197"/>
      <c r="J459" s="197"/>
      <c r="K459" s="197"/>
      <c r="L459" s="197"/>
      <c r="M459" s="197"/>
      <c r="N459" s="197"/>
      <c r="O459" s="197"/>
      <c r="P459" s="197"/>
      <c r="Q459" s="197"/>
      <c r="R459" s="197"/>
      <c r="S459" s="197"/>
      <c r="T459" s="197"/>
      <c r="U459" s="197"/>
      <c r="V459" s="197"/>
      <c r="W459" s="197"/>
      <c r="X459" s="197"/>
      <c r="Y459" s="197"/>
      <c r="Z459" s="197"/>
    </row>
    <row r="460" spans="1:26" ht="12" customHeight="1" x14ac:dyDescent="0.25">
      <c r="A460" s="197"/>
      <c r="B460" s="197"/>
      <c r="C460" s="197"/>
      <c r="D460" s="230"/>
      <c r="E460" s="197"/>
      <c r="F460" s="197"/>
      <c r="G460" s="197"/>
      <c r="H460" s="197"/>
      <c r="I460" s="197"/>
      <c r="J460" s="197"/>
      <c r="K460" s="197"/>
      <c r="L460" s="197"/>
      <c r="M460" s="197"/>
      <c r="N460" s="197"/>
      <c r="O460" s="197"/>
      <c r="P460" s="197"/>
      <c r="Q460" s="197"/>
      <c r="R460" s="197"/>
      <c r="S460" s="197"/>
      <c r="T460" s="197"/>
      <c r="U460" s="197"/>
      <c r="V460" s="197"/>
      <c r="W460" s="197"/>
      <c r="X460" s="197"/>
      <c r="Y460" s="197"/>
      <c r="Z460" s="197"/>
    </row>
    <row r="461" spans="1:26" ht="12" customHeight="1" x14ac:dyDescent="0.25">
      <c r="A461" s="197"/>
      <c r="B461" s="197"/>
      <c r="C461" s="197"/>
      <c r="D461" s="230"/>
      <c r="E461" s="197"/>
      <c r="F461" s="197"/>
      <c r="G461" s="197"/>
      <c r="H461" s="197"/>
      <c r="I461" s="197"/>
      <c r="J461" s="197"/>
      <c r="K461" s="197"/>
      <c r="L461" s="197"/>
      <c r="M461" s="197"/>
      <c r="N461" s="197"/>
      <c r="O461" s="197"/>
      <c r="P461" s="197"/>
      <c r="Q461" s="197"/>
      <c r="R461" s="197"/>
      <c r="S461" s="197"/>
      <c r="T461" s="197"/>
      <c r="U461" s="197"/>
      <c r="V461" s="197"/>
      <c r="W461" s="197"/>
      <c r="X461" s="197"/>
      <c r="Y461" s="197"/>
      <c r="Z461" s="197"/>
    </row>
    <row r="462" spans="1:26" ht="12" customHeight="1" x14ac:dyDescent="0.25">
      <c r="A462" s="197"/>
      <c r="B462" s="197"/>
      <c r="C462" s="197"/>
      <c r="D462" s="230"/>
      <c r="E462" s="197"/>
      <c r="F462" s="197"/>
      <c r="G462" s="197"/>
      <c r="H462" s="197"/>
      <c r="I462" s="197"/>
      <c r="J462" s="197"/>
      <c r="K462" s="197"/>
      <c r="L462" s="197"/>
      <c r="M462" s="197"/>
      <c r="N462" s="197"/>
      <c r="O462" s="197"/>
      <c r="P462" s="197"/>
      <c r="Q462" s="197"/>
      <c r="R462" s="197"/>
      <c r="S462" s="197"/>
      <c r="T462" s="197"/>
      <c r="U462" s="197"/>
      <c r="V462" s="197"/>
      <c r="W462" s="197"/>
      <c r="X462" s="197"/>
      <c r="Y462" s="197"/>
      <c r="Z462" s="197"/>
    </row>
    <row r="463" spans="1:26" ht="12" customHeight="1" x14ac:dyDescent="0.25">
      <c r="A463" s="197"/>
      <c r="B463" s="197"/>
      <c r="C463" s="197"/>
      <c r="D463" s="230"/>
      <c r="E463" s="197"/>
      <c r="F463" s="197"/>
      <c r="G463" s="197"/>
      <c r="H463" s="197"/>
      <c r="I463" s="197"/>
      <c r="J463" s="197"/>
      <c r="K463" s="197"/>
      <c r="L463" s="197"/>
      <c r="M463" s="197"/>
      <c r="N463" s="197"/>
      <c r="O463" s="197"/>
      <c r="P463" s="197"/>
      <c r="Q463" s="197"/>
      <c r="R463" s="197"/>
      <c r="S463" s="197"/>
      <c r="T463" s="197"/>
      <c r="U463" s="197"/>
      <c r="V463" s="197"/>
      <c r="W463" s="197"/>
      <c r="X463" s="197"/>
      <c r="Y463" s="197"/>
      <c r="Z463" s="197"/>
    </row>
    <row r="464" spans="1:26" ht="12" customHeight="1" x14ac:dyDescent="0.25">
      <c r="A464" s="197"/>
      <c r="B464" s="197"/>
      <c r="C464" s="197"/>
      <c r="D464" s="230"/>
      <c r="E464" s="197"/>
      <c r="F464" s="197"/>
      <c r="G464" s="197"/>
      <c r="H464" s="197"/>
      <c r="I464" s="197"/>
      <c r="J464" s="197"/>
      <c r="K464" s="197"/>
      <c r="L464" s="197"/>
      <c r="M464" s="197"/>
      <c r="N464" s="197"/>
      <c r="O464" s="197"/>
      <c r="P464" s="197"/>
      <c r="Q464" s="197"/>
      <c r="R464" s="197"/>
      <c r="S464" s="197"/>
      <c r="T464" s="197"/>
      <c r="U464" s="197"/>
      <c r="V464" s="197"/>
      <c r="W464" s="197"/>
      <c r="X464" s="197"/>
      <c r="Y464" s="197"/>
      <c r="Z464" s="197"/>
    </row>
    <row r="465" spans="1:26" ht="12" customHeight="1" x14ac:dyDescent="0.25">
      <c r="A465" s="197"/>
      <c r="B465" s="197"/>
      <c r="C465" s="197"/>
      <c r="D465" s="230"/>
      <c r="E465" s="197"/>
      <c r="F465" s="197"/>
      <c r="G465" s="197"/>
      <c r="H465" s="197"/>
      <c r="I465" s="197"/>
      <c r="J465" s="197"/>
      <c r="K465" s="197"/>
      <c r="L465" s="197"/>
      <c r="M465" s="197"/>
      <c r="N465" s="197"/>
      <c r="O465" s="197"/>
      <c r="P465" s="197"/>
      <c r="Q465" s="197"/>
      <c r="R465" s="197"/>
      <c r="S465" s="197"/>
      <c r="T465" s="197"/>
      <c r="U465" s="197"/>
      <c r="V465" s="197"/>
      <c r="W465" s="197"/>
      <c r="X465" s="197"/>
      <c r="Y465" s="197"/>
      <c r="Z465" s="197"/>
    </row>
    <row r="466" spans="1:26" ht="12" customHeight="1" x14ac:dyDescent="0.25">
      <c r="A466" s="197"/>
      <c r="B466" s="197"/>
      <c r="C466" s="197"/>
      <c r="D466" s="230"/>
      <c r="E466" s="197"/>
      <c r="F466" s="197"/>
      <c r="G466" s="197"/>
      <c r="H466" s="197"/>
      <c r="I466" s="197"/>
      <c r="J466" s="197"/>
      <c r="K466" s="197"/>
      <c r="L466" s="197"/>
      <c r="M466" s="197"/>
      <c r="N466" s="197"/>
      <c r="O466" s="197"/>
      <c r="P466" s="197"/>
      <c r="Q466" s="197"/>
      <c r="R466" s="197"/>
      <c r="S466" s="197"/>
      <c r="T466" s="197"/>
      <c r="U466" s="197"/>
      <c r="V466" s="197"/>
      <c r="W466" s="197"/>
      <c r="X466" s="197"/>
      <c r="Y466" s="197"/>
      <c r="Z466" s="197"/>
    </row>
    <row r="467" spans="1:26" ht="12" customHeight="1" x14ac:dyDescent="0.25">
      <c r="A467" s="197"/>
      <c r="B467" s="197"/>
      <c r="C467" s="197"/>
      <c r="D467" s="230"/>
      <c r="E467" s="197"/>
      <c r="F467" s="197"/>
      <c r="G467" s="197"/>
      <c r="H467" s="197"/>
      <c r="I467" s="197"/>
      <c r="J467" s="197"/>
      <c r="K467" s="197"/>
      <c r="L467" s="197"/>
      <c r="M467" s="197"/>
      <c r="N467" s="197"/>
      <c r="O467" s="197"/>
      <c r="P467" s="197"/>
      <c r="Q467" s="197"/>
      <c r="R467" s="197"/>
      <c r="S467" s="197"/>
      <c r="T467" s="197"/>
      <c r="U467" s="197"/>
      <c r="V467" s="197"/>
      <c r="W467" s="197"/>
      <c r="X467" s="197"/>
      <c r="Y467" s="197"/>
      <c r="Z467" s="197"/>
    </row>
    <row r="468" spans="1:26" ht="12" customHeight="1" x14ac:dyDescent="0.25">
      <c r="A468" s="197"/>
      <c r="B468" s="197"/>
      <c r="C468" s="197"/>
      <c r="D468" s="230"/>
      <c r="E468" s="197"/>
      <c r="F468" s="197"/>
      <c r="G468" s="197"/>
      <c r="H468" s="197"/>
      <c r="I468" s="197"/>
      <c r="J468" s="197"/>
      <c r="K468" s="197"/>
      <c r="L468" s="197"/>
      <c r="M468" s="197"/>
      <c r="N468" s="197"/>
      <c r="O468" s="197"/>
      <c r="P468" s="197"/>
      <c r="Q468" s="197"/>
      <c r="R468" s="197"/>
      <c r="S468" s="197"/>
      <c r="T468" s="197"/>
      <c r="U468" s="197"/>
      <c r="V468" s="197"/>
      <c r="W468" s="197"/>
      <c r="X468" s="197"/>
      <c r="Y468" s="197"/>
      <c r="Z468" s="197"/>
    </row>
    <row r="469" spans="1:26" ht="12" customHeight="1" x14ac:dyDescent="0.25">
      <c r="A469" s="197"/>
      <c r="B469" s="197"/>
      <c r="C469" s="197"/>
      <c r="D469" s="230"/>
      <c r="E469" s="197"/>
      <c r="F469" s="197"/>
      <c r="G469" s="197"/>
      <c r="H469" s="197"/>
      <c r="I469" s="197"/>
      <c r="J469" s="197"/>
      <c r="K469" s="197"/>
      <c r="L469" s="197"/>
      <c r="M469" s="197"/>
      <c r="N469" s="197"/>
      <c r="O469" s="197"/>
      <c r="P469" s="197"/>
      <c r="Q469" s="197"/>
      <c r="R469" s="197"/>
      <c r="S469" s="197"/>
      <c r="T469" s="197"/>
      <c r="U469" s="197"/>
      <c r="V469" s="197"/>
      <c r="W469" s="197"/>
      <c r="X469" s="197"/>
      <c r="Y469" s="197"/>
      <c r="Z469" s="197"/>
    </row>
    <row r="470" spans="1:26" ht="12" customHeight="1" x14ac:dyDescent="0.25">
      <c r="A470" s="197"/>
      <c r="B470" s="197"/>
      <c r="C470" s="197"/>
      <c r="D470" s="230"/>
      <c r="E470" s="197"/>
      <c r="F470" s="197"/>
      <c r="G470" s="197"/>
      <c r="H470" s="197"/>
      <c r="I470" s="197"/>
      <c r="J470" s="197"/>
      <c r="K470" s="197"/>
      <c r="L470" s="197"/>
      <c r="M470" s="197"/>
      <c r="N470" s="197"/>
      <c r="O470" s="197"/>
      <c r="P470" s="197"/>
      <c r="Q470" s="197"/>
      <c r="R470" s="197"/>
      <c r="S470" s="197"/>
      <c r="T470" s="197"/>
      <c r="U470" s="197"/>
      <c r="V470" s="197"/>
      <c r="W470" s="197"/>
      <c r="X470" s="197"/>
      <c r="Y470" s="197"/>
      <c r="Z470" s="197"/>
    </row>
    <row r="471" spans="1:26" ht="12" customHeight="1" x14ac:dyDescent="0.25">
      <c r="A471" s="197"/>
      <c r="B471" s="197"/>
      <c r="C471" s="197"/>
      <c r="D471" s="230"/>
      <c r="E471" s="197"/>
      <c r="F471" s="197"/>
      <c r="G471" s="197"/>
      <c r="H471" s="197"/>
      <c r="I471" s="197"/>
      <c r="J471" s="197"/>
      <c r="K471" s="197"/>
      <c r="L471" s="197"/>
      <c r="M471" s="197"/>
      <c r="N471" s="197"/>
      <c r="O471" s="197"/>
      <c r="P471" s="197"/>
      <c r="Q471" s="197"/>
      <c r="R471" s="197"/>
      <c r="S471" s="197"/>
      <c r="T471" s="197"/>
      <c r="U471" s="197"/>
      <c r="V471" s="197"/>
      <c r="W471" s="197"/>
      <c r="X471" s="197"/>
      <c r="Y471" s="197"/>
      <c r="Z471" s="197"/>
    </row>
    <row r="472" spans="1:26" ht="12" customHeight="1" x14ac:dyDescent="0.25">
      <c r="A472" s="197"/>
      <c r="B472" s="197"/>
      <c r="C472" s="197"/>
      <c r="D472" s="230"/>
      <c r="E472" s="197"/>
      <c r="F472" s="197"/>
      <c r="G472" s="197"/>
      <c r="H472" s="197"/>
      <c r="I472" s="197"/>
      <c r="J472" s="197"/>
      <c r="K472" s="197"/>
      <c r="L472" s="197"/>
      <c r="M472" s="197"/>
      <c r="N472" s="197"/>
      <c r="O472" s="197"/>
      <c r="P472" s="197"/>
      <c r="Q472" s="197"/>
      <c r="R472" s="197"/>
      <c r="S472" s="197"/>
      <c r="T472" s="197"/>
      <c r="U472" s="197"/>
      <c r="V472" s="197"/>
      <c r="W472" s="197"/>
      <c r="X472" s="197"/>
      <c r="Y472" s="197"/>
      <c r="Z472" s="197"/>
    </row>
    <row r="473" spans="1:26" ht="12" customHeight="1" x14ac:dyDescent="0.25">
      <c r="A473" s="197"/>
      <c r="B473" s="197"/>
      <c r="C473" s="197"/>
      <c r="D473" s="230"/>
      <c r="E473" s="197"/>
      <c r="F473" s="197"/>
      <c r="G473" s="197"/>
      <c r="H473" s="197"/>
      <c r="I473" s="197"/>
      <c r="J473" s="197"/>
      <c r="K473" s="197"/>
      <c r="L473" s="197"/>
      <c r="M473" s="197"/>
      <c r="N473" s="197"/>
      <c r="O473" s="197"/>
      <c r="P473" s="197"/>
      <c r="Q473" s="197"/>
      <c r="R473" s="197"/>
      <c r="S473" s="197"/>
      <c r="T473" s="197"/>
      <c r="U473" s="197"/>
      <c r="V473" s="197"/>
      <c r="W473" s="197"/>
      <c r="X473" s="197"/>
      <c r="Y473" s="197"/>
      <c r="Z473" s="197"/>
    </row>
    <row r="474" spans="1:26" ht="12" customHeight="1" x14ac:dyDescent="0.25">
      <c r="A474" s="197"/>
      <c r="B474" s="197"/>
      <c r="C474" s="197"/>
      <c r="D474" s="230"/>
      <c r="E474" s="197"/>
      <c r="F474" s="197"/>
      <c r="G474" s="197"/>
      <c r="H474" s="197"/>
      <c r="I474" s="197"/>
      <c r="J474" s="197"/>
      <c r="K474" s="197"/>
      <c r="L474" s="197"/>
      <c r="M474" s="197"/>
      <c r="N474" s="197"/>
      <c r="O474" s="197"/>
      <c r="P474" s="197"/>
      <c r="Q474" s="197"/>
      <c r="R474" s="197"/>
      <c r="S474" s="197"/>
      <c r="T474" s="197"/>
      <c r="U474" s="197"/>
      <c r="V474" s="197"/>
      <c r="W474" s="197"/>
      <c r="X474" s="197"/>
      <c r="Y474" s="197"/>
      <c r="Z474" s="197"/>
    </row>
    <row r="475" spans="1:26" ht="12" customHeight="1" x14ac:dyDescent="0.25">
      <c r="A475" s="197"/>
      <c r="B475" s="197"/>
      <c r="C475" s="197"/>
      <c r="D475" s="230"/>
      <c r="E475" s="197"/>
      <c r="F475" s="197"/>
      <c r="G475" s="197"/>
      <c r="H475" s="197"/>
      <c r="I475" s="197"/>
      <c r="J475" s="197"/>
      <c r="K475" s="197"/>
      <c r="L475" s="197"/>
      <c r="M475" s="197"/>
      <c r="N475" s="197"/>
      <c r="O475" s="197"/>
      <c r="P475" s="197"/>
      <c r="Q475" s="197"/>
      <c r="R475" s="197"/>
      <c r="S475" s="197"/>
      <c r="T475" s="197"/>
      <c r="U475" s="197"/>
      <c r="V475" s="197"/>
      <c r="W475" s="197"/>
      <c r="X475" s="197"/>
      <c r="Y475" s="197"/>
      <c r="Z475" s="197"/>
    </row>
    <row r="476" spans="1:26" ht="12" customHeight="1" x14ac:dyDescent="0.25">
      <c r="A476" s="197"/>
      <c r="B476" s="197"/>
      <c r="C476" s="197"/>
      <c r="D476" s="230"/>
      <c r="E476" s="197"/>
      <c r="F476" s="197"/>
      <c r="G476" s="197"/>
      <c r="H476" s="197"/>
      <c r="I476" s="197"/>
      <c r="J476" s="197"/>
      <c r="K476" s="197"/>
      <c r="L476" s="197"/>
      <c r="M476" s="197"/>
      <c r="N476" s="197"/>
      <c r="O476" s="197"/>
      <c r="P476" s="197"/>
      <c r="Q476" s="197"/>
      <c r="R476" s="197"/>
      <c r="S476" s="197"/>
      <c r="T476" s="197"/>
      <c r="U476" s="197"/>
      <c r="V476" s="197"/>
      <c r="W476" s="197"/>
      <c r="X476" s="197"/>
      <c r="Y476" s="197"/>
      <c r="Z476" s="197"/>
    </row>
    <row r="477" spans="1:26" ht="12" customHeight="1" x14ac:dyDescent="0.25">
      <c r="A477" s="197"/>
      <c r="B477" s="197"/>
      <c r="C477" s="197"/>
      <c r="D477" s="230"/>
      <c r="E477" s="197"/>
      <c r="F477" s="197"/>
      <c r="G477" s="197"/>
      <c r="H477" s="197"/>
      <c r="I477" s="197"/>
      <c r="J477" s="197"/>
      <c r="K477" s="197"/>
      <c r="L477" s="197"/>
      <c r="M477" s="197"/>
      <c r="N477" s="197"/>
      <c r="O477" s="197"/>
      <c r="P477" s="197"/>
      <c r="Q477" s="197"/>
      <c r="R477" s="197"/>
      <c r="S477" s="197"/>
      <c r="T477" s="197"/>
      <c r="U477" s="197"/>
      <c r="V477" s="197"/>
      <c r="W477" s="197"/>
      <c r="X477" s="197"/>
      <c r="Y477" s="197"/>
      <c r="Z477" s="197"/>
    </row>
    <row r="478" spans="1:26" ht="12" customHeight="1" x14ac:dyDescent="0.25">
      <c r="A478" s="197"/>
      <c r="B478" s="197"/>
      <c r="C478" s="197"/>
      <c r="D478" s="230"/>
      <c r="E478" s="197"/>
      <c r="F478" s="197"/>
      <c r="G478" s="197"/>
      <c r="H478" s="197"/>
      <c r="I478" s="197"/>
      <c r="J478" s="197"/>
      <c r="K478" s="197"/>
      <c r="L478" s="197"/>
      <c r="M478" s="197"/>
      <c r="N478" s="197"/>
      <c r="O478" s="197"/>
      <c r="P478" s="197"/>
      <c r="Q478" s="197"/>
      <c r="R478" s="197"/>
      <c r="S478" s="197"/>
      <c r="T478" s="197"/>
      <c r="U478" s="197"/>
      <c r="V478" s="197"/>
      <c r="W478" s="197"/>
      <c r="X478" s="197"/>
      <c r="Y478" s="197"/>
      <c r="Z478" s="197"/>
    </row>
    <row r="479" spans="1:26" ht="12" customHeight="1" x14ac:dyDescent="0.25">
      <c r="A479" s="197"/>
      <c r="B479" s="197"/>
      <c r="C479" s="197"/>
      <c r="D479" s="230"/>
      <c r="E479" s="197"/>
      <c r="F479" s="197"/>
      <c r="G479" s="197"/>
      <c r="H479" s="197"/>
      <c r="I479" s="197"/>
      <c r="J479" s="197"/>
      <c r="K479" s="197"/>
      <c r="L479" s="197"/>
      <c r="M479" s="197"/>
      <c r="N479" s="197"/>
      <c r="O479" s="197"/>
      <c r="P479" s="197"/>
      <c r="Q479" s="197"/>
      <c r="R479" s="197"/>
      <c r="S479" s="197"/>
      <c r="T479" s="197"/>
      <c r="U479" s="197"/>
      <c r="V479" s="197"/>
      <c r="W479" s="197"/>
      <c r="X479" s="197"/>
      <c r="Y479" s="197"/>
      <c r="Z479" s="197"/>
    </row>
    <row r="480" spans="1:26" ht="12" customHeight="1" x14ac:dyDescent="0.25">
      <c r="A480" s="197"/>
      <c r="B480" s="197"/>
      <c r="C480" s="197"/>
      <c r="D480" s="230"/>
      <c r="E480" s="197"/>
      <c r="F480" s="197"/>
      <c r="G480" s="197"/>
      <c r="H480" s="197"/>
      <c r="I480" s="197"/>
      <c r="J480" s="197"/>
      <c r="K480" s="197"/>
      <c r="L480" s="197"/>
      <c r="M480" s="197"/>
      <c r="N480" s="197"/>
      <c r="O480" s="197"/>
      <c r="P480" s="197"/>
      <c r="Q480" s="197"/>
      <c r="R480" s="197"/>
      <c r="S480" s="197"/>
      <c r="T480" s="197"/>
      <c r="U480" s="197"/>
      <c r="V480" s="197"/>
      <c r="W480" s="197"/>
      <c r="X480" s="197"/>
      <c r="Y480" s="197"/>
      <c r="Z480" s="197"/>
    </row>
    <row r="481" spans="1:26" ht="12" customHeight="1" x14ac:dyDescent="0.25">
      <c r="A481" s="197"/>
      <c r="B481" s="197"/>
      <c r="C481" s="197"/>
      <c r="D481" s="230"/>
      <c r="E481" s="197"/>
      <c r="F481" s="197"/>
      <c r="G481" s="197"/>
      <c r="H481" s="197"/>
      <c r="I481" s="197"/>
      <c r="J481" s="197"/>
      <c r="K481" s="197"/>
      <c r="L481" s="197"/>
      <c r="M481" s="197"/>
      <c r="N481" s="197"/>
      <c r="O481" s="197"/>
      <c r="P481" s="197"/>
      <c r="Q481" s="197"/>
      <c r="R481" s="197"/>
      <c r="S481" s="197"/>
      <c r="T481" s="197"/>
      <c r="U481" s="197"/>
      <c r="V481" s="197"/>
      <c r="W481" s="197"/>
      <c r="X481" s="197"/>
      <c r="Y481" s="197"/>
      <c r="Z481" s="197"/>
    </row>
    <row r="482" spans="1:26" ht="12" customHeight="1" x14ac:dyDescent="0.25">
      <c r="A482" s="197"/>
      <c r="B482" s="197"/>
      <c r="C482" s="197"/>
      <c r="D482" s="230"/>
      <c r="E482" s="197"/>
      <c r="F482" s="197"/>
      <c r="G482" s="197"/>
      <c r="H482" s="197"/>
      <c r="I482" s="197"/>
      <c r="J482" s="197"/>
      <c r="K482" s="197"/>
      <c r="L482" s="197"/>
      <c r="M482" s="197"/>
      <c r="N482" s="197"/>
      <c r="O482" s="197"/>
      <c r="P482" s="197"/>
      <c r="Q482" s="197"/>
      <c r="R482" s="197"/>
      <c r="S482" s="197"/>
      <c r="T482" s="197"/>
      <c r="U482" s="197"/>
      <c r="V482" s="197"/>
      <c r="W482" s="197"/>
      <c r="X482" s="197"/>
      <c r="Y482" s="197"/>
      <c r="Z482" s="197"/>
    </row>
    <row r="483" spans="1:26" ht="12" customHeight="1" x14ac:dyDescent="0.25">
      <c r="A483" s="197"/>
      <c r="B483" s="197"/>
      <c r="C483" s="197"/>
      <c r="D483" s="230"/>
      <c r="E483" s="197"/>
      <c r="F483" s="197"/>
      <c r="G483" s="197"/>
      <c r="H483" s="197"/>
      <c r="I483" s="197"/>
      <c r="J483" s="197"/>
      <c r="K483" s="197"/>
      <c r="L483" s="197"/>
      <c r="M483" s="197"/>
      <c r="N483" s="197"/>
      <c r="O483" s="197"/>
      <c r="P483" s="197"/>
      <c r="Q483" s="197"/>
      <c r="R483" s="197"/>
      <c r="S483" s="197"/>
      <c r="T483" s="197"/>
      <c r="U483" s="197"/>
      <c r="V483" s="197"/>
      <c r="W483" s="197"/>
      <c r="X483" s="197"/>
      <c r="Y483" s="197"/>
      <c r="Z483" s="197"/>
    </row>
    <row r="484" spans="1:26" ht="12" customHeight="1" x14ac:dyDescent="0.25">
      <c r="A484" s="197"/>
      <c r="B484" s="197"/>
      <c r="C484" s="197"/>
      <c r="D484" s="230"/>
      <c r="E484" s="197"/>
      <c r="F484" s="197"/>
      <c r="G484" s="197"/>
      <c r="H484" s="197"/>
      <c r="I484" s="197"/>
      <c r="J484" s="197"/>
      <c r="K484" s="197"/>
      <c r="L484" s="197"/>
      <c r="M484" s="197"/>
      <c r="N484" s="197"/>
      <c r="O484" s="197"/>
      <c r="P484" s="197"/>
      <c r="Q484" s="197"/>
      <c r="R484" s="197"/>
      <c r="S484" s="197"/>
      <c r="T484" s="197"/>
      <c r="U484" s="197"/>
      <c r="V484" s="197"/>
      <c r="W484" s="197"/>
      <c r="X484" s="197"/>
      <c r="Y484" s="197"/>
      <c r="Z484" s="197"/>
    </row>
    <row r="485" spans="1:26" ht="12" customHeight="1" x14ac:dyDescent="0.25">
      <c r="A485" s="197"/>
      <c r="B485" s="197"/>
      <c r="C485" s="197"/>
      <c r="D485" s="230"/>
      <c r="E485" s="197"/>
      <c r="F485" s="197"/>
      <c r="G485" s="197"/>
      <c r="H485" s="197"/>
      <c r="I485" s="197"/>
      <c r="J485" s="197"/>
      <c r="K485" s="197"/>
      <c r="L485" s="197"/>
      <c r="M485" s="197"/>
      <c r="N485" s="197"/>
      <c r="O485" s="197"/>
      <c r="P485" s="197"/>
      <c r="Q485" s="197"/>
      <c r="R485" s="197"/>
      <c r="S485" s="197"/>
      <c r="T485" s="197"/>
      <c r="U485" s="197"/>
      <c r="V485" s="197"/>
      <c r="W485" s="197"/>
      <c r="X485" s="197"/>
      <c r="Y485" s="197"/>
      <c r="Z485" s="197"/>
    </row>
    <row r="486" spans="1:26" ht="12" customHeight="1" x14ac:dyDescent="0.25">
      <c r="A486" s="197"/>
      <c r="B486" s="197"/>
      <c r="C486" s="197"/>
      <c r="D486" s="230"/>
      <c r="E486" s="197"/>
      <c r="F486" s="197"/>
      <c r="G486" s="197"/>
      <c r="H486" s="197"/>
      <c r="I486" s="197"/>
      <c r="J486" s="197"/>
      <c r="K486" s="197"/>
      <c r="L486" s="197"/>
      <c r="M486" s="197"/>
      <c r="N486" s="197"/>
      <c r="O486" s="197"/>
      <c r="P486" s="197"/>
      <c r="Q486" s="197"/>
      <c r="R486" s="197"/>
      <c r="S486" s="197"/>
      <c r="T486" s="197"/>
      <c r="U486" s="197"/>
      <c r="V486" s="197"/>
      <c r="W486" s="197"/>
      <c r="X486" s="197"/>
      <c r="Y486" s="197"/>
      <c r="Z486" s="197"/>
    </row>
    <row r="487" spans="1:26" ht="12" customHeight="1" x14ac:dyDescent="0.25">
      <c r="A487" s="197"/>
      <c r="B487" s="197"/>
      <c r="C487" s="197"/>
      <c r="D487" s="230"/>
      <c r="E487" s="197"/>
      <c r="F487" s="197"/>
      <c r="G487" s="197"/>
      <c r="H487" s="197"/>
      <c r="I487" s="197"/>
      <c r="J487" s="197"/>
      <c r="K487" s="197"/>
      <c r="L487" s="197"/>
      <c r="M487" s="197"/>
      <c r="N487" s="197"/>
      <c r="O487" s="197"/>
      <c r="P487" s="197"/>
      <c r="Q487" s="197"/>
      <c r="R487" s="197"/>
      <c r="S487" s="197"/>
      <c r="T487" s="197"/>
      <c r="U487" s="197"/>
      <c r="V487" s="197"/>
      <c r="W487" s="197"/>
      <c r="X487" s="197"/>
      <c r="Y487" s="197"/>
      <c r="Z487" s="197"/>
    </row>
    <row r="488" spans="1:26" ht="12" customHeight="1" x14ac:dyDescent="0.25">
      <c r="A488" s="197"/>
      <c r="B488" s="197"/>
      <c r="C488" s="197"/>
      <c r="D488" s="230"/>
      <c r="E488" s="197"/>
      <c r="F488" s="197"/>
      <c r="G488" s="197"/>
      <c r="H488" s="197"/>
      <c r="I488" s="197"/>
      <c r="J488" s="197"/>
      <c r="K488" s="197"/>
      <c r="L488" s="197"/>
      <c r="M488" s="197"/>
      <c r="N488" s="197"/>
      <c r="O488" s="197"/>
      <c r="P488" s="197"/>
      <c r="Q488" s="197"/>
      <c r="R488" s="197"/>
      <c r="S488" s="197"/>
      <c r="T488" s="197"/>
      <c r="U488" s="197"/>
      <c r="V488" s="197"/>
      <c r="W488" s="197"/>
      <c r="X488" s="197"/>
      <c r="Y488" s="197"/>
      <c r="Z488" s="197"/>
    </row>
    <row r="489" spans="1:26" ht="12" customHeight="1" x14ac:dyDescent="0.25">
      <c r="A489" s="197"/>
      <c r="B489" s="197"/>
      <c r="C489" s="197"/>
      <c r="D489" s="230"/>
      <c r="E489" s="197"/>
      <c r="F489" s="197"/>
      <c r="G489" s="197"/>
      <c r="H489" s="197"/>
      <c r="I489" s="197"/>
      <c r="J489" s="197"/>
      <c r="K489" s="197"/>
      <c r="L489" s="197"/>
      <c r="M489" s="197"/>
      <c r="N489" s="197"/>
      <c r="O489" s="197"/>
      <c r="P489" s="197"/>
      <c r="Q489" s="197"/>
      <c r="R489" s="197"/>
      <c r="S489" s="197"/>
      <c r="T489" s="197"/>
      <c r="U489" s="197"/>
      <c r="V489" s="197"/>
      <c r="W489" s="197"/>
      <c r="X489" s="197"/>
      <c r="Y489" s="197"/>
      <c r="Z489" s="197"/>
    </row>
    <row r="490" spans="1:26" ht="12" customHeight="1" x14ac:dyDescent="0.25">
      <c r="A490" s="197"/>
      <c r="B490" s="197"/>
      <c r="C490" s="197"/>
      <c r="D490" s="230"/>
      <c r="E490" s="197"/>
      <c r="F490" s="197"/>
      <c r="G490" s="197"/>
      <c r="H490" s="197"/>
      <c r="I490" s="197"/>
      <c r="J490" s="197"/>
      <c r="K490" s="197"/>
      <c r="L490" s="197"/>
      <c r="M490" s="197"/>
      <c r="N490" s="197"/>
      <c r="O490" s="197"/>
      <c r="P490" s="197"/>
      <c r="Q490" s="197"/>
      <c r="R490" s="197"/>
      <c r="S490" s="197"/>
      <c r="T490" s="197"/>
      <c r="U490" s="197"/>
      <c r="V490" s="197"/>
      <c r="W490" s="197"/>
      <c r="X490" s="197"/>
      <c r="Y490" s="197"/>
      <c r="Z490" s="197"/>
    </row>
    <row r="491" spans="1:26" ht="12" customHeight="1" x14ac:dyDescent="0.25">
      <c r="A491" s="197"/>
      <c r="B491" s="197"/>
      <c r="C491" s="197"/>
      <c r="D491" s="230"/>
      <c r="E491" s="197"/>
      <c r="F491" s="197"/>
      <c r="G491" s="197"/>
      <c r="H491" s="197"/>
      <c r="I491" s="197"/>
      <c r="J491" s="197"/>
      <c r="K491" s="197"/>
      <c r="L491" s="197"/>
      <c r="M491" s="197"/>
      <c r="N491" s="197"/>
      <c r="O491" s="197"/>
      <c r="P491" s="197"/>
      <c r="Q491" s="197"/>
      <c r="R491" s="197"/>
      <c r="S491" s="197"/>
      <c r="T491" s="197"/>
      <c r="U491" s="197"/>
      <c r="V491" s="197"/>
      <c r="W491" s="197"/>
      <c r="X491" s="197"/>
      <c r="Y491" s="197"/>
      <c r="Z491" s="197"/>
    </row>
    <row r="492" spans="1:26" ht="12" customHeight="1" x14ac:dyDescent="0.25">
      <c r="A492" s="197"/>
      <c r="B492" s="197"/>
      <c r="C492" s="197"/>
      <c r="D492" s="230"/>
      <c r="E492" s="197"/>
      <c r="F492" s="197"/>
      <c r="G492" s="197"/>
      <c r="H492" s="197"/>
      <c r="I492" s="197"/>
      <c r="J492" s="197"/>
      <c r="K492" s="197"/>
      <c r="L492" s="197"/>
      <c r="M492" s="197"/>
      <c r="N492" s="197"/>
      <c r="O492" s="197"/>
      <c r="P492" s="197"/>
      <c r="Q492" s="197"/>
      <c r="R492" s="197"/>
      <c r="S492" s="197"/>
      <c r="T492" s="197"/>
      <c r="U492" s="197"/>
      <c r="V492" s="197"/>
      <c r="W492" s="197"/>
      <c r="X492" s="197"/>
      <c r="Y492" s="197"/>
      <c r="Z492" s="197"/>
    </row>
    <row r="493" spans="1:26" ht="12" customHeight="1" x14ac:dyDescent="0.25">
      <c r="A493" s="197"/>
      <c r="B493" s="197"/>
      <c r="C493" s="197"/>
      <c r="D493" s="230"/>
      <c r="E493" s="197"/>
      <c r="F493" s="197"/>
      <c r="G493" s="197"/>
      <c r="H493" s="197"/>
      <c r="I493" s="197"/>
      <c r="J493" s="197"/>
      <c r="K493" s="197"/>
      <c r="L493" s="197"/>
      <c r="M493" s="197"/>
      <c r="N493" s="197"/>
      <c r="O493" s="197"/>
      <c r="P493" s="197"/>
      <c r="Q493" s="197"/>
      <c r="R493" s="197"/>
      <c r="S493" s="197"/>
      <c r="T493" s="197"/>
      <c r="U493" s="197"/>
      <c r="V493" s="197"/>
      <c r="W493" s="197"/>
      <c r="X493" s="197"/>
      <c r="Y493" s="197"/>
      <c r="Z493" s="197"/>
    </row>
    <row r="494" spans="1:26" ht="12" customHeight="1" x14ac:dyDescent="0.25">
      <c r="A494" s="197"/>
      <c r="B494" s="197"/>
      <c r="C494" s="197"/>
      <c r="D494" s="230"/>
      <c r="E494" s="197"/>
      <c r="F494" s="197"/>
      <c r="G494" s="197"/>
      <c r="H494" s="197"/>
      <c r="I494" s="197"/>
      <c r="J494" s="197"/>
      <c r="K494" s="197"/>
      <c r="L494" s="197"/>
      <c r="M494" s="197"/>
      <c r="N494" s="197"/>
      <c r="O494" s="197"/>
      <c r="P494" s="197"/>
      <c r="Q494" s="197"/>
      <c r="R494" s="197"/>
      <c r="S494" s="197"/>
      <c r="T494" s="197"/>
      <c r="U494" s="197"/>
      <c r="V494" s="197"/>
      <c r="W494" s="197"/>
      <c r="X494" s="197"/>
      <c r="Y494" s="197"/>
      <c r="Z494" s="197"/>
    </row>
    <row r="495" spans="1:26" ht="12" customHeight="1" x14ac:dyDescent="0.25">
      <c r="A495" s="197"/>
      <c r="B495" s="197"/>
      <c r="C495" s="197"/>
      <c r="D495" s="230"/>
      <c r="E495" s="197"/>
      <c r="F495" s="197"/>
      <c r="G495" s="197"/>
      <c r="H495" s="197"/>
      <c r="I495" s="197"/>
      <c r="J495" s="197"/>
      <c r="K495" s="197"/>
      <c r="L495" s="197"/>
      <c r="M495" s="197"/>
      <c r="N495" s="197"/>
      <c r="O495" s="197"/>
      <c r="P495" s="197"/>
      <c r="Q495" s="197"/>
      <c r="R495" s="197"/>
      <c r="S495" s="197"/>
      <c r="T495" s="197"/>
      <c r="U495" s="197"/>
      <c r="V495" s="197"/>
      <c r="W495" s="197"/>
      <c r="X495" s="197"/>
      <c r="Y495" s="197"/>
      <c r="Z495" s="197"/>
    </row>
    <row r="496" spans="1:26" ht="12" customHeight="1" x14ac:dyDescent="0.25">
      <c r="A496" s="197"/>
      <c r="B496" s="197"/>
      <c r="C496" s="197"/>
      <c r="D496" s="230"/>
      <c r="E496" s="197"/>
      <c r="F496" s="197"/>
      <c r="G496" s="197"/>
      <c r="H496" s="197"/>
      <c r="I496" s="197"/>
      <c r="J496" s="197"/>
      <c r="K496" s="197"/>
      <c r="L496" s="197"/>
      <c r="M496" s="197"/>
      <c r="N496" s="197"/>
      <c r="O496" s="197"/>
      <c r="P496" s="197"/>
      <c r="Q496" s="197"/>
      <c r="R496" s="197"/>
      <c r="S496" s="197"/>
      <c r="T496" s="197"/>
      <c r="U496" s="197"/>
      <c r="V496" s="197"/>
      <c r="W496" s="197"/>
      <c r="X496" s="197"/>
      <c r="Y496" s="197"/>
      <c r="Z496" s="197"/>
    </row>
    <row r="497" spans="1:26" ht="12" customHeight="1" x14ac:dyDescent="0.25">
      <c r="A497" s="197"/>
      <c r="B497" s="197"/>
      <c r="C497" s="197"/>
      <c r="D497" s="230"/>
      <c r="E497" s="197"/>
      <c r="F497" s="197"/>
      <c r="G497" s="197"/>
      <c r="H497" s="197"/>
      <c r="I497" s="197"/>
      <c r="J497" s="197"/>
      <c r="K497" s="197"/>
      <c r="L497" s="197"/>
      <c r="M497" s="197"/>
      <c r="N497" s="197"/>
      <c r="O497" s="197"/>
      <c r="P497" s="197"/>
      <c r="Q497" s="197"/>
      <c r="R497" s="197"/>
      <c r="S497" s="197"/>
      <c r="T497" s="197"/>
      <c r="U497" s="197"/>
      <c r="V497" s="197"/>
      <c r="W497" s="197"/>
      <c r="X497" s="197"/>
      <c r="Y497" s="197"/>
      <c r="Z497" s="197"/>
    </row>
    <row r="498" spans="1:26" ht="12" customHeight="1" x14ac:dyDescent="0.25">
      <c r="A498" s="197"/>
      <c r="B498" s="197"/>
      <c r="C498" s="197"/>
      <c r="D498" s="230"/>
      <c r="E498" s="197"/>
      <c r="F498" s="197"/>
      <c r="G498" s="197"/>
      <c r="H498" s="197"/>
      <c r="I498" s="197"/>
      <c r="J498" s="197"/>
      <c r="K498" s="197"/>
      <c r="L498" s="197"/>
      <c r="M498" s="197"/>
      <c r="N498" s="197"/>
      <c r="O498" s="197"/>
      <c r="P498" s="197"/>
      <c r="Q498" s="197"/>
      <c r="R498" s="197"/>
      <c r="S498" s="197"/>
      <c r="T498" s="197"/>
      <c r="U498" s="197"/>
      <c r="V498" s="197"/>
      <c r="W498" s="197"/>
      <c r="X498" s="197"/>
      <c r="Y498" s="197"/>
      <c r="Z498" s="197"/>
    </row>
    <row r="499" spans="1:26" ht="12" customHeight="1" x14ac:dyDescent="0.25">
      <c r="A499" s="197"/>
      <c r="B499" s="197"/>
      <c r="C499" s="197"/>
      <c r="D499" s="230"/>
      <c r="E499" s="197"/>
      <c r="F499" s="197"/>
      <c r="G499" s="197"/>
      <c r="H499" s="197"/>
      <c r="I499" s="197"/>
      <c r="J499" s="197"/>
      <c r="K499" s="197"/>
      <c r="L499" s="197"/>
      <c r="M499" s="197"/>
      <c r="N499" s="197"/>
      <c r="O499" s="197"/>
      <c r="P499" s="197"/>
      <c r="Q499" s="197"/>
      <c r="R499" s="197"/>
      <c r="S499" s="197"/>
      <c r="T499" s="197"/>
      <c r="U499" s="197"/>
      <c r="V499" s="197"/>
      <c r="W499" s="197"/>
      <c r="X499" s="197"/>
      <c r="Y499" s="197"/>
      <c r="Z499" s="197"/>
    </row>
    <row r="500" spans="1:26" ht="12" customHeight="1" x14ac:dyDescent="0.25">
      <c r="A500" s="197"/>
      <c r="B500" s="197"/>
      <c r="C500" s="197"/>
      <c r="D500" s="230"/>
      <c r="E500" s="197"/>
      <c r="F500" s="197"/>
      <c r="G500" s="197"/>
      <c r="H500" s="197"/>
      <c r="I500" s="197"/>
      <c r="J500" s="197"/>
      <c r="K500" s="197"/>
      <c r="L500" s="197"/>
      <c r="M500" s="197"/>
      <c r="N500" s="197"/>
      <c r="O500" s="197"/>
      <c r="P500" s="197"/>
      <c r="Q500" s="197"/>
      <c r="R500" s="197"/>
      <c r="S500" s="197"/>
      <c r="T500" s="197"/>
      <c r="U500" s="197"/>
      <c r="V500" s="197"/>
      <c r="W500" s="197"/>
      <c r="X500" s="197"/>
      <c r="Y500" s="197"/>
      <c r="Z500" s="197"/>
    </row>
    <row r="501" spans="1:26" ht="12" customHeight="1" x14ac:dyDescent="0.25">
      <c r="A501" s="197"/>
      <c r="B501" s="197"/>
      <c r="C501" s="197"/>
      <c r="D501" s="230"/>
      <c r="E501" s="197"/>
      <c r="F501" s="197"/>
      <c r="G501" s="197"/>
      <c r="H501" s="197"/>
      <c r="I501" s="197"/>
      <c r="J501" s="197"/>
      <c r="K501" s="197"/>
      <c r="L501" s="197"/>
      <c r="M501" s="197"/>
      <c r="N501" s="197"/>
      <c r="O501" s="197"/>
      <c r="P501" s="197"/>
      <c r="Q501" s="197"/>
      <c r="R501" s="197"/>
      <c r="S501" s="197"/>
      <c r="T501" s="197"/>
      <c r="U501" s="197"/>
      <c r="V501" s="197"/>
      <c r="W501" s="197"/>
      <c r="X501" s="197"/>
      <c r="Y501" s="197"/>
      <c r="Z501" s="197"/>
    </row>
    <row r="502" spans="1:26" ht="12" customHeight="1" x14ac:dyDescent="0.25">
      <c r="A502" s="197"/>
      <c r="B502" s="197"/>
      <c r="C502" s="197"/>
      <c r="D502" s="230"/>
      <c r="E502" s="197"/>
      <c r="F502" s="197"/>
      <c r="G502" s="197"/>
      <c r="H502" s="197"/>
      <c r="I502" s="197"/>
      <c r="J502" s="197"/>
      <c r="K502" s="197"/>
      <c r="L502" s="197"/>
      <c r="M502" s="197"/>
      <c r="N502" s="197"/>
      <c r="O502" s="197"/>
      <c r="P502" s="197"/>
      <c r="Q502" s="197"/>
      <c r="R502" s="197"/>
      <c r="S502" s="197"/>
      <c r="T502" s="197"/>
      <c r="U502" s="197"/>
      <c r="V502" s="197"/>
      <c r="W502" s="197"/>
      <c r="X502" s="197"/>
      <c r="Y502" s="197"/>
      <c r="Z502" s="197"/>
    </row>
    <row r="503" spans="1:26" ht="12" customHeight="1" x14ac:dyDescent="0.25">
      <c r="A503" s="197"/>
      <c r="B503" s="197"/>
      <c r="C503" s="197"/>
      <c r="D503" s="230"/>
      <c r="E503" s="197"/>
      <c r="F503" s="197"/>
      <c r="G503" s="197"/>
      <c r="H503" s="197"/>
      <c r="I503" s="197"/>
      <c r="J503" s="197"/>
      <c r="K503" s="197"/>
      <c r="L503" s="197"/>
      <c r="M503" s="197"/>
      <c r="N503" s="197"/>
      <c r="O503" s="197"/>
      <c r="P503" s="197"/>
      <c r="Q503" s="197"/>
      <c r="R503" s="197"/>
      <c r="S503" s="197"/>
      <c r="T503" s="197"/>
      <c r="U503" s="197"/>
      <c r="V503" s="197"/>
      <c r="W503" s="197"/>
      <c r="X503" s="197"/>
      <c r="Y503" s="197"/>
      <c r="Z503" s="197"/>
    </row>
    <row r="504" spans="1:26" ht="12" customHeight="1" x14ac:dyDescent="0.25">
      <c r="A504" s="197"/>
      <c r="B504" s="197"/>
      <c r="C504" s="197"/>
      <c r="D504" s="230"/>
      <c r="E504" s="197"/>
      <c r="F504" s="197"/>
      <c r="G504" s="197"/>
      <c r="H504" s="197"/>
      <c r="I504" s="197"/>
      <c r="J504" s="197"/>
      <c r="K504" s="197"/>
      <c r="L504" s="197"/>
      <c r="M504" s="197"/>
      <c r="N504" s="197"/>
      <c r="O504" s="197"/>
      <c r="P504" s="197"/>
      <c r="Q504" s="197"/>
      <c r="R504" s="197"/>
      <c r="S504" s="197"/>
      <c r="T504" s="197"/>
      <c r="U504" s="197"/>
      <c r="V504" s="197"/>
      <c r="W504" s="197"/>
      <c r="X504" s="197"/>
      <c r="Y504" s="197"/>
      <c r="Z504" s="197"/>
    </row>
    <row r="505" spans="1:26" ht="12" customHeight="1" x14ac:dyDescent="0.25">
      <c r="A505" s="197"/>
      <c r="B505" s="197"/>
      <c r="C505" s="197"/>
      <c r="D505" s="230"/>
      <c r="E505" s="197"/>
      <c r="F505" s="197"/>
      <c r="G505" s="197"/>
      <c r="H505" s="197"/>
      <c r="I505" s="197"/>
      <c r="J505" s="197"/>
      <c r="K505" s="197"/>
      <c r="L505" s="197"/>
      <c r="M505" s="197"/>
      <c r="N505" s="197"/>
      <c r="O505" s="197"/>
      <c r="P505" s="197"/>
      <c r="Q505" s="197"/>
      <c r="R505" s="197"/>
      <c r="S505" s="197"/>
      <c r="T505" s="197"/>
      <c r="U505" s="197"/>
      <c r="V505" s="197"/>
      <c r="W505" s="197"/>
      <c r="X505" s="197"/>
      <c r="Y505" s="197"/>
      <c r="Z505" s="197"/>
    </row>
    <row r="506" spans="1:26" ht="12" customHeight="1" x14ac:dyDescent="0.25">
      <c r="A506" s="197"/>
      <c r="B506" s="197"/>
      <c r="C506" s="197"/>
      <c r="D506" s="230"/>
      <c r="E506" s="197"/>
      <c r="F506" s="197"/>
      <c r="G506" s="197"/>
      <c r="H506" s="197"/>
      <c r="I506" s="197"/>
      <c r="J506" s="197"/>
      <c r="K506" s="197"/>
      <c r="L506" s="197"/>
      <c r="M506" s="197"/>
      <c r="N506" s="197"/>
      <c r="O506" s="197"/>
      <c r="P506" s="197"/>
      <c r="Q506" s="197"/>
      <c r="R506" s="197"/>
      <c r="S506" s="197"/>
      <c r="T506" s="197"/>
      <c r="U506" s="197"/>
      <c r="V506" s="197"/>
      <c r="W506" s="197"/>
      <c r="X506" s="197"/>
      <c r="Y506" s="197"/>
      <c r="Z506" s="197"/>
    </row>
    <row r="507" spans="1:26" ht="12" customHeight="1" x14ac:dyDescent="0.25">
      <c r="A507" s="197"/>
      <c r="B507" s="197"/>
      <c r="C507" s="197"/>
      <c r="D507" s="230"/>
      <c r="E507" s="197"/>
      <c r="F507" s="197"/>
      <c r="G507" s="197"/>
      <c r="H507" s="197"/>
      <c r="I507" s="197"/>
      <c r="J507" s="197"/>
      <c r="K507" s="197"/>
      <c r="L507" s="197"/>
      <c r="M507" s="197"/>
      <c r="N507" s="197"/>
      <c r="O507" s="197"/>
      <c r="P507" s="197"/>
      <c r="Q507" s="197"/>
      <c r="R507" s="197"/>
      <c r="S507" s="197"/>
      <c r="T507" s="197"/>
      <c r="U507" s="197"/>
      <c r="V507" s="197"/>
      <c r="W507" s="197"/>
      <c r="X507" s="197"/>
      <c r="Y507" s="197"/>
      <c r="Z507" s="197"/>
    </row>
    <row r="508" spans="1:26" ht="12" customHeight="1" x14ac:dyDescent="0.25">
      <c r="A508" s="197"/>
      <c r="B508" s="197"/>
      <c r="C508" s="197"/>
      <c r="D508" s="230"/>
      <c r="E508" s="197"/>
      <c r="F508" s="197"/>
      <c r="G508" s="197"/>
      <c r="H508" s="197"/>
      <c r="I508" s="197"/>
      <c r="J508" s="197"/>
      <c r="K508" s="197"/>
      <c r="L508" s="197"/>
      <c r="M508" s="197"/>
      <c r="N508" s="197"/>
      <c r="O508" s="197"/>
      <c r="P508" s="197"/>
      <c r="Q508" s="197"/>
      <c r="R508" s="197"/>
      <c r="S508" s="197"/>
      <c r="T508" s="197"/>
      <c r="U508" s="197"/>
      <c r="V508" s="197"/>
      <c r="W508" s="197"/>
      <c r="X508" s="197"/>
      <c r="Y508" s="197"/>
      <c r="Z508" s="197"/>
    </row>
    <row r="509" spans="1:26" ht="12" customHeight="1" x14ac:dyDescent="0.25">
      <c r="A509" s="197"/>
      <c r="B509" s="197"/>
      <c r="C509" s="197"/>
      <c r="D509" s="230"/>
      <c r="E509" s="197"/>
      <c r="F509" s="197"/>
      <c r="G509" s="197"/>
      <c r="H509" s="197"/>
      <c r="I509" s="197"/>
      <c r="J509" s="197"/>
      <c r="K509" s="197"/>
      <c r="L509" s="197"/>
      <c r="M509" s="197"/>
      <c r="N509" s="197"/>
      <c r="O509" s="197"/>
      <c r="P509" s="197"/>
      <c r="Q509" s="197"/>
      <c r="R509" s="197"/>
      <c r="S509" s="197"/>
      <c r="T509" s="197"/>
      <c r="U509" s="197"/>
      <c r="V509" s="197"/>
      <c r="W509" s="197"/>
      <c r="X509" s="197"/>
      <c r="Y509" s="197"/>
      <c r="Z509" s="197"/>
    </row>
    <row r="510" spans="1:26" ht="12" customHeight="1" x14ac:dyDescent="0.25">
      <c r="A510" s="197"/>
      <c r="B510" s="197"/>
      <c r="C510" s="197"/>
      <c r="D510" s="230"/>
      <c r="E510" s="197"/>
      <c r="F510" s="197"/>
      <c r="G510" s="197"/>
      <c r="H510" s="197"/>
      <c r="I510" s="197"/>
      <c r="J510" s="197"/>
      <c r="K510" s="197"/>
      <c r="L510" s="197"/>
      <c r="M510" s="197"/>
      <c r="N510" s="197"/>
      <c r="O510" s="197"/>
      <c r="P510" s="197"/>
      <c r="Q510" s="197"/>
      <c r="R510" s="197"/>
      <c r="S510" s="197"/>
      <c r="T510" s="197"/>
      <c r="U510" s="197"/>
      <c r="V510" s="197"/>
      <c r="W510" s="197"/>
      <c r="X510" s="197"/>
      <c r="Y510" s="197"/>
      <c r="Z510" s="197"/>
    </row>
    <row r="511" spans="1:26" ht="12" customHeight="1" x14ac:dyDescent="0.25">
      <c r="A511" s="197"/>
      <c r="B511" s="197"/>
      <c r="C511" s="197"/>
      <c r="D511" s="230"/>
      <c r="E511" s="197"/>
      <c r="F511" s="197"/>
      <c r="G511" s="197"/>
      <c r="H511" s="197"/>
      <c r="I511" s="197"/>
      <c r="J511" s="197"/>
      <c r="K511" s="197"/>
      <c r="L511" s="197"/>
      <c r="M511" s="197"/>
      <c r="N511" s="197"/>
      <c r="O511" s="197"/>
      <c r="P511" s="197"/>
      <c r="Q511" s="197"/>
      <c r="R511" s="197"/>
      <c r="S511" s="197"/>
      <c r="T511" s="197"/>
      <c r="U511" s="197"/>
      <c r="V511" s="197"/>
      <c r="W511" s="197"/>
      <c r="X511" s="197"/>
      <c r="Y511" s="197"/>
      <c r="Z511" s="197"/>
    </row>
    <row r="512" spans="1:26" ht="12" customHeight="1" x14ac:dyDescent="0.25">
      <c r="A512" s="197"/>
      <c r="B512" s="197"/>
      <c r="C512" s="197"/>
      <c r="D512" s="230"/>
      <c r="E512" s="197"/>
      <c r="F512" s="197"/>
      <c r="G512" s="197"/>
      <c r="H512" s="197"/>
      <c r="I512" s="197"/>
      <c r="J512" s="197"/>
      <c r="K512" s="197"/>
      <c r="L512" s="197"/>
      <c r="M512" s="197"/>
      <c r="N512" s="197"/>
      <c r="O512" s="197"/>
      <c r="P512" s="197"/>
      <c r="Q512" s="197"/>
      <c r="R512" s="197"/>
      <c r="S512" s="197"/>
      <c r="T512" s="197"/>
      <c r="U512" s="197"/>
      <c r="V512" s="197"/>
      <c r="W512" s="197"/>
      <c r="X512" s="197"/>
      <c r="Y512" s="197"/>
      <c r="Z512" s="197"/>
    </row>
    <row r="513" spans="1:26" ht="12" customHeight="1" x14ac:dyDescent="0.25">
      <c r="A513" s="197"/>
      <c r="B513" s="197"/>
      <c r="C513" s="197"/>
      <c r="D513" s="230"/>
      <c r="E513" s="197"/>
      <c r="F513" s="197"/>
      <c r="G513" s="197"/>
      <c r="H513" s="197"/>
      <c r="I513" s="197"/>
      <c r="J513" s="197"/>
      <c r="K513" s="197"/>
      <c r="L513" s="197"/>
      <c r="M513" s="197"/>
      <c r="N513" s="197"/>
      <c r="O513" s="197"/>
      <c r="P513" s="197"/>
      <c r="Q513" s="197"/>
      <c r="R513" s="197"/>
      <c r="S513" s="197"/>
      <c r="T513" s="197"/>
      <c r="U513" s="197"/>
      <c r="V513" s="197"/>
      <c r="W513" s="197"/>
      <c r="X513" s="197"/>
      <c r="Y513" s="197"/>
      <c r="Z513" s="197"/>
    </row>
    <row r="514" spans="1:26" ht="12" customHeight="1" x14ac:dyDescent="0.25">
      <c r="A514" s="197"/>
      <c r="B514" s="197"/>
      <c r="C514" s="197"/>
      <c r="D514" s="230"/>
      <c r="E514" s="197"/>
      <c r="F514" s="197"/>
      <c r="G514" s="197"/>
      <c r="H514" s="197"/>
      <c r="I514" s="197"/>
      <c r="J514" s="197"/>
      <c r="K514" s="197"/>
      <c r="L514" s="197"/>
      <c r="M514" s="197"/>
      <c r="N514" s="197"/>
      <c r="O514" s="197"/>
      <c r="P514" s="197"/>
      <c r="Q514" s="197"/>
      <c r="R514" s="197"/>
      <c r="S514" s="197"/>
      <c r="T514" s="197"/>
      <c r="U514" s="197"/>
      <c r="V514" s="197"/>
      <c r="W514" s="197"/>
      <c r="X514" s="197"/>
      <c r="Y514" s="197"/>
      <c r="Z514" s="197"/>
    </row>
    <row r="515" spans="1:26" ht="12" customHeight="1" x14ac:dyDescent="0.25">
      <c r="A515" s="197"/>
      <c r="B515" s="197"/>
      <c r="C515" s="197"/>
      <c r="D515" s="230"/>
      <c r="E515" s="197"/>
      <c r="F515" s="197"/>
      <c r="G515" s="197"/>
      <c r="H515" s="197"/>
      <c r="I515" s="197"/>
      <c r="J515" s="197"/>
      <c r="K515" s="197"/>
      <c r="L515" s="197"/>
      <c r="M515" s="197"/>
      <c r="N515" s="197"/>
      <c r="O515" s="197"/>
      <c r="P515" s="197"/>
      <c r="Q515" s="197"/>
      <c r="R515" s="197"/>
      <c r="S515" s="197"/>
      <c r="T515" s="197"/>
      <c r="U515" s="197"/>
      <c r="V515" s="197"/>
      <c r="W515" s="197"/>
      <c r="X515" s="197"/>
      <c r="Y515" s="197"/>
      <c r="Z515" s="197"/>
    </row>
    <row r="516" spans="1:26" ht="12" customHeight="1" x14ac:dyDescent="0.25">
      <c r="A516" s="197"/>
      <c r="B516" s="197"/>
      <c r="C516" s="197"/>
      <c r="D516" s="230"/>
      <c r="E516" s="197"/>
      <c r="F516" s="197"/>
      <c r="G516" s="197"/>
      <c r="H516" s="197"/>
      <c r="I516" s="197"/>
      <c r="J516" s="197"/>
      <c r="K516" s="197"/>
      <c r="L516" s="197"/>
      <c r="M516" s="197"/>
      <c r="N516" s="197"/>
      <c r="O516" s="197"/>
      <c r="P516" s="197"/>
      <c r="Q516" s="197"/>
      <c r="R516" s="197"/>
      <c r="S516" s="197"/>
      <c r="T516" s="197"/>
      <c r="U516" s="197"/>
      <c r="V516" s="197"/>
      <c r="W516" s="197"/>
      <c r="X516" s="197"/>
      <c r="Y516" s="197"/>
      <c r="Z516" s="197"/>
    </row>
    <row r="517" spans="1:26" ht="12" customHeight="1" x14ac:dyDescent="0.25">
      <c r="A517" s="197"/>
      <c r="B517" s="197"/>
      <c r="C517" s="197"/>
      <c r="D517" s="230"/>
      <c r="E517" s="197"/>
      <c r="F517" s="197"/>
      <c r="G517" s="197"/>
      <c r="H517" s="197"/>
      <c r="I517" s="197"/>
      <c r="J517" s="197"/>
      <c r="K517" s="197"/>
      <c r="L517" s="197"/>
      <c r="M517" s="197"/>
      <c r="N517" s="197"/>
      <c r="O517" s="197"/>
      <c r="P517" s="197"/>
      <c r="Q517" s="197"/>
      <c r="R517" s="197"/>
      <c r="S517" s="197"/>
      <c r="T517" s="197"/>
      <c r="U517" s="197"/>
      <c r="V517" s="197"/>
      <c r="W517" s="197"/>
      <c r="X517" s="197"/>
      <c r="Y517" s="197"/>
      <c r="Z517" s="197"/>
    </row>
    <row r="518" spans="1:26" ht="12" customHeight="1" x14ac:dyDescent="0.25">
      <c r="A518" s="197"/>
      <c r="B518" s="197"/>
      <c r="C518" s="197"/>
      <c r="D518" s="230"/>
      <c r="E518" s="197"/>
      <c r="F518" s="197"/>
      <c r="G518" s="197"/>
      <c r="H518" s="197"/>
      <c r="I518" s="197"/>
      <c r="J518" s="197"/>
      <c r="K518" s="197"/>
      <c r="L518" s="197"/>
      <c r="M518" s="197"/>
      <c r="N518" s="197"/>
      <c r="O518" s="197"/>
      <c r="P518" s="197"/>
      <c r="Q518" s="197"/>
      <c r="R518" s="197"/>
      <c r="S518" s="197"/>
      <c r="T518" s="197"/>
      <c r="U518" s="197"/>
      <c r="V518" s="197"/>
      <c r="W518" s="197"/>
      <c r="X518" s="197"/>
      <c r="Y518" s="197"/>
      <c r="Z518" s="197"/>
    </row>
    <row r="519" spans="1:26" ht="12" customHeight="1" x14ac:dyDescent="0.25">
      <c r="A519" s="197"/>
      <c r="B519" s="197"/>
      <c r="C519" s="197"/>
      <c r="D519" s="230"/>
      <c r="E519" s="197"/>
      <c r="F519" s="197"/>
      <c r="G519" s="197"/>
      <c r="H519" s="197"/>
      <c r="I519" s="197"/>
      <c r="J519" s="197"/>
      <c r="K519" s="197"/>
      <c r="L519" s="197"/>
      <c r="M519" s="197"/>
      <c r="N519" s="197"/>
      <c r="O519" s="197"/>
      <c r="P519" s="197"/>
      <c r="Q519" s="197"/>
      <c r="R519" s="197"/>
      <c r="S519" s="197"/>
      <c r="T519" s="197"/>
      <c r="U519" s="197"/>
      <c r="V519" s="197"/>
      <c r="W519" s="197"/>
      <c r="X519" s="197"/>
      <c r="Y519" s="197"/>
      <c r="Z519" s="197"/>
    </row>
    <row r="520" spans="1:26" ht="12" customHeight="1" x14ac:dyDescent="0.25">
      <c r="A520" s="197"/>
      <c r="B520" s="197"/>
      <c r="C520" s="197"/>
      <c r="D520" s="230"/>
      <c r="E520" s="197"/>
      <c r="F520" s="197"/>
      <c r="G520" s="197"/>
      <c r="H520" s="197"/>
      <c r="I520" s="197"/>
      <c r="J520" s="197"/>
      <c r="K520" s="197"/>
      <c r="L520" s="197"/>
      <c r="M520" s="197"/>
      <c r="N520" s="197"/>
      <c r="O520" s="197"/>
      <c r="P520" s="197"/>
      <c r="Q520" s="197"/>
      <c r="R520" s="197"/>
      <c r="S520" s="197"/>
      <c r="T520" s="197"/>
      <c r="U520" s="197"/>
      <c r="V520" s="197"/>
      <c r="W520" s="197"/>
      <c r="X520" s="197"/>
      <c r="Y520" s="197"/>
      <c r="Z520" s="197"/>
    </row>
    <row r="521" spans="1:26" ht="12" customHeight="1" x14ac:dyDescent="0.25">
      <c r="A521" s="197"/>
      <c r="B521" s="197"/>
      <c r="C521" s="197"/>
      <c r="D521" s="230"/>
      <c r="E521" s="197"/>
      <c r="F521" s="197"/>
      <c r="G521" s="197"/>
      <c r="H521" s="197"/>
      <c r="I521" s="197"/>
      <c r="J521" s="197"/>
      <c r="K521" s="197"/>
      <c r="L521" s="197"/>
      <c r="M521" s="197"/>
      <c r="N521" s="197"/>
      <c r="O521" s="197"/>
      <c r="P521" s="197"/>
      <c r="Q521" s="197"/>
      <c r="R521" s="197"/>
      <c r="S521" s="197"/>
      <c r="T521" s="197"/>
      <c r="U521" s="197"/>
      <c r="V521" s="197"/>
      <c r="W521" s="197"/>
      <c r="X521" s="197"/>
      <c r="Y521" s="197"/>
      <c r="Z521" s="197"/>
    </row>
    <row r="522" spans="1:26" ht="12" customHeight="1" x14ac:dyDescent="0.25">
      <c r="A522" s="197"/>
      <c r="B522" s="197"/>
      <c r="C522" s="197"/>
      <c r="D522" s="230"/>
      <c r="E522" s="197"/>
      <c r="F522" s="197"/>
      <c r="G522" s="197"/>
      <c r="H522" s="197"/>
      <c r="I522" s="197"/>
      <c r="J522" s="197"/>
      <c r="K522" s="197"/>
      <c r="L522" s="197"/>
      <c r="M522" s="197"/>
      <c r="N522" s="197"/>
      <c r="O522" s="197"/>
      <c r="P522" s="197"/>
      <c r="Q522" s="197"/>
      <c r="R522" s="197"/>
      <c r="S522" s="197"/>
      <c r="T522" s="197"/>
      <c r="U522" s="197"/>
      <c r="V522" s="197"/>
      <c r="W522" s="197"/>
      <c r="X522" s="197"/>
      <c r="Y522" s="197"/>
      <c r="Z522" s="197"/>
    </row>
    <row r="523" spans="1:26" ht="12" customHeight="1" x14ac:dyDescent="0.25">
      <c r="A523" s="197"/>
      <c r="B523" s="197"/>
      <c r="C523" s="197"/>
      <c r="D523" s="230"/>
      <c r="E523" s="197"/>
      <c r="F523" s="197"/>
      <c r="G523" s="197"/>
      <c r="H523" s="197"/>
      <c r="I523" s="197"/>
      <c r="J523" s="197"/>
      <c r="K523" s="197"/>
      <c r="L523" s="197"/>
      <c r="M523" s="197"/>
      <c r="N523" s="197"/>
      <c r="O523" s="197"/>
      <c r="P523" s="197"/>
      <c r="Q523" s="197"/>
      <c r="R523" s="197"/>
      <c r="S523" s="197"/>
      <c r="T523" s="197"/>
      <c r="U523" s="197"/>
      <c r="V523" s="197"/>
      <c r="W523" s="197"/>
      <c r="X523" s="197"/>
      <c r="Y523" s="197"/>
      <c r="Z523" s="197"/>
    </row>
    <row r="524" spans="1:26" ht="12" customHeight="1" x14ac:dyDescent="0.25">
      <c r="A524" s="197"/>
      <c r="B524" s="197"/>
      <c r="C524" s="197"/>
      <c r="D524" s="230"/>
      <c r="E524" s="197"/>
      <c r="F524" s="197"/>
      <c r="G524" s="197"/>
      <c r="H524" s="197"/>
      <c r="I524" s="197"/>
      <c r="J524" s="197"/>
      <c r="K524" s="197"/>
      <c r="L524" s="197"/>
      <c r="M524" s="197"/>
      <c r="N524" s="197"/>
      <c r="O524" s="197"/>
      <c r="P524" s="197"/>
      <c r="Q524" s="197"/>
      <c r="R524" s="197"/>
      <c r="S524" s="197"/>
      <c r="T524" s="197"/>
      <c r="U524" s="197"/>
      <c r="V524" s="197"/>
      <c r="W524" s="197"/>
      <c r="X524" s="197"/>
      <c r="Y524" s="197"/>
      <c r="Z524" s="197"/>
    </row>
    <row r="525" spans="1:26" ht="12" customHeight="1" x14ac:dyDescent="0.25">
      <c r="A525" s="197"/>
      <c r="B525" s="197"/>
      <c r="C525" s="197"/>
      <c r="D525" s="230"/>
      <c r="E525" s="197"/>
      <c r="F525" s="197"/>
      <c r="G525" s="197"/>
      <c r="H525" s="197"/>
      <c r="I525" s="197"/>
      <c r="J525" s="197"/>
      <c r="K525" s="197"/>
      <c r="L525" s="197"/>
      <c r="M525" s="197"/>
      <c r="N525" s="197"/>
      <c r="O525" s="197"/>
      <c r="P525" s="197"/>
      <c r="Q525" s="197"/>
      <c r="R525" s="197"/>
      <c r="S525" s="197"/>
      <c r="T525" s="197"/>
      <c r="U525" s="197"/>
      <c r="V525" s="197"/>
      <c r="W525" s="197"/>
      <c r="X525" s="197"/>
      <c r="Y525" s="197"/>
      <c r="Z525" s="197"/>
    </row>
    <row r="526" spans="1:26" ht="12" customHeight="1" x14ac:dyDescent="0.25">
      <c r="A526" s="197"/>
      <c r="B526" s="197"/>
      <c r="C526" s="197"/>
      <c r="D526" s="230"/>
      <c r="E526" s="197"/>
      <c r="F526" s="197"/>
      <c r="G526" s="197"/>
      <c r="H526" s="197"/>
      <c r="I526" s="197"/>
      <c r="J526" s="197"/>
      <c r="K526" s="197"/>
      <c r="L526" s="197"/>
      <c r="M526" s="197"/>
      <c r="N526" s="197"/>
      <c r="O526" s="197"/>
      <c r="P526" s="197"/>
      <c r="Q526" s="197"/>
      <c r="R526" s="197"/>
      <c r="S526" s="197"/>
      <c r="T526" s="197"/>
      <c r="U526" s="197"/>
      <c r="V526" s="197"/>
      <c r="W526" s="197"/>
      <c r="X526" s="197"/>
      <c r="Y526" s="197"/>
      <c r="Z526" s="197"/>
    </row>
    <row r="527" spans="1:26" ht="12" customHeight="1" x14ac:dyDescent="0.25">
      <c r="A527" s="197"/>
      <c r="B527" s="197"/>
      <c r="C527" s="197"/>
      <c r="D527" s="230"/>
      <c r="E527" s="197"/>
      <c r="F527" s="197"/>
      <c r="G527" s="197"/>
      <c r="H527" s="197"/>
      <c r="I527" s="197"/>
      <c r="J527" s="197"/>
      <c r="K527" s="197"/>
      <c r="L527" s="197"/>
      <c r="M527" s="197"/>
      <c r="N527" s="197"/>
      <c r="O527" s="197"/>
      <c r="P527" s="197"/>
      <c r="Q527" s="197"/>
      <c r="R527" s="197"/>
      <c r="S527" s="197"/>
      <c r="T527" s="197"/>
      <c r="U527" s="197"/>
      <c r="V527" s="197"/>
      <c r="W527" s="197"/>
      <c r="X527" s="197"/>
      <c r="Y527" s="197"/>
      <c r="Z527" s="197"/>
    </row>
    <row r="528" spans="1:26" ht="12" customHeight="1" x14ac:dyDescent="0.25">
      <c r="A528" s="197"/>
      <c r="B528" s="197"/>
      <c r="C528" s="197"/>
      <c r="D528" s="230"/>
      <c r="E528" s="197"/>
      <c r="F528" s="197"/>
      <c r="G528" s="197"/>
      <c r="H528" s="197"/>
      <c r="I528" s="197"/>
      <c r="J528" s="197"/>
      <c r="K528" s="197"/>
      <c r="L528" s="197"/>
      <c r="M528" s="197"/>
      <c r="N528" s="197"/>
      <c r="O528" s="197"/>
      <c r="P528" s="197"/>
      <c r="Q528" s="197"/>
      <c r="R528" s="197"/>
      <c r="S528" s="197"/>
      <c r="T528" s="197"/>
      <c r="U528" s="197"/>
      <c r="V528" s="197"/>
      <c r="W528" s="197"/>
      <c r="X528" s="197"/>
      <c r="Y528" s="197"/>
      <c r="Z528" s="197"/>
    </row>
    <row r="529" spans="1:26" ht="12" customHeight="1" x14ac:dyDescent="0.25">
      <c r="A529" s="197"/>
      <c r="B529" s="197"/>
      <c r="C529" s="197"/>
      <c r="D529" s="230"/>
      <c r="E529" s="197"/>
      <c r="F529" s="197"/>
      <c r="G529" s="197"/>
      <c r="H529" s="197"/>
      <c r="I529" s="197"/>
      <c r="J529" s="197"/>
      <c r="K529" s="197"/>
      <c r="L529" s="197"/>
      <c r="M529" s="197"/>
      <c r="N529" s="197"/>
      <c r="O529" s="197"/>
      <c r="P529" s="197"/>
      <c r="Q529" s="197"/>
      <c r="R529" s="197"/>
      <c r="S529" s="197"/>
      <c r="T529" s="197"/>
      <c r="U529" s="197"/>
      <c r="V529" s="197"/>
      <c r="W529" s="197"/>
      <c r="X529" s="197"/>
      <c r="Y529" s="197"/>
      <c r="Z529" s="197"/>
    </row>
    <row r="530" spans="1:26" ht="12" customHeight="1" x14ac:dyDescent="0.25">
      <c r="A530" s="197"/>
      <c r="B530" s="197"/>
      <c r="C530" s="197"/>
      <c r="D530" s="230"/>
      <c r="E530" s="197"/>
      <c r="F530" s="197"/>
      <c r="G530" s="197"/>
      <c r="H530" s="197"/>
      <c r="I530" s="197"/>
      <c r="J530" s="197"/>
      <c r="K530" s="197"/>
      <c r="L530" s="197"/>
      <c r="M530" s="197"/>
      <c r="N530" s="197"/>
      <c r="O530" s="197"/>
      <c r="P530" s="197"/>
      <c r="Q530" s="197"/>
      <c r="R530" s="197"/>
      <c r="S530" s="197"/>
      <c r="T530" s="197"/>
      <c r="U530" s="197"/>
      <c r="V530" s="197"/>
      <c r="W530" s="197"/>
      <c r="X530" s="197"/>
      <c r="Y530" s="197"/>
      <c r="Z530" s="197"/>
    </row>
    <row r="531" spans="1:26" ht="12" customHeight="1" x14ac:dyDescent="0.25">
      <c r="A531" s="197"/>
      <c r="B531" s="197"/>
      <c r="C531" s="197"/>
      <c r="D531" s="230"/>
      <c r="E531" s="197"/>
      <c r="F531" s="197"/>
      <c r="G531" s="197"/>
      <c r="H531" s="197"/>
      <c r="I531" s="197"/>
      <c r="J531" s="197"/>
      <c r="K531" s="197"/>
      <c r="L531" s="197"/>
      <c r="M531" s="197"/>
      <c r="N531" s="197"/>
      <c r="O531" s="197"/>
      <c r="P531" s="197"/>
      <c r="Q531" s="197"/>
      <c r="R531" s="197"/>
      <c r="S531" s="197"/>
      <c r="T531" s="197"/>
      <c r="U531" s="197"/>
      <c r="V531" s="197"/>
      <c r="W531" s="197"/>
      <c r="X531" s="197"/>
      <c r="Y531" s="197"/>
      <c r="Z531" s="197"/>
    </row>
    <row r="532" spans="1:26" ht="12" customHeight="1" x14ac:dyDescent="0.25">
      <c r="A532" s="197"/>
      <c r="B532" s="197"/>
      <c r="C532" s="197"/>
      <c r="D532" s="230"/>
      <c r="E532" s="197"/>
      <c r="F532" s="197"/>
      <c r="G532" s="197"/>
      <c r="H532" s="197"/>
      <c r="I532" s="197"/>
      <c r="J532" s="197"/>
      <c r="K532" s="197"/>
      <c r="L532" s="197"/>
      <c r="M532" s="197"/>
      <c r="N532" s="197"/>
      <c r="O532" s="197"/>
      <c r="P532" s="197"/>
      <c r="Q532" s="197"/>
      <c r="R532" s="197"/>
      <c r="S532" s="197"/>
      <c r="T532" s="197"/>
      <c r="U532" s="197"/>
      <c r="V532" s="197"/>
      <c r="W532" s="197"/>
      <c r="X532" s="197"/>
      <c r="Y532" s="197"/>
      <c r="Z532" s="197"/>
    </row>
    <row r="533" spans="1:26" ht="12" customHeight="1" x14ac:dyDescent="0.25">
      <c r="A533" s="197"/>
      <c r="B533" s="197"/>
      <c r="C533" s="197"/>
      <c r="D533" s="230"/>
      <c r="E533" s="197"/>
      <c r="F533" s="197"/>
      <c r="G533" s="197"/>
      <c r="H533" s="197"/>
      <c r="I533" s="197"/>
      <c r="J533" s="197"/>
      <c r="K533" s="197"/>
      <c r="L533" s="197"/>
      <c r="M533" s="197"/>
      <c r="N533" s="197"/>
      <c r="O533" s="197"/>
      <c r="P533" s="197"/>
      <c r="Q533" s="197"/>
      <c r="R533" s="197"/>
      <c r="S533" s="197"/>
      <c r="T533" s="197"/>
      <c r="U533" s="197"/>
      <c r="V533" s="197"/>
      <c r="W533" s="197"/>
      <c r="X533" s="197"/>
      <c r="Y533" s="197"/>
      <c r="Z533" s="197"/>
    </row>
    <row r="534" spans="1:26" ht="12" customHeight="1" x14ac:dyDescent="0.25">
      <c r="A534" s="197"/>
      <c r="B534" s="197"/>
      <c r="C534" s="197"/>
      <c r="D534" s="230"/>
      <c r="E534" s="197"/>
      <c r="F534" s="197"/>
      <c r="G534" s="197"/>
      <c r="H534" s="197"/>
      <c r="I534" s="197"/>
      <c r="J534" s="197"/>
      <c r="K534" s="197"/>
      <c r="L534" s="197"/>
      <c r="M534" s="197"/>
      <c r="N534" s="197"/>
      <c r="O534" s="197"/>
      <c r="P534" s="197"/>
      <c r="Q534" s="197"/>
      <c r="R534" s="197"/>
      <c r="S534" s="197"/>
      <c r="T534" s="197"/>
      <c r="U534" s="197"/>
      <c r="V534" s="197"/>
      <c r="W534" s="197"/>
      <c r="X534" s="197"/>
      <c r="Y534" s="197"/>
      <c r="Z534" s="197"/>
    </row>
    <row r="535" spans="1:26" ht="12" customHeight="1" x14ac:dyDescent="0.25">
      <c r="A535" s="197"/>
      <c r="B535" s="197"/>
      <c r="C535" s="197"/>
      <c r="D535" s="230"/>
      <c r="E535" s="197"/>
      <c r="F535" s="197"/>
      <c r="G535" s="197"/>
      <c r="H535" s="197"/>
      <c r="I535" s="197"/>
      <c r="J535" s="197"/>
      <c r="K535" s="197"/>
      <c r="L535" s="197"/>
      <c r="M535" s="197"/>
      <c r="N535" s="197"/>
      <c r="O535" s="197"/>
      <c r="P535" s="197"/>
      <c r="Q535" s="197"/>
      <c r="R535" s="197"/>
      <c r="S535" s="197"/>
      <c r="T535" s="197"/>
      <c r="U535" s="197"/>
      <c r="V535" s="197"/>
      <c r="W535" s="197"/>
      <c r="X535" s="197"/>
      <c r="Y535" s="197"/>
      <c r="Z535" s="197"/>
    </row>
    <row r="536" spans="1:26" ht="12" customHeight="1" x14ac:dyDescent="0.25">
      <c r="A536" s="197"/>
      <c r="B536" s="197"/>
      <c r="C536" s="197"/>
      <c r="D536" s="230"/>
      <c r="E536" s="197"/>
      <c r="F536" s="197"/>
      <c r="G536" s="197"/>
      <c r="H536" s="197"/>
      <c r="I536" s="197"/>
      <c r="J536" s="197"/>
      <c r="K536" s="197"/>
      <c r="L536" s="197"/>
      <c r="M536" s="197"/>
      <c r="N536" s="197"/>
      <c r="O536" s="197"/>
      <c r="P536" s="197"/>
      <c r="Q536" s="197"/>
      <c r="R536" s="197"/>
      <c r="S536" s="197"/>
      <c r="T536" s="197"/>
      <c r="U536" s="197"/>
      <c r="V536" s="197"/>
      <c r="W536" s="197"/>
      <c r="X536" s="197"/>
      <c r="Y536" s="197"/>
      <c r="Z536" s="197"/>
    </row>
    <row r="537" spans="1:26" ht="12" customHeight="1" x14ac:dyDescent="0.25">
      <c r="A537" s="197"/>
      <c r="B537" s="197"/>
      <c r="C537" s="197"/>
      <c r="D537" s="230"/>
      <c r="E537" s="197"/>
      <c r="F537" s="197"/>
      <c r="G537" s="197"/>
      <c r="H537" s="197"/>
      <c r="I537" s="197"/>
      <c r="J537" s="197"/>
      <c r="K537" s="197"/>
      <c r="L537" s="197"/>
      <c r="M537" s="197"/>
      <c r="N537" s="197"/>
      <c r="O537" s="197"/>
      <c r="P537" s="197"/>
      <c r="Q537" s="197"/>
      <c r="R537" s="197"/>
      <c r="S537" s="197"/>
      <c r="T537" s="197"/>
      <c r="U537" s="197"/>
      <c r="V537" s="197"/>
      <c r="W537" s="197"/>
      <c r="X537" s="197"/>
      <c r="Y537" s="197"/>
      <c r="Z537" s="197"/>
    </row>
    <row r="538" spans="1:26" ht="12" customHeight="1" x14ac:dyDescent="0.25">
      <c r="A538" s="197"/>
      <c r="B538" s="197"/>
      <c r="C538" s="197"/>
      <c r="D538" s="230"/>
      <c r="E538" s="197"/>
      <c r="F538" s="197"/>
      <c r="G538" s="197"/>
      <c r="H538" s="197"/>
      <c r="I538" s="197"/>
      <c r="J538" s="197"/>
      <c r="K538" s="197"/>
      <c r="L538" s="197"/>
      <c r="M538" s="197"/>
      <c r="N538" s="197"/>
      <c r="O538" s="197"/>
      <c r="P538" s="197"/>
      <c r="Q538" s="197"/>
      <c r="R538" s="197"/>
      <c r="S538" s="197"/>
      <c r="T538" s="197"/>
      <c r="U538" s="197"/>
      <c r="V538" s="197"/>
      <c r="W538" s="197"/>
      <c r="X538" s="197"/>
      <c r="Y538" s="197"/>
      <c r="Z538" s="197"/>
    </row>
    <row r="539" spans="1:26" ht="12" customHeight="1" x14ac:dyDescent="0.25">
      <c r="A539" s="197"/>
      <c r="B539" s="197"/>
      <c r="C539" s="197"/>
      <c r="D539" s="230"/>
      <c r="E539" s="197"/>
      <c r="F539" s="197"/>
      <c r="G539" s="197"/>
      <c r="H539" s="197"/>
      <c r="I539" s="197"/>
      <c r="J539" s="197"/>
      <c r="K539" s="197"/>
      <c r="L539" s="197"/>
      <c r="M539" s="197"/>
      <c r="N539" s="197"/>
      <c r="O539" s="197"/>
      <c r="P539" s="197"/>
      <c r="Q539" s="197"/>
      <c r="R539" s="197"/>
      <c r="S539" s="197"/>
      <c r="T539" s="197"/>
      <c r="U539" s="197"/>
      <c r="V539" s="197"/>
      <c r="W539" s="197"/>
      <c r="X539" s="197"/>
      <c r="Y539" s="197"/>
      <c r="Z539" s="197"/>
    </row>
    <row r="540" spans="1:26" ht="12" customHeight="1" x14ac:dyDescent="0.25">
      <c r="A540" s="197"/>
      <c r="B540" s="197"/>
      <c r="C540" s="197"/>
      <c r="D540" s="230"/>
      <c r="E540" s="197"/>
      <c r="F540" s="197"/>
      <c r="G540" s="197"/>
      <c r="H540" s="197"/>
      <c r="I540" s="197"/>
      <c r="J540" s="197"/>
      <c r="K540" s="197"/>
      <c r="L540" s="197"/>
      <c r="M540" s="197"/>
      <c r="N540" s="197"/>
      <c r="O540" s="197"/>
      <c r="P540" s="197"/>
      <c r="Q540" s="197"/>
      <c r="R540" s="197"/>
      <c r="S540" s="197"/>
      <c r="T540" s="197"/>
      <c r="U540" s="197"/>
      <c r="V540" s="197"/>
      <c r="W540" s="197"/>
      <c r="X540" s="197"/>
      <c r="Y540" s="197"/>
      <c r="Z540" s="197"/>
    </row>
    <row r="541" spans="1:26" ht="12" customHeight="1" x14ac:dyDescent="0.25">
      <c r="A541" s="197"/>
      <c r="B541" s="197"/>
      <c r="C541" s="197"/>
      <c r="D541" s="230"/>
      <c r="E541" s="197"/>
      <c r="F541" s="197"/>
      <c r="G541" s="197"/>
      <c r="H541" s="197"/>
      <c r="I541" s="197"/>
      <c r="J541" s="197"/>
      <c r="K541" s="197"/>
      <c r="L541" s="197"/>
      <c r="M541" s="197"/>
      <c r="N541" s="197"/>
      <c r="O541" s="197"/>
      <c r="P541" s="197"/>
      <c r="Q541" s="197"/>
      <c r="R541" s="197"/>
      <c r="S541" s="197"/>
      <c r="T541" s="197"/>
      <c r="U541" s="197"/>
      <c r="V541" s="197"/>
      <c r="W541" s="197"/>
      <c r="X541" s="197"/>
      <c r="Y541" s="197"/>
      <c r="Z541" s="197"/>
    </row>
    <row r="542" spans="1:26" ht="12" customHeight="1" x14ac:dyDescent="0.25">
      <c r="A542" s="197"/>
      <c r="B542" s="197"/>
      <c r="C542" s="197"/>
      <c r="D542" s="230"/>
      <c r="E542" s="197"/>
      <c r="F542" s="197"/>
      <c r="G542" s="197"/>
      <c r="H542" s="197"/>
      <c r="I542" s="197"/>
      <c r="J542" s="197"/>
      <c r="K542" s="197"/>
      <c r="L542" s="197"/>
      <c r="M542" s="197"/>
      <c r="N542" s="197"/>
      <c r="O542" s="197"/>
      <c r="P542" s="197"/>
      <c r="Q542" s="197"/>
      <c r="R542" s="197"/>
      <c r="S542" s="197"/>
      <c r="T542" s="197"/>
      <c r="U542" s="197"/>
      <c r="V542" s="197"/>
      <c r="W542" s="197"/>
      <c r="X542" s="197"/>
      <c r="Y542" s="197"/>
      <c r="Z542" s="197"/>
    </row>
    <row r="543" spans="1:26" ht="12" customHeight="1" x14ac:dyDescent="0.25">
      <c r="A543" s="197"/>
      <c r="B543" s="197"/>
      <c r="C543" s="197"/>
      <c r="D543" s="230"/>
      <c r="E543" s="197"/>
      <c r="F543" s="197"/>
      <c r="G543" s="197"/>
      <c r="H543" s="197"/>
      <c r="I543" s="197"/>
      <c r="J543" s="197"/>
      <c r="K543" s="197"/>
      <c r="L543" s="197"/>
      <c r="M543" s="197"/>
      <c r="N543" s="197"/>
      <c r="O543" s="197"/>
      <c r="P543" s="197"/>
      <c r="Q543" s="197"/>
      <c r="R543" s="197"/>
      <c r="S543" s="197"/>
      <c r="T543" s="197"/>
      <c r="U543" s="197"/>
      <c r="V543" s="197"/>
      <c r="W543" s="197"/>
      <c r="X543" s="197"/>
      <c r="Y543" s="197"/>
      <c r="Z543" s="197"/>
    </row>
    <row r="544" spans="1:26" ht="12" customHeight="1" x14ac:dyDescent="0.25">
      <c r="A544" s="197"/>
      <c r="B544" s="197"/>
      <c r="C544" s="197"/>
      <c r="D544" s="230"/>
      <c r="E544" s="197"/>
      <c r="F544" s="197"/>
      <c r="G544" s="197"/>
      <c r="H544" s="197"/>
      <c r="I544" s="197"/>
      <c r="J544" s="197"/>
      <c r="K544" s="197"/>
      <c r="L544" s="197"/>
      <c r="M544" s="197"/>
      <c r="N544" s="197"/>
      <c r="O544" s="197"/>
      <c r="P544" s="197"/>
      <c r="Q544" s="197"/>
      <c r="R544" s="197"/>
      <c r="S544" s="197"/>
      <c r="T544" s="197"/>
      <c r="U544" s="197"/>
      <c r="V544" s="197"/>
      <c r="W544" s="197"/>
      <c r="X544" s="197"/>
      <c r="Y544" s="197"/>
      <c r="Z544" s="197"/>
    </row>
    <row r="545" spans="1:26" ht="12" customHeight="1" x14ac:dyDescent="0.25">
      <c r="A545" s="197"/>
      <c r="B545" s="197"/>
      <c r="C545" s="197"/>
      <c r="D545" s="230"/>
      <c r="E545" s="197"/>
      <c r="F545" s="197"/>
      <c r="G545" s="197"/>
      <c r="H545" s="197"/>
      <c r="I545" s="197"/>
      <c r="J545" s="197"/>
      <c r="K545" s="197"/>
      <c r="L545" s="197"/>
      <c r="M545" s="197"/>
      <c r="N545" s="197"/>
      <c r="O545" s="197"/>
      <c r="P545" s="197"/>
      <c r="Q545" s="197"/>
      <c r="R545" s="197"/>
      <c r="S545" s="197"/>
      <c r="T545" s="197"/>
      <c r="U545" s="197"/>
      <c r="V545" s="197"/>
      <c r="W545" s="197"/>
      <c r="X545" s="197"/>
      <c r="Y545" s="197"/>
      <c r="Z545" s="197"/>
    </row>
    <row r="546" spans="1:26" ht="12" customHeight="1" x14ac:dyDescent="0.25">
      <c r="A546" s="197"/>
      <c r="B546" s="197"/>
      <c r="C546" s="197"/>
      <c r="D546" s="230"/>
      <c r="E546" s="197"/>
      <c r="F546" s="197"/>
      <c r="G546" s="197"/>
      <c r="H546" s="197"/>
      <c r="I546" s="197"/>
      <c r="J546" s="197"/>
      <c r="K546" s="197"/>
      <c r="L546" s="197"/>
      <c r="M546" s="197"/>
      <c r="N546" s="197"/>
      <c r="O546" s="197"/>
      <c r="P546" s="197"/>
      <c r="Q546" s="197"/>
      <c r="R546" s="197"/>
      <c r="S546" s="197"/>
      <c r="T546" s="197"/>
      <c r="U546" s="197"/>
      <c r="V546" s="197"/>
      <c r="W546" s="197"/>
      <c r="X546" s="197"/>
      <c r="Y546" s="197"/>
      <c r="Z546" s="197"/>
    </row>
    <row r="547" spans="1:26" ht="12" customHeight="1" x14ac:dyDescent="0.25">
      <c r="A547" s="197"/>
      <c r="B547" s="197"/>
      <c r="C547" s="197"/>
      <c r="D547" s="230"/>
      <c r="E547" s="197"/>
      <c r="F547" s="197"/>
      <c r="G547" s="197"/>
      <c r="H547" s="197"/>
      <c r="I547" s="197"/>
      <c r="J547" s="197"/>
      <c r="K547" s="197"/>
      <c r="L547" s="197"/>
      <c r="M547" s="197"/>
      <c r="N547" s="197"/>
      <c r="O547" s="197"/>
      <c r="P547" s="197"/>
      <c r="Q547" s="197"/>
      <c r="R547" s="197"/>
      <c r="S547" s="197"/>
      <c r="T547" s="197"/>
      <c r="U547" s="197"/>
      <c r="V547" s="197"/>
      <c r="W547" s="197"/>
      <c r="X547" s="197"/>
      <c r="Y547" s="197"/>
      <c r="Z547" s="197"/>
    </row>
    <row r="548" spans="1:26" ht="12" customHeight="1" x14ac:dyDescent="0.25">
      <c r="A548" s="197"/>
      <c r="B548" s="197"/>
      <c r="C548" s="197"/>
      <c r="D548" s="230"/>
      <c r="E548" s="197"/>
      <c r="F548" s="197"/>
      <c r="G548" s="197"/>
      <c r="H548" s="197"/>
      <c r="I548" s="197"/>
      <c r="J548" s="197"/>
      <c r="K548" s="197"/>
      <c r="L548" s="197"/>
      <c r="M548" s="197"/>
      <c r="N548" s="197"/>
      <c r="O548" s="197"/>
      <c r="P548" s="197"/>
      <c r="Q548" s="197"/>
      <c r="R548" s="197"/>
      <c r="S548" s="197"/>
      <c r="T548" s="197"/>
      <c r="U548" s="197"/>
      <c r="V548" s="197"/>
      <c r="W548" s="197"/>
      <c r="X548" s="197"/>
      <c r="Y548" s="197"/>
      <c r="Z548" s="197"/>
    </row>
    <row r="549" spans="1:26" ht="12" customHeight="1" x14ac:dyDescent="0.25">
      <c r="A549" s="197"/>
      <c r="B549" s="197"/>
      <c r="C549" s="197"/>
      <c r="D549" s="230"/>
      <c r="E549" s="197"/>
      <c r="F549" s="197"/>
      <c r="G549" s="197"/>
      <c r="H549" s="197"/>
      <c r="I549" s="197"/>
      <c r="J549" s="197"/>
      <c r="K549" s="197"/>
      <c r="L549" s="197"/>
      <c r="M549" s="197"/>
      <c r="N549" s="197"/>
      <c r="O549" s="197"/>
      <c r="P549" s="197"/>
      <c r="Q549" s="197"/>
      <c r="R549" s="197"/>
      <c r="S549" s="197"/>
      <c r="T549" s="197"/>
      <c r="U549" s="197"/>
      <c r="V549" s="197"/>
      <c r="W549" s="197"/>
      <c r="X549" s="197"/>
      <c r="Y549" s="197"/>
      <c r="Z549" s="197"/>
    </row>
    <row r="550" spans="1:26" ht="12" customHeight="1" x14ac:dyDescent="0.25">
      <c r="A550" s="197"/>
      <c r="B550" s="197"/>
      <c r="C550" s="197"/>
      <c r="D550" s="230"/>
      <c r="E550" s="197"/>
      <c r="F550" s="197"/>
      <c r="G550" s="197"/>
      <c r="H550" s="197"/>
      <c r="I550" s="197"/>
      <c r="J550" s="197"/>
      <c r="K550" s="197"/>
      <c r="L550" s="197"/>
      <c r="M550" s="197"/>
      <c r="N550" s="197"/>
      <c r="O550" s="197"/>
      <c r="P550" s="197"/>
      <c r="Q550" s="197"/>
      <c r="R550" s="197"/>
      <c r="S550" s="197"/>
      <c r="T550" s="197"/>
      <c r="U550" s="197"/>
      <c r="V550" s="197"/>
      <c r="W550" s="197"/>
      <c r="X550" s="197"/>
      <c r="Y550" s="197"/>
      <c r="Z550" s="197"/>
    </row>
    <row r="551" spans="1:26" ht="12" customHeight="1" x14ac:dyDescent="0.25">
      <c r="A551" s="197"/>
      <c r="B551" s="197"/>
      <c r="C551" s="197"/>
      <c r="D551" s="230"/>
      <c r="E551" s="197"/>
      <c r="F551" s="197"/>
      <c r="G551" s="197"/>
      <c r="H551" s="197"/>
      <c r="I551" s="197"/>
      <c r="J551" s="197"/>
      <c r="K551" s="197"/>
      <c r="L551" s="197"/>
      <c r="M551" s="197"/>
      <c r="N551" s="197"/>
      <c r="O551" s="197"/>
      <c r="P551" s="197"/>
      <c r="Q551" s="197"/>
      <c r="R551" s="197"/>
      <c r="S551" s="197"/>
      <c r="T551" s="197"/>
      <c r="U551" s="197"/>
      <c r="V551" s="197"/>
      <c r="W551" s="197"/>
      <c r="X551" s="197"/>
      <c r="Y551" s="197"/>
      <c r="Z551" s="197"/>
    </row>
    <row r="552" spans="1:26" ht="12" customHeight="1" x14ac:dyDescent="0.25">
      <c r="A552" s="197"/>
      <c r="B552" s="197"/>
      <c r="C552" s="197"/>
      <c r="D552" s="230"/>
      <c r="E552" s="197"/>
      <c r="F552" s="197"/>
      <c r="G552" s="197"/>
      <c r="H552" s="197"/>
      <c r="I552" s="197"/>
      <c r="J552" s="197"/>
      <c r="K552" s="197"/>
      <c r="L552" s="197"/>
      <c r="M552" s="197"/>
      <c r="N552" s="197"/>
      <c r="O552" s="197"/>
      <c r="P552" s="197"/>
      <c r="Q552" s="197"/>
      <c r="R552" s="197"/>
      <c r="S552" s="197"/>
      <c r="T552" s="197"/>
      <c r="U552" s="197"/>
      <c r="V552" s="197"/>
      <c r="W552" s="197"/>
      <c r="X552" s="197"/>
      <c r="Y552" s="197"/>
      <c r="Z552" s="197"/>
    </row>
    <row r="553" spans="1:26" ht="12" customHeight="1" x14ac:dyDescent="0.25">
      <c r="A553" s="197"/>
      <c r="B553" s="197"/>
      <c r="C553" s="197"/>
      <c r="D553" s="230"/>
      <c r="E553" s="197"/>
      <c r="F553" s="197"/>
      <c r="G553" s="197"/>
      <c r="H553" s="197"/>
      <c r="I553" s="197"/>
      <c r="J553" s="197"/>
      <c r="K553" s="197"/>
      <c r="L553" s="197"/>
      <c r="M553" s="197"/>
      <c r="N553" s="197"/>
      <c r="O553" s="197"/>
      <c r="P553" s="197"/>
      <c r="Q553" s="197"/>
      <c r="R553" s="197"/>
      <c r="S553" s="197"/>
      <c r="T553" s="197"/>
      <c r="U553" s="197"/>
      <c r="V553" s="197"/>
      <c r="W553" s="197"/>
      <c r="X553" s="197"/>
      <c r="Y553" s="197"/>
      <c r="Z553" s="197"/>
    </row>
    <row r="554" spans="1:26" ht="12" customHeight="1" x14ac:dyDescent="0.25">
      <c r="A554" s="197"/>
      <c r="B554" s="197"/>
      <c r="C554" s="197"/>
      <c r="D554" s="230"/>
      <c r="E554" s="197"/>
      <c r="F554" s="197"/>
      <c r="G554" s="197"/>
      <c r="H554" s="197"/>
      <c r="I554" s="197"/>
      <c r="J554" s="197"/>
      <c r="K554" s="197"/>
      <c r="L554" s="197"/>
      <c r="M554" s="197"/>
      <c r="N554" s="197"/>
      <c r="O554" s="197"/>
      <c r="P554" s="197"/>
      <c r="Q554" s="197"/>
      <c r="R554" s="197"/>
      <c r="S554" s="197"/>
      <c r="T554" s="197"/>
      <c r="U554" s="197"/>
      <c r="V554" s="197"/>
      <c r="W554" s="197"/>
      <c r="X554" s="197"/>
      <c r="Y554" s="197"/>
      <c r="Z554" s="197"/>
    </row>
    <row r="555" spans="1:26" ht="12" customHeight="1" x14ac:dyDescent="0.25">
      <c r="A555" s="197"/>
      <c r="B555" s="197"/>
      <c r="C555" s="197"/>
      <c r="D555" s="230"/>
      <c r="E555" s="197"/>
      <c r="F555" s="197"/>
      <c r="G555" s="197"/>
      <c r="H555" s="197"/>
      <c r="I555" s="197"/>
      <c r="J555" s="197"/>
      <c r="K555" s="197"/>
      <c r="L555" s="197"/>
      <c r="M555" s="197"/>
      <c r="N555" s="197"/>
      <c r="O555" s="197"/>
      <c r="P555" s="197"/>
      <c r="Q555" s="197"/>
      <c r="R555" s="197"/>
      <c r="S555" s="197"/>
      <c r="T555" s="197"/>
      <c r="U555" s="197"/>
      <c r="V555" s="197"/>
      <c r="W555" s="197"/>
      <c r="X555" s="197"/>
      <c r="Y555" s="197"/>
      <c r="Z555" s="197"/>
    </row>
    <row r="556" spans="1:26" ht="12" customHeight="1" x14ac:dyDescent="0.25">
      <c r="A556" s="197"/>
      <c r="B556" s="197"/>
      <c r="C556" s="197"/>
      <c r="D556" s="230"/>
      <c r="E556" s="197"/>
      <c r="F556" s="197"/>
      <c r="G556" s="197"/>
      <c r="H556" s="197"/>
      <c r="I556" s="197"/>
      <c r="J556" s="197"/>
      <c r="K556" s="197"/>
      <c r="L556" s="197"/>
      <c r="M556" s="197"/>
      <c r="N556" s="197"/>
      <c r="O556" s="197"/>
      <c r="P556" s="197"/>
      <c r="Q556" s="197"/>
      <c r="R556" s="197"/>
      <c r="S556" s="197"/>
      <c r="T556" s="197"/>
      <c r="U556" s="197"/>
      <c r="V556" s="197"/>
      <c r="W556" s="197"/>
      <c r="X556" s="197"/>
      <c r="Y556" s="197"/>
      <c r="Z556" s="197"/>
    </row>
    <row r="557" spans="1:26" ht="12" customHeight="1" x14ac:dyDescent="0.25">
      <c r="A557" s="197"/>
      <c r="B557" s="197"/>
      <c r="C557" s="197"/>
      <c r="D557" s="230"/>
      <c r="E557" s="197"/>
      <c r="F557" s="197"/>
      <c r="G557" s="197"/>
      <c r="H557" s="197"/>
      <c r="I557" s="197"/>
      <c r="J557" s="197"/>
      <c r="K557" s="197"/>
      <c r="L557" s="197"/>
      <c r="M557" s="197"/>
      <c r="N557" s="197"/>
      <c r="O557" s="197"/>
      <c r="P557" s="197"/>
      <c r="Q557" s="197"/>
      <c r="R557" s="197"/>
      <c r="S557" s="197"/>
      <c r="T557" s="197"/>
      <c r="U557" s="197"/>
      <c r="V557" s="197"/>
      <c r="W557" s="197"/>
      <c r="X557" s="197"/>
      <c r="Y557" s="197"/>
      <c r="Z557" s="197"/>
    </row>
    <row r="558" spans="1:26" ht="12" customHeight="1" x14ac:dyDescent="0.25">
      <c r="A558" s="197"/>
      <c r="B558" s="197"/>
      <c r="C558" s="197"/>
      <c r="D558" s="230"/>
      <c r="E558" s="197"/>
      <c r="F558" s="197"/>
      <c r="G558" s="197"/>
      <c r="H558" s="197"/>
      <c r="I558" s="197"/>
      <c r="J558" s="197"/>
      <c r="K558" s="197"/>
      <c r="L558" s="197"/>
      <c r="M558" s="197"/>
      <c r="N558" s="197"/>
      <c r="O558" s="197"/>
      <c r="P558" s="197"/>
      <c r="Q558" s="197"/>
      <c r="R558" s="197"/>
      <c r="S558" s="197"/>
      <c r="T558" s="197"/>
      <c r="U558" s="197"/>
      <c r="V558" s="197"/>
      <c r="W558" s="197"/>
      <c r="X558" s="197"/>
      <c r="Y558" s="197"/>
      <c r="Z558" s="197"/>
    </row>
    <row r="559" spans="1:26" ht="12" customHeight="1" x14ac:dyDescent="0.25">
      <c r="A559" s="197"/>
      <c r="B559" s="197"/>
      <c r="C559" s="197"/>
      <c r="D559" s="230"/>
      <c r="E559" s="197"/>
      <c r="F559" s="197"/>
      <c r="G559" s="197"/>
      <c r="H559" s="197"/>
      <c r="I559" s="197"/>
      <c r="J559" s="197"/>
      <c r="K559" s="197"/>
      <c r="L559" s="197"/>
      <c r="M559" s="197"/>
      <c r="N559" s="197"/>
      <c r="O559" s="197"/>
      <c r="P559" s="197"/>
      <c r="Q559" s="197"/>
      <c r="R559" s="197"/>
      <c r="S559" s="197"/>
      <c r="T559" s="197"/>
      <c r="U559" s="197"/>
      <c r="V559" s="197"/>
      <c r="W559" s="197"/>
      <c r="X559" s="197"/>
      <c r="Y559" s="197"/>
      <c r="Z559" s="197"/>
    </row>
    <row r="560" spans="1:26" ht="12" customHeight="1" x14ac:dyDescent="0.25">
      <c r="A560" s="197"/>
      <c r="B560" s="197"/>
      <c r="C560" s="197"/>
      <c r="D560" s="230"/>
      <c r="E560" s="197"/>
      <c r="F560" s="197"/>
      <c r="G560" s="197"/>
      <c r="H560" s="197"/>
      <c r="I560" s="197"/>
      <c r="J560" s="197"/>
      <c r="K560" s="197"/>
      <c r="L560" s="197"/>
      <c r="M560" s="197"/>
      <c r="N560" s="197"/>
      <c r="O560" s="197"/>
      <c r="P560" s="197"/>
      <c r="Q560" s="197"/>
      <c r="R560" s="197"/>
      <c r="S560" s="197"/>
      <c r="T560" s="197"/>
      <c r="U560" s="197"/>
      <c r="V560" s="197"/>
      <c r="W560" s="197"/>
      <c r="X560" s="197"/>
      <c r="Y560" s="197"/>
      <c r="Z560" s="197"/>
    </row>
    <row r="561" spans="1:26" ht="12" customHeight="1" x14ac:dyDescent="0.25">
      <c r="A561" s="197"/>
      <c r="B561" s="197"/>
      <c r="C561" s="197"/>
      <c r="D561" s="230"/>
      <c r="E561" s="197"/>
      <c r="F561" s="197"/>
      <c r="G561" s="197"/>
      <c r="H561" s="197"/>
      <c r="I561" s="197"/>
      <c r="J561" s="197"/>
      <c r="K561" s="197"/>
      <c r="L561" s="197"/>
      <c r="M561" s="197"/>
      <c r="N561" s="197"/>
      <c r="O561" s="197"/>
      <c r="P561" s="197"/>
      <c r="Q561" s="197"/>
      <c r="R561" s="197"/>
      <c r="S561" s="197"/>
      <c r="T561" s="197"/>
      <c r="U561" s="197"/>
      <c r="V561" s="197"/>
      <c r="W561" s="197"/>
      <c r="X561" s="197"/>
      <c r="Y561" s="197"/>
      <c r="Z561" s="197"/>
    </row>
    <row r="562" spans="1:26" ht="12" customHeight="1" x14ac:dyDescent="0.25">
      <c r="A562" s="197"/>
      <c r="B562" s="197"/>
      <c r="C562" s="197"/>
      <c r="D562" s="230"/>
      <c r="E562" s="197"/>
      <c r="F562" s="197"/>
      <c r="G562" s="197"/>
      <c r="H562" s="197"/>
      <c r="I562" s="197"/>
      <c r="J562" s="197"/>
      <c r="K562" s="197"/>
      <c r="L562" s="197"/>
      <c r="M562" s="197"/>
      <c r="N562" s="197"/>
      <c r="O562" s="197"/>
      <c r="P562" s="197"/>
      <c r="Q562" s="197"/>
      <c r="R562" s="197"/>
      <c r="S562" s="197"/>
      <c r="T562" s="197"/>
      <c r="U562" s="197"/>
      <c r="V562" s="197"/>
      <c r="W562" s="197"/>
      <c r="X562" s="197"/>
      <c r="Y562" s="197"/>
      <c r="Z562" s="197"/>
    </row>
    <row r="563" spans="1:26" ht="12" customHeight="1" x14ac:dyDescent="0.25">
      <c r="A563" s="197"/>
      <c r="B563" s="197"/>
      <c r="C563" s="197"/>
      <c r="D563" s="230"/>
      <c r="E563" s="197"/>
      <c r="F563" s="197"/>
      <c r="G563" s="197"/>
      <c r="H563" s="197"/>
      <c r="I563" s="197"/>
      <c r="J563" s="197"/>
      <c r="K563" s="197"/>
      <c r="L563" s="197"/>
      <c r="M563" s="197"/>
      <c r="N563" s="197"/>
      <c r="O563" s="197"/>
      <c r="P563" s="197"/>
      <c r="Q563" s="197"/>
      <c r="R563" s="197"/>
      <c r="S563" s="197"/>
      <c r="T563" s="197"/>
      <c r="U563" s="197"/>
      <c r="V563" s="197"/>
      <c r="W563" s="197"/>
      <c r="X563" s="197"/>
      <c r="Y563" s="197"/>
      <c r="Z563" s="197"/>
    </row>
    <row r="564" spans="1:26" ht="12" customHeight="1" x14ac:dyDescent="0.25">
      <c r="A564" s="197"/>
      <c r="B564" s="197"/>
      <c r="C564" s="197"/>
      <c r="D564" s="230"/>
      <c r="E564" s="197"/>
      <c r="F564" s="197"/>
      <c r="G564" s="197"/>
      <c r="H564" s="197"/>
      <c r="I564" s="197"/>
      <c r="J564" s="197"/>
      <c r="K564" s="197"/>
      <c r="L564" s="197"/>
      <c r="M564" s="197"/>
      <c r="N564" s="197"/>
      <c r="O564" s="197"/>
      <c r="P564" s="197"/>
      <c r="Q564" s="197"/>
      <c r="R564" s="197"/>
      <c r="S564" s="197"/>
      <c r="T564" s="197"/>
      <c r="U564" s="197"/>
      <c r="V564" s="197"/>
      <c r="W564" s="197"/>
      <c r="X564" s="197"/>
      <c r="Y564" s="197"/>
      <c r="Z564" s="197"/>
    </row>
    <row r="565" spans="1:26" ht="12" customHeight="1" x14ac:dyDescent="0.25">
      <c r="A565" s="197"/>
      <c r="B565" s="197"/>
      <c r="C565" s="197"/>
      <c r="D565" s="230"/>
      <c r="E565" s="197"/>
      <c r="F565" s="197"/>
      <c r="G565" s="197"/>
      <c r="H565" s="197"/>
      <c r="I565" s="197"/>
      <c r="J565" s="197"/>
      <c r="K565" s="197"/>
      <c r="L565" s="197"/>
      <c r="M565" s="197"/>
      <c r="N565" s="197"/>
      <c r="O565" s="197"/>
      <c r="P565" s="197"/>
      <c r="Q565" s="197"/>
      <c r="R565" s="197"/>
      <c r="S565" s="197"/>
      <c r="T565" s="197"/>
      <c r="U565" s="197"/>
      <c r="V565" s="197"/>
      <c r="W565" s="197"/>
      <c r="X565" s="197"/>
      <c r="Y565" s="197"/>
      <c r="Z565" s="197"/>
    </row>
    <row r="566" spans="1:26" ht="12" customHeight="1" x14ac:dyDescent="0.25">
      <c r="A566" s="197"/>
      <c r="B566" s="197"/>
      <c r="C566" s="197"/>
      <c r="D566" s="230"/>
      <c r="E566" s="197"/>
      <c r="F566" s="197"/>
      <c r="G566" s="197"/>
      <c r="H566" s="197"/>
      <c r="I566" s="197"/>
      <c r="J566" s="197"/>
      <c r="K566" s="197"/>
      <c r="L566" s="197"/>
      <c r="M566" s="197"/>
      <c r="N566" s="197"/>
      <c r="O566" s="197"/>
      <c r="P566" s="197"/>
      <c r="Q566" s="197"/>
      <c r="R566" s="197"/>
      <c r="S566" s="197"/>
      <c r="T566" s="197"/>
      <c r="U566" s="197"/>
      <c r="V566" s="197"/>
      <c r="W566" s="197"/>
      <c r="X566" s="197"/>
      <c r="Y566" s="197"/>
      <c r="Z566" s="197"/>
    </row>
    <row r="567" spans="1:26" ht="12" customHeight="1" x14ac:dyDescent="0.25">
      <c r="A567" s="197"/>
      <c r="B567" s="197"/>
      <c r="C567" s="197"/>
      <c r="D567" s="230"/>
      <c r="E567" s="197"/>
      <c r="F567" s="197"/>
      <c r="G567" s="197"/>
      <c r="H567" s="197"/>
      <c r="I567" s="197"/>
      <c r="J567" s="197"/>
      <c r="K567" s="197"/>
      <c r="L567" s="197"/>
      <c r="M567" s="197"/>
      <c r="N567" s="197"/>
      <c r="O567" s="197"/>
      <c r="P567" s="197"/>
      <c r="Q567" s="197"/>
      <c r="R567" s="197"/>
      <c r="S567" s="197"/>
      <c r="T567" s="197"/>
      <c r="U567" s="197"/>
      <c r="V567" s="197"/>
      <c r="W567" s="197"/>
      <c r="X567" s="197"/>
      <c r="Y567" s="197"/>
      <c r="Z567" s="197"/>
    </row>
    <row r="568" spans="1:26" ht="12" customHeight="1" x14ac:dyDescent="0.25">
      <c r="A568" s="197"/>
      <c r="B568" s="197"/>
      <c r="C568" s="197"/>
      <c r="D568" s="230"/>
      <c r="E568" s="197"/>
      <c r="F568" s="197"/>
      <c r="G568" s="197"/>
      <c r="H568" s="197"/>
      <c r="I568" s="197"/>
      <c r="J568" s="197"/>
      <c r="K568" s="197"/>
      <c r="L568" s="197"/>
      <c r="M568" s="197"/>
      <c r="N568" s="197"/>
      <c r="O568" s="197"/>
      <c r="P568" s="197"/>
      <c r="Q568" s="197"/>
      <c r="R568" s="197"/>
      <c r="S568" s="197"/>
      <c r="T568" s="197"/>
      <c r="U568" s="197"/>
      <c r="V568" s="197"/>
      <c r="W568" s="197"/>
      <c r="X568" s="197"/>
      <c r="Y568" s="197"/>
      <c r="Z568" s="197"/>
    </row>
    <row r="569" spans="1:26" ht="12" customHeight="1" x14ac:dyDescent="0.25">
      <c r="A569" s="197"/>
      <c r="B569" s="197"/>
      <c r="C569" s="197"/>
      <c r="D569" s="230"/>
      <c r="E569" s="197"/>
      <c r="F569" s="197"/>
      <c r="G569" s="197"/>
      <c r="H569" s="197"/>
      <c r="I569" s="197"/>
      <c r="J569" s="197"/>
      <c r="K569" s="197"/>
      <c r="L569" s="197"/>
      <c r="M569" s="197"/>
      <c r="N569" s="197"/>
      <c r="O569" s="197"/>
      <c r="P569" s="197"/>
      <c r="Q569" s="197"/>
      <c r="R569" s="197"/>
      <c r="S569" s="197"/>
      <c r="T569" s="197"/>
      <c r="U569" s="197"/>
      <c r="V569" s="197"/>
      <c r="W569" s="197"/>
      <c r="X569" s="197"/>
      <c r="Y569" s="197"/>
      <c r="Z569" s="197"/>
    </row>
    <row r="570" spans="1:26" ht="12" customHeight="1" x14ac:dyDescent="0.25">
      <c r="A570" s="197"/>
      <c r="B570" s="197"/>
      <c r="C570" s="197"/>
      <c r="D570" s="230"/>
      <c r="E570" s="197"/>
      <c r="F570" s="197"/>
      <c r="G570" s="197"/>
      <c r="H570" s="197"/>
      <c r="I570" s="197"/>
      <c r="J570" s="197"/>
      <c r="K570" s="197"/>
      <c r="L570" s="197"/>
      <c r="M570" s="197"/>
      <c r="N570" s="197"/>
      <c r="O570" s="197"/>
      <c r="P570" s="197"/>
      <c r="Q570" s="197"/>
      <c r="R570" s="197"/>
      <c r="S570" s="197"/>
      <c r="T570" s="197"/>
      <c r="U570" s="197"/>
      <c r="V570" s="197"/>
      <c r="W570" s="197"/>
      <c r="X570" s="197"/>
      <c r="Y570" s="197"/>
      <c r="Z570" s="197"/>
    </row>
    <row r="571" spans="1:26" ht="12" customHeight="1" x14ac:dyDescent="0.25">
      <c r="A571" s="197"/>
      <c r="B571" s="197"/>
      <c r="C571" s="197"/>
      <c r="D571" s="230"/>
      <c r="E571" s="197"/>
      <c r="F571" s="197"/>
      <c r="G571" s="197"/>
      <c r="H571" s="197"/>
      <c r="I571" s="197"/>
      <c r="J571" s="197"/>
      <c r="K571" s="197"/>
      <c r="L571" s="197"/>
      <c r="M571" s="197"/>
      <c r="N571" s="197"/>
      <c r="O571" s="197"/>
      <c r="P571" s="197"/>
      <c r="Q571" s="197"/>
      <c r="R571" s="197"/>
      <c r="S571" s="197"/>
      <c r="T571" s="197"/>
      <c r="U571" s="197"/>
      <c r="V571" s="197"/>
      <c r="W571" s="197"/>
      <c r="X571" s="197"/>
      <c r="Y571" s="197"/>
      <c r="Z571" s="197"/>
    </row>
    <row r="572" spans="1:26" ht="12" customHeight="1" x14ac:dyDescent="0.25">
      <c r="A572" s="197"/>
      <c r="B572" s="197"/>
      <c r="C572" s="197"/>
      <c r="D572" s="230"/>
      <c r="E572" s="197"/>
      <c r="F572" s="197"/>
      <c r="G572" s="197"/>
      <c r="H572" s="197"/>
      <c r="I572" s="197"/>
      <c r="J572" s="197"/>
      <c r="K572" s="197"/>
      <c r="L572" s="197"/>
      <c r="M572" s="197"/>
      <c r="N572" s="197"/>
      <c r="O572" s="197"/>
      <c r="P572" s="197"/>
      <c r="Q572" s="197"/>
      <c r="R572" s="197"/>
      <c r="S572" s="197"/>
      <c r="T572" s="197"/>
      <c r="U572" s="197"/>
      <c r="V572" s="197"/>
      <c r="W572" s="197"/>
      <c r="X572" s="197"/>
      <c r="Y572" s="197"/>
      <c r="Z572" s="197"/>
    </row>
    <row r="573" spans="1:26" ht="12" customHeight="1" x14ac:dyDescent="0.25">
      <c r="A573" s="197"/>
      <c r="B573" s="197"/>
      <c r="C573" s="197"/>
      <c r="D573" s="230"/>
      <c r="E573" s="197"/>
      <c r="F573" s="197"/>
      <c r="G573" s="197"/>
      <c r="H573" s="197"/>
      <c r="I573" s="197"/>
      <c r="J573" s="197"/>
      <c r="K573" s="197"/>
      <c r="L573" s="197"/>
      <c r="M573" s="197"/>
      <c r="N573" s="197"/>
      <c r="O573" s="197"/>
      <c r="P573" s="197"/>
      <c r="Q573" s="197"/>
      <c r="R573" s="197"/>
      <c r="S573" s="197"/>
      <c r="T573" s="197"/>
      <c r="U573" s="197"/>
      <c r="V573" s="197"/>
      <c r="W573" s="197"/>
      <c r="X573" s="197"/>
      <c r="Y573" s="197"/>
      <c r="Z573" s="197"/>
    </row>
    <row r="574" spans="1:26" ht="12" customHeight="1" x14ac:dyDescent="0.25">
      <c r="A574" s="197"/>
      <c r="B574" s="197"/>
      <c r="C574" s="197"/>
      <c r="D574" s="230"/>
      <c r="E574" s="197"/>
      <c r="F574" s="197"/>
      <c r="G574" s="197"/>
      <c r="H574" s="197"/>
      <c r="I574" s="197"/>
      <c r="J574" s="197"/>
      <c r="K574" s="197"/>
      <c r="L574" s="197"/>
      <c r="M574" s="197"/>
      <c r="N574" s="197"/>
      <c r="O574" s="197"/>
      <c r="P574" s="197"/>
      <c r="Q574" s="197"/>
      <c r="R574" s="197"/>
      <c r="S574" s="197"/>
      <c r="T574" s="197"/>
      <c r="U574" s="197"/>
      <c r="V574" s="197"/>
      <c r="W574" s="197"/>
      <c r="X574" s="197"/>
      <c r="Y574" s="197"/>
      <c r="Z574" s="197"/>
    </row>
    <row r="575" spans="1:26" ht="12" customHeight="1" x14ac:dyDescent="0.25">
      <c r="A575" s="197"/>
      <c r="B575" s="197"/>
      <c r="C575" s="197"/>
      <c r="D575" s="230"/>
      <c r="E575" s="197"/>
      <c r="F575" s="197"/>
      <c r="G575" s="197"/>
      <c r="H575" s="197"/>
      <c r="I575" s="197"/>
      <c r="J575" s="197"/>
      <c r="K575" s="197"/>
      <c r="L575" s="197"/>
      <c r="M575" s="197"/>
      <c r="N575" s="197"/>
      <c r="O575" s="197"/>
      <c r="P575" s="197"/>
      <c r="Q575" s="197"/>
      <c r="R575" s="197"/>
      <c r="S575" s="197"/>
      <c r="T575" s="197"/>
      <c r="U575" s="197"/>
      <c r="V575" s="197"/>
      <c r="W575" s="197"/>
      <c r="X575" s="197"/>
      <c r="Y575" s="197"/>
      <c r="Z575" s="197"/>
    </row>
    <row r="576" spans="1:26" ht="12" customHeight="1" x14ac:dyDescent="0.25">
      <c r="A576" s="197"/>
      <c r="B576" s="197"/>
      <c r="C576" s="197"/>
      <c r="D576" s="230"/>
      <c r="E576" s="197"/>
      <c r="F576" s="197"/>
      <c r="G576" s="197"/>
      <c r="H576" s="197"/>
      <c r="I576" s="197"/>
      <c r="J576" s="197"/>
      <c r="K576" s="197"/>
      <c r="L576" s="197"/>
      <c r="M576" s="197"/>
      <c r="N576" s="197"/>
      <c r="O576" s="197"/>
      <c r="P576" s="197"/>
      <c r="Q576" s="197"/>
      <c r="R576" s="197"/>
      <c r="S576" s="197"/>
      <c r="T576" s="197"/>
      <c r="U576" s="197"/>
      <c r="V576" s="197"/>
      <c r="W576" s="197"/>
      <c r="X576" s="197"/>
      <c r="Y576" s="197"/>
      <c r="Z576" s="197"/>
    </row>
    <row r="577" spans="1:26" ht="12" customHeight="1" x14ac:dyDescent="0.25">
      <c r="A577" s="197"/>
      <c r="B577" s="197"/>
      <c r="C577" s="197"/>
      <c r="D577" s="230"/>
      <c r="E577" s="197"/>
      <c r="F577" s="197"/>
      <c r="G577" s="197"/>
      <c r="H577" s="197"/>
      <c r="I577" s="197"/>
      <c r="J577" s="197"/>
      <c r="K577" s="197"/>
      <c r="L577" s="197"/>
      <c r="M577" s="197"/>
      <c r="N577" s="197"/>
      <c r="O577" s="197"/>
      <c r="P577" s="197"/>
      <c r="Q577" s="197"/>
      <c r="R577" s="197"/>
      <c r="S577" s="197"/>
      <c r="T577" s="197"/>
      <c r="U577" s="197"/>
      <c r="V577" s="197"/>
      <c r="W577" s="197"/>
      <c r="X577" s="197"/>
      <c r="Y577" s="197"/>
      <c r="Z577" s="197"/>
    </row>
    <row r="578" spans="1:26" ht="12" customHeight="1" x14ac:dyDescent="0.25">
      <c r="A578" s="197"/>
      <c r="B578" s="197"/>
      <c r="C578" s="197"/>
      <c r="D578" s="230"/>
      <c r="E578" s="197"/>
      <c r="F578" s="197"/>
      <c r="G578" s="197"/>
      <c r="H578" s="197"/>
      <c r="I578" s="197"/>
      <c r="J578" s="197"/>
      <c r="K578" s="197"/>
      <c r="L578" s="197"/>
      <c r="M578" s="197"/>
      <c r="N578" s="197"/>
      <c r="O578" s="197"/>
      <c r="P578" s="197"/>
      <c r="Q578" s="197"/>
      <c r="R578" s="197"/>
      <c r="S578" s="197"/>
      <c r="T578" s="197"/>
      <c r="U578" s="197"/>
      <c r="V578" s="197"/>
      <c r="W578" s="197"/>
      <c r="X578" s="197"/>
      <c r="Y578" s="197"/>
      <c r="Z578" s="197"/>
    </row>
    <row r="579" spans="1:26" ht="12" customHeight="1" x14ac:dyDescent="0.25">
      <c r="A579" s="197"/>
      <c r="B579" s="197"/>
      <c r="C579" s="197"/>
      <c r="D579" s="230"/>
      <c r="E579" s="197"/>
      <c r="F579" s="197"/>
      <c r="G579" s="197"/>
      <c r="H579" s="197"/>
      <c r="I579" s="197"/>
      <c r="J579" s="197"/>
      <c r="K579" s="197"/>
      <c r="L579" s="197"/>
      <c r="M579" s="197"/>
      <c r="N579" s="197"/>
      <c r="O579" s="197"/>
      <c r="P579" s="197"/>
      <c r="Q579" s="197"/>
      <c r="R579" s="197"/>
      <c r="S579" s="197"/>
      <c r="T579" s="197"/>
      <c r="U579" s="197"/>
      <c r="V579" s="197"/>
      <c r="W579" s="197"/>
      <c r="X579" s="197"/>
      <c r="Y579" s="197"/>
      <c r="Z579" s="197"/>
    </row>
    <row r="580" spans="1:26" ht="12" customHeight="1" x14ac:dyDescent="0.25">
      <c r="A580" s="197"/>
      <c r="B580" s="197"/>
      <c r="C580" s="197"/>
      <c r="D580" s="230"/>
      <c r="E580" s="197"/>
      <c r="F580" s="197"/>
      <c r="G580" s="197"/>
      <c r="H580" s="197"/>
      <c r="I580" s="197"/>
      <c r="J580" s="197"/>
      <c r="K580" s="197"/>
      <c r="L580" s="197"/>
      <c r="M580" s="197"/>
      <c r="N580" s="197"/>
      <c r="O580" s="197"/>
      <c r="P580" s="197"/>
      <c r="Q580" s="197"/>
      <c r="R580" s="197"/>
      <c r="S580" s="197"/>
      <c r="T580" s="197"/>
      <c r="U580" s="197"/>
      <c r="V580" s="197"/>
      <c r="W580" s="197"/>
      <c r="X580" s="197"/>
      <c r="Y580" s="197"/>
      <c r="Z580" s="197"/>
    </row>
    <row r="581" spans="1:26" ht="12" customHeight="1" x14ac:dyDescent="0.25">
      <c r="A581" s="197"/>
      <c r="B581" s="197"/>
      <c r="C581" s="197"/>
      <c r="D581" s="230"/>
      <c r="E581" s="197"/>
      <c r="F581" s="197"/>
      <c r="G581" s="197"/>
      <c r="H581" s="197"/>
      <c r="I581" s="197"/>
      <c r="J581" s="197"/>
      <c r="K581" s="197"/>
      <c r="L581" s="197"/>
      <c r="M581" s="197"/>
      <c r="N581" s="197"/>
      <c r="O581" s="197"/>
      <c r="P581" s="197"/>
      <c r="Q581" s="197"/>
      <c r="R581" s="197"/>
      <c r="S581" s="197"/>
      <c r="T581" s="197"/>
      <c r="U581" s="197"/>
      <c r="V581" s="197"/>
      <c r="W581" s="197"/>
      <c r="X581" s="197"/>
      <c r="Y581" s="197"/>
      <c r="Z581" s="197"/>
    </row>
    <row r="582" spans="1:26" ht="12" customHeight="1" x14ac:dyDescent="0.25">
      <c r="A582" s="197"/>
      <c r="B582" s="197"/>
      <c r="C582" s="197"/>
      <c r="D582" s="230"/>
      <c r="E582" s="197"/>
      <c r="F582" s="197"/>
      <c r="G582" s="197"/>
      <c r="H582" s="197"/>
      <c r="I582" s="197"/>
      <c r="J582" s="197"/>
      <c r="K582" s="197"/>
      <c r="L582" s="197"/>
      <c r="M582" s="197"/>
      <c r="N582" s="197"/>
      <c r="O582" s="197"/>
      <c r="P582" s="197"/>
      <c r="Q582" s="197"/>
      <c r="R582" s="197"/>
      <c r="S582" s="197"/>
      <c r="T582" s="197"/>
      <c r="U582" s="197"/>
      <c r="V582" s="197"/>
      <c r="W582" s="197"/>
      <c r="X582" s="197"/>
      <c r="Y582" s="197"/>
      <c r="Z582" s="197"/>
    </row>
    <row r="583" spans="1:26" ht="12" customHeight="1" x14ac:dyDescent="0.25">
      <c r="A583" s="197"/>
      <c r="B583" s="197"/>
      <c r="C583" s="197"/>
      <c r="D583" s="230"/>
      <c r="E583" s="197"/>
      <c r="F583" s="197"/>
      <c r="G583" s="197"/>
      <c r="H583" s="197"/>
      <c r="I583" s="197"/>
      <c r="J583" s="197"/>
      <c r="K583" s="197"/>
      <c r="L583" s="197"/>
      <c r="M583" s="197"/>
      <c r="N583" s="197"/>
      <c r="O583" s="197"/>
      <c r="P583" s="197"/>
      <c r="Q583" s="197"/>
      <c r="R583" s="197"/>
      <c r="S583" s="197"/>
      <c r="T583" s="197"/>
      <c r="U583" s="197"/>
      <c r="V583" s="197"/>
      <c r="W583" s="197"/>
      <c r="X583" s="197"/>
      <c r="Y583" s="197"/>
      <c r="Z583" s="197"/>
    </row>
    <row r="584" spans="1:26" ht="12" customHeight="1" x14ac:dyDescent="0.25">
      <c r="A584" s="197"/>
      <c r="B584" s="197"/>
      <c r="C584" s="197"/>
      <c r="D584" s="230"/>
      <c r="E584" s="197"/>
      <c r="F584" s="197"/>
      <c r="G584" s="197"/>
      <c r="H584" s="197"/>
      <c r="I584" s="197"/>
      <c r="J584" s="197"/>
      <c r="K584" s="197"/>
      <c r="L584" s="197"/>
      <c r="M584" s="197"/>
      <c r="N584" s="197"/>
      <c r="O584" s="197"/>
      <c r="P584" s="197"/>
      <c r="Q584" s="197"/>
      <c r="R584" s="197"/>
      <c r="S584" s="197"/>
      <c r="T584" s="197"/>
      <c r="U584" s="197"/>
      <c r="V584" s="197"/>
      <c r="W584" s="197"/>
      <c r="X584" s="197"/>
      <c r="Y584" s="197"/>
      <c r="Z584" s="197"/>
    </row>
    <row r="585" spans="1:26" ht="12" customHeight="1" x14ac:dyDescent="0.25">
      <c r="A585" s="197"/>
      <c r="B585" s="197"/>
      <c r="C585" s="197"/>
      <c r="D585" s="230"/>
      <c r="E585" s="197"/>
      <c r="F585" s="197"/>
      <c r="G585" s="197"/>
      <c r="H585" s="197"/>
      <c r="I585" s="197"/>
      <c r="J585" s="197"/>
      <c r="K585" s="197"/>
      <c r="L585" s="197"/>
      <c r="M585" s="197"/>
      <c r="N585" s="197"/>
      <c r="O585" s="197"/>
      <c r="P585" s="197"/>
      <c r="Q585" s="197"/>
      <c r="R585" s="197"/>
      <c r="S585" s="197"/>
      <c r="T585" s="197"/>
      <c r="U585" s="197"/>
      <c r="V585" s="197"/>
      <c r="W585" s="197"/>
      <c r="X585" s="197"/>
      <c r="Y585" s="197"/>
      <c r="Z585" s="197"/>
    </row>
    <row r="586" spans="1:26" ht="12" customHeight="1" x14ac:dyDescent="0.25">
      <c r="A586" s="197"/>
      <c r="B586" s="197"/>
      <c r="C586" s="197"/>
      <c r="D586" s="230"/>
      <c r="E586" s="197"/>
      <c r="F586" s="197"/>
      <c r="G586" s="197"/>
      <c r="H586" s="197"/>
      <c r="I586" s="197"/>
      <c r="J586" s="197"/>
      <c r="K586" s="197"/>
      <c r="L586" s="197"/>
      <c r="M586" s="197"/>
      <c r="N586" s="197"/>
      <c r="O586" s="197"/>
      <c r="P586" s="197"/>
      <c r="Q586" s="197"/>
      <c r="R586" s="197"/>
      <c r="S586" s="197"/>
      <c r="T586" s="197"/>
      <c r="U586" s="197"/>
      <c r="V586" s="197"/>
      <c r="W586" s="197"/>
      <c r="X586" s="197"/>
      <c r="Y586" s="197"/>
      <c r="Z586" s="197"/>
    </row>
    <row r="587" spans="1:26" ht="12" customHeight="1" x14ac:dyDescent="0.25">
      <c r="A587" s="197"/>
      <c r="B587" s="197"/>
      <c r="C587" s="197"/>
      <c r="D587" s="230"/>
      <c r="E587" s="197"/>
      <c r="F587" s="197"/>
      <c r="G587" s="197"/>
      <c r="H587" s="197"/>
      <c r="I587" s="197"/>
      <c r="J587" s="197"/>
      <c r="K587" s="197"/>
      <c r="L587" s="197"/>
      <c r="M587" s="197"/>
      <c r="N587" s="197"/>
      <c r="O587" s="197"/>
      <c r="P587" s="197"/>
      <c r="Q587" s="197"/>
      <c r="R587" s="197"/>
      <c r="S587" s="197"/>
      <c r="T587" s="197"/>
      <c r="U587" s="197"/>
      <c r="V587" s="197"/>
      <c r="W587" s="197"/>
      <c r="X587" s="197"/>
      <c r="Y587" s="197"/>
      <c r="Z587" s="197"/>
    </row>
    <row r="588" spans="1:26" ht="12" customHeight="1" x14ac:dyDescent="0.25">
      <c r="A588" s="197"/>
      <c r="B588" s="197"/>
      <c r="C588" s="197"/>
      <c r="D588" s="230"/>
      <c r="E588" s="197"/>
      <c r="F588" s="197"/>
      <c r="G588" s="197"/>
      <c r="H588" s="197"/>
      <c r="I588" s="197"/>
      <c r="J588" s="197"/>
      <c r="K588" s="197"/>
      <c r="L588" s="197"/>
      <c r="M588" s="197"/>
      <c r="N588" s="197"/>
      <c r="O588" s="197"/>
      <c r="P588" s="197"/>
      <c r="Q588" s="197"/>
      <c r="R588" s="197"/>
      <c r="S588" s="197"/>
      <c r="T588" s="197"/>
      <c r="U588" s="197"/>
      <c r="V588" s="197"/>
      <c r="W588" s="197"/>
      <c r="X588" s="197"/>
      <c r="Y588" s="197"/>
      <c r="Z588" s="197"/>
    </row>
    <row r="589" spans="1:26" ht="12" customHeight="1" x14ac:dyDescent="0.25">
      <c r="A589" s="197"/>
      <c r="B589" s="197"/>
      <c r="C589" s="197"/>
      <c r="D589" s="230"/>
      <c r="E589" s="197"/>
      <c r="F589" s="197"/>
      <c r="G589" s="197"/>
      <c r="H589" s="197"/>
      <c r="I589" s="197"/>
      <c r="J589" s="197"/>
      <c r="K589" s="197"/>
      <c r="L589" s="197"/>
      <c r="M589" s="197"/>
      <c r="N589" s="197"/>
      <c r="O589" s="197"/>
      <c r="P589" s="197"/>
      <c r="Q589" s="197"/>
      <c r="R589" s="197"/>
      <c r="S589" s="197"/>
      <c r="T589" s="197"/>
      <c r="U589" s="197"/>
      <c r="V589" s="197"/>
      <c r="W589" s="197"/>
      <c r="X589" s="197"/>
      <c r="Y589" s="197"/>
      <c r="Z589" s="197"/>
    </row>
    <row r="590" spans="1:26" ht="12" customHeight="1" x14ac:dyDescent="0.25">
      <c r="A590" s="197"/>
      <c r="B590" s="197"/>
      <c r="C590" s="197"/>
      <c r="D590" s="230"/>
      <c r="E590" s="197"/>
      <c r="F590" s="197"/>
      <c r="G590" s="197"/>
      <c r="H590" s="197"/>
      <c r="I590" s="197"/>
      <c r="J590" s="197"/>
      <c r="K590" s="197"/>
      <c r="L590" s="197"/>
      <c r="M590" s="197"/>
      <c r="N590" s="197"/>
      <c r="O590" s="197"/>
      <c r="P590" s="197"/>
      <c r="Q590" s="197"/>
      <c r="R590" s="197"/>
      <c r="S590" s="197"/>
      <c r="T590" s="197"/>
      <c r="U590" s="197"/>
      <c r="V590" s="197"/>
      <c r="W590" s="197"/>
      <c r="X590" s="197"/>
      <c r="Y590" s="197"/>
      <c r="Z590" s="197"/>
    </row>
    <row r="591" spans="1:26" ht="12" customHeight="1" x14ac:dyDescent="0.25">
      <c r="A591" s="197"/>
      <c r="B591" s="197"/>
      <c r="C591" s="197"/>
      <c r="D591" s="230"/>
      <c r="E591" s="197"/>
      <c r="F591" s="197"/>
      <c r="G591" s="197"/>
      <c r="H591" s="197"/>
      <c r="I591" s="197"/>
      <c r="J591" s="197"/>
      <c r="K591" s="197"/>
      <c r="L591" s="197"/>
      <c r="M591" s="197"/>
      <c r="N591" s="197"/>
      <c r="O591" s="197"/>
      <c r="P591" s="197"/>
      <c r="Q591" s="197"/>
      <c r="R591" s="197"/>
      <c r="S591" s="197"/>
      <c r="T591" s="197"/>
      <c r="U591" s="197"/>
      <c r="V591" s="197"/>
      <c r="W591" s="197"/>
      <c r="X591" s="197"/>
      <c r="Y591" s="197"/>
      <c r="Z591" s="197"/>
    </row>
    <row r="592" spans="1:26" ht="12" customHeight="1" x14ac:dyDescent="0.25">
      <c r="A592" s="197"/>
      <c r="B592" s="197"/>
      <c r="C592" s="197"/>
      <c r="D592" s="230"/>
      <c r="E592" s="197"/>
      <c r="F592" s="197"/>
      <c r="G592" s="197"/>
      <c r="H592" s="197"/>
      <c r="I592" s="197"/>
      <c r="J592" s="197"/>
      <c r="K592" s="197"/>
      <c r="L592" s="197"/>
      <c r="M592" s="197"/>
      <c r="N592" s="197"/>
      <c r="O592" s="197"/>
      <c r="P592" s="197"/>
      <c r="Q592" s="197"/>
      <c r="R592" s="197"/>
      <c r="S592" s="197"/>
      <c r="T592" s="197"/>
      <c r="U592" s="197"/>
      <c r="V592" s="197"/>
      <c r="W592" s="197"/>
      <c r="X592" s="197"/>
      <c r="Y592" s="197"/>
      <c r="Z592" s="197"/>
    </row>
    <row r="593" spans="1:26" ht="12" customHeight="1" x14ac:dyDescent="0.25">
      <c r="A593" s="197"/>
      <c r="B593" s="197"/>
      <c r="C593" s="197"/>
      <c r="D593" s="230"/>
      <c r="E593" s="197"/>
      <c r="F593" s="197"/>
      <c r="G593" s="197"/>
      <c r="H593" s="197"/>
      <c r="I593" s="197"/>
      <c r="J593" s="197"/>
      <c r="K593" s="197"/>
      <c r="L593" s="197"/>
      <c r="M593" s="197"/>
      <c r="N593" s="197"/>
      <c r="O593" s="197"/>
      <c r="P593" s="197"/>
      <c r="Q593" s="197"/>
      <c r="R593" s="197"/>
      <c r="S593" s="197"/>
      <c r="T593" s="197"/>
      <c r="U593" s="197"/>
      <c r="V593" s="197"/>
      <c r="W593" s="197"/>
      <c r="X593" s="197"/>
      <c r="Y593" s="197"/>
      <c r="Z593" s="197"/>
    </row>
    <row r="594" spans="1:26" ht="12" customHeight="1" x14ac:dyDescent="0.25">
      <c r="A594" s="197"/>
      <c r="B594" s="197"/>
      <c r="C594" s="197"/>
      <c r="D594" s="230"/>
      <c r="E594" s="197"/>
      <c r="F594" s="197"/>
      <c r="G594" s="197"/>
      <c r="H594" s="197"/>
      <c r="I594" s="197"/>
      <c r="J594" s="197"/>
      <c r="K594" s="197"/>
      <c r="L594" s="197"/>
      <c r="M594" s="197"/>
      <c r="N594" s="197"/>
      <c r="O594" s="197"/>
      <c r="P594" s="197"/>
      <c r="Q594" s="197"/>
      <c r="R594" s="197"/>
      <c r="S594" s="197"/>
      <c r="T594" s="197"/>
      <c r="U594" s="197"/>
      <c r="V594" s="197"/>
      <c r="W594" s="197"/>
      <c r="X594" s="197"/>
      <c r="Y594" s="197"/>
      <c r="Z594" s="197"/>
    </row>
    <row r="595" spans="1:26" ht="12" customHeight="1" x14ac:dyDescent="0.25">
      <c r="A595" s="197"/>
      <c r="B595" s="197"/>
      <c r="C595" s="197"/>
      <c r="D595" s="230"/>
      <c r="E595" s="197"/>
      <c r="F595" s="197"/>
      <c r="G595" s="197"/>
      <c r="H595" s="197"/>
      <c r="I595" s="197"/>
      <c r="J595" s="197"/>
      <c r="K595" s="197"/>
      <c r="L595" s="197"/>
      <c r="M595" s="197"/>
      <c r="N595" s="197"/>
      <c r="O595" s="197"/>
      <c r="P595" s="197"/>
      <c r="Q595" s="197"/>
      <c r="R595" s="197"/>
      <c r="S595" s="197"/>
      <c r="T595" s="197"/>
      <c r="U595" s="197"/>
      <c r="V595" s="197"/>
      <c r="W595" s="197"/>
      <c r="X595" s="197"/>
      <c r="Y595" s="197"/>
      <c r="Z595" s="197"/>
    </row>
    <row r="596" spans="1:26" ht="12" customHeight="1" x14ac:dyDescent="0.25">
      <c r="A596" s="197"/>
      <c r="B596" s="197"/>
      <c r="C596" s="197"/>
      <c r="D596" s="230"/>
      <c r="E596" s="197"/>
      <c r="F596" s="197"/>
      <c r="G596" s="197"/>
      <c r="H596" s="197"/>
      <c r="I596" s="197"/>
      <c r="J596" s="197"/>
      <c r="K596" s="197"/>
      <c r="L596" s="197"/>
      <c r="M596" s="197"/>
      <c r="N596" s="197"/>
      <c r="O596" s="197"/>
      <c r="P596" s="197"/>
      <c r="Q596" s="197"/>
      <c r="R596" s="197"/>
      <c r="S596" s="197"/>
      <c r="T596" s="197"/>
      <c r="U596" s="197"/>
      <c r="V596" s="197"/>
      <c r="W596" s="197"/>
      <c r="X596" s="197"/>
      <c r="Y596" s="197"/>
      <c r="Z596" s="197"/>
    </row>
    <row r="597" spans="1:26" ht="12" customHeight="1" x14ac:dyDescent="0.25">
      <c r="A597" s="197"/>
      <c r="B597" s="197"/>
      <c r="C597" s="197"/>
      <c r="D597" s="230"/>
      <c r="E597" s="197"/>
      <c r="F597" s="197"/>
      <c r="G597" s="197"/>
      <c r="H597" s="197"/>
      <c r="I597" s="197"/>
      <c r="J597" s="197"/>
      <c r="K597" s="197"/>
      <c r="L597" s="197"/>
      <c r="M597" s="197"/>
      <c r="N597" s="197"/>
      <c r="O597" s="197"/>
      <c r="P597" s="197"/>
      <c r="Q597" s="197"/>
      <c r="R597" s="197"/>
      <c r="S597" s="197"/>
      <c r="T597" s="197"/>
      <c r="U597" s="197"/>
      <c r="V597" s="197"/>
      <c r="W597" s="197"/>
      <c r="X597" s="197"/>
      <c r="Y597" s="197"/>
      <c r="Z597" s="197"/>
    </row>
    <row r="598" spans="1:26" ht="12" customHeight="1" x14ac:dyDescent="0.25">
      <c r="A598" s="197"/>
      <c r="B598" s="197"/>
      <c r="C598" s="197"/>
      <c r="D598" s="230"/>
      <c r="E598" s="197"/>
      <c r="F598" s="197"/>
      <c r="G598" s="197"/>
      <c r="H598" s="197"/>
      <c r="I598" s="197"/>
      <c r="J598" s="197"/>
      <c r="K598" s="197"/>
      <c r="L598" s="197"/>
      <c r="M598" s="197"/>
      <c r="N598" s="197"/>
      <c r="O598" s="197"/>
      <c r="P598" s="197"/>
      <c r="Q598" s="197"/>
      <c r="R598" s="197"/>
      <c r="S598" s="197"/>
      <c r="T598" s="197"/>
      <c r="U598" s="197"/>
      <c r="V598" s="197"/>
      <c r="W598" s="197"/>
      <c r="X598" s="197"/>
      <c r="Y598" s="197"/>
      <c r="Z598" s="197"/>
    </row>
    <row r="599" spans="1:26" ht="12" customHeight="1" x14ac:dyDescent="0.25">
      <c r="A599" s="197"/>
      <c r="B599" s="197"/>
      <c r="C599" s="197"/>
      <c r="D599" s="230"/>
      <c r="E599" s="197"/>
      <c r="F599" s="197"/>
      <c r="G599" s="197"/>
      <c r="H599" s="197"/>
      <c r="I599" s="197"/>
      <c r="J599" s="197"/>
      <c r="K599" s="197"/>
      <c r="L599" s="197"/>
      <c r="M599" s="197"/>
      <c r="N599" s="197"/>
      <c r="O599" s="197"/>
      <c r="P599" s="197"/>
      <c r="Q599" s="197"/>
      <c r="R599" s="197"/>
      <c r="S599" s="197"/>
      <c r="T599" s="197"/>
      <c r="U599" s="197"/>
      <c r="V599" s="197"/>
      <c r="W599" s="197"/>
      <c r="X599" s="197"/>
      <c r="Y599" s="197"/>
      <c r="Z599" s="197"/>
    </row>
    <row r="600" spans="1:26" ht="12" customHeight="1" x14ac:dyDescent="0.25">
      <c r="A600" s="197"/>
      <c r="B600" s="197"/>
      <c r="C600" s="197"/>
      <c r="D600" s="230"/>
      <c r="E600" s="197"/>
      <c r="F600" s="197"/>
      <c r="G600" s="197"/>
      <c r="H600" s="197"/>
      <c r="I600" s="197"/>
      <c r="J600" s="197"/>
      <c r="K600" s="197"/>
      <c r="L600" s="197"/>
      <c r="M600" s="197"/>
      <c r="N600" s="197"/>
      <c r="O600" s="197"/>
      <c r="P600" s="197"/>
      <c r="Q600" s="197"/>
      <c r="R600" s="197"/>
      <c r="S600" s="197"/>
      <c r="T600" s="197"/>
      <c r="U600" s="197"/>
      <c r="V600" s="197"/>
      <c r="W600" s="197"/>
      <c r="X600" s="197"/>
      <c r="Y600" s="197"/>
      <c r="Z600" s="197"/>
    </row>
    <row r="601" spans="1:26" ht="12" customHeight="1" x14ac:dyDescent="0.25">
      <c r="A601" s="197"/>
      <c r="B601" s="197"/>
      <c r="C601" s="197"/>
      <c r="D601" s="230"/>
      <c r="E601" s="197"/>
      <c r="F601" s="197"/>
      <c r="G601" s="197"/>
      <c r="H601" s="197"/>
      <c r="I601" s="197"/>
      <c r="J601" s="197"/>
      <c r="K601" s="197"/>
      <c r="L601" s="197"/>
      <c r="M601" s="197"/>
      <c r="N601" s="197"/>
      <c r="O601" s="197"/>
      <c r="P601" s="197"/>
      <c r="Q601" s="197"/>
      <c r="R601" s="197"/>
      <c r="S601" s="197"/>
      <c r="T601" s="197"/>
      <c r="U601" s="197"/>
      <c r="V601" s="197"/>
      <c r="W601" s="197"/>
      <c r="X601" s="197"/>
      <c r="Y601" s="197"/>
      <c r="Z601" s="197"/>
    </row>
    <row r="602" spans="1:26" ht="12" customHeight="1" x14ac:dyDescent="0.25">
      <c r="A602" s="197"/>
      <c r="B602" s="197"/>
      <c r="C602" s="197"/>
      <c r="D602" s="230"/>
      <c r="E602" s="197"/>
      <c r="F602" s="197"/>
      <c r="G602" s="197"/>
      <c r="H602" s="197"/>
      <c r="I602" s="197"/>
      <c r="J602" s="197"/>
      <c r="K602" s="197"/>
      <c r="L602" s="197"/>
      <c r="M602" s="197"/>
      <c r="N602" s="197"/>
      <c r="O602" s="197"/>
      <c r="P602" s="197"/>
      <c r="Q602" s="197"/>
      <c r="R602" s="197"/>
      <c r="S602" s="197"/>
      <c r="T602" s="197"/>
      <c r="U602" s="197"/>
      <c r="V602" s="197"/>
      <c r="W602" s="197"/>
      <c r="X602" s="197"/>
      <c r="Y602" s="197"/>
      <c r="Z602" s="197"/>
    </row>
    <row r="603" spans="1:26" ht="12" customHeight="1" x14ac:dyDescent="0.25">
      <c r="A603" s="197"/>
      <c r="B603" s="197"/>
      <c r="C603" s="197"/>
      <c r="D603" s="230"/>
      <c r="E603" s="197"/>
      <c r="F603" s="197"/>
      <c r="G603" s="197"/>
      <c r="H603" s="197"/>
      <c r="I603" s="197"/>
      <c r="J603" s="197"/>
      <c r="K603" s="197"/>
      <c r="L603" s="197"/>
      <c r="M603" s="197"/>
      <c r="N603" s="197"/>
      <c r="O603" s="197"/>
      <c r="P603" s="197"/>
      <c r="Q603" s="197"/>
      <c r="R603" s="197"/>
      <c r="S603" s="197"/>
      <c r="T603" s="197"/>
      <c r="U603" s="197"/>
      <c r="V603" s="197"/>
      <c r="W603" s="197"/>
      <c r="X603" s="197"/>
      <c r="Y603" s="197"/>
      <c r="Z603" s="197"/>
    </row>
    <row r="604" spans="1:26" ht="12" customHeight="1" x14ac:dyDescent="0.25">
      <c r="A604" s="197"/>
      <c r="B604" s="197"/>
      <c r="C604" s="197"/>
      <c r="D604" s="230"/>
      <c r="E604" s="197"/>
      <c r="F604" s="197"/>
      <c r="G604" s="197"/>
      <c r="H604" s="197"/>
      <c r="I604" s="197"/>
      <c r="J604" s="197"/>
      <c r="K604" s="197"/>
      <c r="L604" s="197"/>
      <c r="M604" s="197"/>
      <c r="N604" s="197"/>
      <c r="O604" s="197"/>
      <c r="P604" s="197"/>
      <c r="Q604" s="197"/>
      <c r="R604" s="197"/>
      <c r="S604" s="197"/>
      <c r="T604" s="197"/>
      <c r="U604" s="197"/>
      <c r="V604" s="197"/>
      <c r="W604" s="197"/>
      <c r="X604" s="197"/>
      <c r="Y604" s="197"/>
      <c r="Z604" s="197"/>
    </row>
    <row r="605" spans="1:26" ht="12" customHeight="1" x14ac:dyDescent="0.25">
      <c r="A605" s="197"/>
      <c r="B605" s="197"/>
      <c r="C605" s="197"/>
      <c r="D605" s="230"/>
      <c r="E605" s="197"/>
      <c r="F605" s="197"/>
      <c r="G605" s="197"/>
      <c r="H605" s="197"/>
      <c r="I605" s="197"/>
      <c r="J605" s="197"/>
      <c r="K605" s="197"/>
      <c r="L605" s="197"/>
      <c r="M605" s="197"/>
      <c r="N605" s="197"/>
      <c r="O605" s="197"/>
      <c r="P605" s="197"/>
      <c r="Q605" s="197"/>
      <c r="R605" s="197"/>
      <c r="S605" s="197"/>
      <c r="T605" s="197"/>
      <c r="U605" s="197"/>
      <c r="V605" s="197"/>
      <c r="W605" s="197"/>
      <c r="X605" s="197"/>
      <c r="Y605" s="197"/>
      <c r="Z605" s="197"/>
    </row>
    <row r="606" spans="1:26" ht="12" customHeight="1" x14ac:dyDescent="0.25">
      <c r="A606" s="197"/>
      <c r="B606" s="197"/>
      <c r="C606" s="197"/>
      <c r="D606" s="230"/>
      <c r="E606" s="197"/>
      <c r="F606" s="197"/>
      <c r="G606" s="197"/>
      <c r="H606" s="197"/>
      <c r="I606" s="197"/>
      <c r="J606" s="197"/>
      <c r="K606" s="197"/>
      <c r="L606" s="197"/>
      <c r="M606" s="197"/>
      <c r="N606" s="197"/>
      <c r="O606" s="197"/>
      <c r="P606" s="197"/>
      <c r="Q606" s="197"/>
      <c r="R606" s="197"/>
      <c r="S606" s="197"/>
      <c r="T606" s="197"/>
      <c r="U606" s="197"/>
      <c r="V606" s="197"/>
      <c r="W606" s="197"/>
      <c r="X606" s="197"/>
      <c r="Y606" s="197"/>
      <c r="Z606" s="197"/>
    </row>
    <row r="607" spans="1:26" ht="12" customHeight="1" x14ac:dyDescent="0.25">
      <c r="A607" s="197"/>
      <c r="B607" s="197"/>
      <c r="C607" s="197"/>
      <c r="D607" s="230"/>
      <c r="E607" s="197"/>
      <c r="F607" s="197"/>
      <c r="G607" s="197"/>
      <c r="H607" s="197"/>
      <c r="I607" s="197"/>
      <c r="J607" s="197"/>
      <c r="K607" s="197"/>
      <c r="L607" s="197"/>
      <c r="M607" s="197"/>
      <c r="N607" s="197"/>
      <c r="O607" s="197"/>
      <c r="P607" s="197"/>
      <c r="Q607" s="197"/>
      <c r="R607" s="197"/>
      <c r="S607" s="197"/>
      <c r="T607" s="197"/>
      <c r="U607" s="197"/>
      <c r="V607" s="197"/>
      <c r="W607" s="197"/>
      <c r="X607" s="197"/>
      <c r="Y607" s="197"/>
      <c r="Z607" s="197"/>
    </row>
    <row r="608" spans="1:26" ht="12" customHeight="1" x14ac:dyDescent="0.25">
      <c r="A608" s="197"/>
      <c r="B608" s="197"/>
      <c r="C608" s="197"/>
      <c r="D608" s="230"/>
      <c r="E608" s="197"/>
      <c r="F608" s="197"/>
      <c r="G608" s="197"/>
      <c r="H608" s="197"/>
      <c r="I608" s="197"/>
      <c r="J608" s="197"/>
      <c r="K608" s="197"/>
      <c r="L608" s="197"/>
      <c r="M608" s="197"/>
      <c r="N608" s="197"/>
      <c r="O608" s="197"/>
      <c r="P608" s="197"/>
      <c r="Q608" s="197"/>
      <c r="R608" s="197"/>
      <c r="S608" s="197"/>
      <c r="T608" s="197"/>
      <c r="U608" s="197"/>
      <c r="V608" s="197"/>
      <c r="W608" s="197"/>
      <c r="X608" s="197"/>
      <c r="Y608" s="197"/>
      <c r="Z608" s="197"/>
    </row>
    <row r="609" spans="1:26" ht="12" customHeight="1" x14ac:dyDescent="0.25">
      <c r="A609" s="197"/>
      <c r="B609" s="197"/>
      <c r="C609" s="197"/>
      <c r="D609" s="230"/>
      <c r="E609" s="197"/>
      <c r="F609" s="197"/>
      <c r="G609" s="197"/>
      <c r="H609" s="197"/>
      <c r="I609" s="197"/>
      <c r="J609" s="197"/>
      <c r="K609" s="197"/>
      <c r="L609" s="197"/>
      <c r="M609" s="197"/>
      <c r="N609" s="197"/>
      <c r="O609" s="197"/>
      <c r="P609" s="197"/>
      <c r="Q609" s="197"/>
      <c r="R609" s="197"/>
      <c r="S609" s="197"/>
      <c r="T609" s="197"/>
      <c r="U609" s="197"/>
      <c r="V609" s="197"/>
      <c r="W609" s="197"/>
      <c r="X609" s="197"/>
      <c r="Y609" s="197"/>
      <c r="Z609" s="197"/>
    </row>
    <row r="610" spans="1:26" ht="12" customHeight="1" x14ac:dyDescent="0.25">
      <c r="A610" s="197"/>
      <c r="B610" s="197"/>
      <c r="C610" s="197"/>
      <c r="D610" s="230"/>
      <c r="E610" s="197"/>
      <c r="F610" s="197"/>
      <c r="G610" s="197"/>
      <c r="H610" s="197"/>
      <c r="I610" s="197"/>
      <c r="J610" s="197"/>
      <c r="K610" s="197"/>
      <c r="L610" s="197"/>
      <c r="M610" s="197"/>
      <c r="N610" s="197"/>
      <c r="O610" s="197"/>
      <c r="P610" s="197"/>
      <c r="Q610" s="197"/>
      <c r="R610" s="197"/>
      <c r="S610" s="197"/>
      <c r="T610" s="197"/>
      <c r="U610" s="197"/>
      <c r="V610" s="197"/>
      <c r="W610" s="197"/>
      <c r="X610" s="197"/>
      <c r="Y610" s="197"/>
      <c r="Z610" s="197"/>
    </row>
    <row r="611" spans="1:26" ht="12" customHeight="1" x14ac:dyDescent="0.25">
      <c r="A611" s="197"/>
      <c r="B611" s="197"/>
      <c r="C611" s="197"/>
      <c r="D611" s="230"/>
      <c r="E611" s="197"/>
      <c r="F611" s="197"/>
      <c r="G611" s="197"/>
      <c r="H611" s="197"/>
      <c r="I611" s="197"/>
      <c r="J611" s="197"/>
      <c r="K611" s="197"/>
      <c r="L611" s="197"/>
      <c r="M611" s="197"/>
      <c r="N611" s="197"/>
      <c r="O611" s="197"/>
      <c r="P611" s="197"/>
      <c r="Q611" s="197"/>
      <c r="R611" s="197"/>
      <c r="S611" s="197"/>
      <c r="T611" s="197"/>
      <c r="U611" s="197"/>
      <c r="V611" s="197"/>
      <c r="W611" s="197"/>
      <c r="X611" s="197"/>
      <c r="Y611" s="197"/>
      <c r="Z611" s="197"/>
    </row>
    <row r="612" spans="1:26" ht="12" customHeight="1" x14ac:dyDescent="0.25">
      <c r="A612" s="197"/>
      <c r="B612" s="197"/>
      <c r="C612" s="197"/>
      <c r="D612" s="230"/>
      <c r="E612" s="197"/>
      <c r="F612" s="197"/>
      <c r="G612" s="197"/>
      <c r="H612" s="197"/>
      <c r="I612" s="197"/>
      <c r="J612" s="197"/>
      <c r="K612" s="197"/>
      <c r="L612" s="197"/>
      <c r="M612" s="197"/>
      <c r="N612" s="197"/>
      <c r="O612" s="197"/>
      <c r="P612" s="197"/>
      <c r="Q612" s="197"/>
      <c r="R612" s="197"/>
      <c r="S612" s="197"/>
      <c r="T612" s="197"/>
      <c r="U612" s="197"/>
      <c r="V612" s="197"/>
      <c r="W612" s="197"/>
      <c r="X612" s="197"/>
      <c r="Y612" s="197"/>
      <c r="Z612" s="197"/>
    </row>
    <row r="613" spans="1:26" ht="12" customHeight="1" x14ac:dyDescent="0.25">
      <c r="A613" s="197"/>
      <c r="B613" s="197"/>
      <c r="C613" s="197"/>
      <c r="D613" s="230"/>
      <c r="E613" s="197"/>
      <c r="F613" s="197"/>
      <c r="G613" s="197"/>
      <c r="H613" s="197"/>
      <c r="I613" s="197"/>
      <c r="J613" s="197"/>
      <c r="K613" s="197"/>
      <c r="L613" s="197"/>
      <c r="M613" s="197"/>
      <c r="N613" s="197"/>
      <c r="O613" s="197"/>
      <c r="P613" s="197"/>
      <c r="Q613" s="197"/>
      <c r="R613" s="197"/>
      <c r="S613" s="197"/>
      <c r="T613" s="197"/>
      <c r="U613" s="197"/>
      <c r="V613" s="197"/>
      <c r="W613" s="197"/>
      <c r="X613" s="197"/>
      <c r="Y613" s="197"/>
      <c r="Z613" s="197"/>
    </row>
    <row r="614" spans="1:26" ht="12" customHeight="1" x14ac:dyDescent="0.25">
      <c r="A614" s="197"/>
      <c r="B614" s="197"/>
      <c r="C614" s="197"/>
      <c r="D614" s="230"/>
      <c r="E614" s="197"/>
      <c r="F614" s="197"/>
      <c r="G614" s="197"/>
      <c r="H614" s="197"/>
      <c r="I614" s="197"/>
      <c r="J614" s="197"/>
      <c r="K614" s="197"/>
      <c r="L614" s="197"/>
      <c r="M614" s="197"/>
      <c r="N614" s="197"/>
      <c r="O614" s="197"/>
      <c r="P614" s="197"/>
      <c r="Q614" s="197"/>
      <c r="R614" s="197"/>
      <c r="S614" s="197"/>
      <c r="T614" s="197"/>
      <c r="U614" s="197"/>
      <c r="V614" s="197"/>
      <c r="W614" s="197"/>
      <c r="X614" s="197"/>
      <c r="Y614" s="197"/>
      <c r="Z614" s="197"/>
    </row>
    <row r="615" spans="1:26" ht="12" customHeight="1" x14ac:dyDescent="0.25">
      <c r="A615" s="197"/>
      <c r="B615" s="197"/>
      <c r="C615" s="197"/>
      <c r="D615" s="230"/>
      <c r="E615" s="197"/>
      <c r="F615" s="197"/>
      <c r="G615" s="197"/>
      <c r="H615" s="197"/>
      <c r="I615" s="197"/>
      <c r="J615" s="197"/>
      <c r="K615" s="197"/>
      <c r="L615" s="197"/>
      <c r="M615" s="197"/>
      <c r="N615" s="197"/>
      <c r="O615" s="197"/>
      <c r="P615" s="197"/>
      <c r="Q615" s="197"/>
      <c r="R615" s="197"/>
      <c r="S615" s="197"/>
      <c r="T615" s="197"/>
      <c r="U615" s="197"/>
      <c r="V615" s="197"/>
      <c r="W615" s="197"/>
      <c r="X615" s="197"/>
      <c r="Y615" s="197"/>
      <c r="Z615" s="197"/>
    </row>
    <row r="616" spans="1:26" ht="12" customHeight="1" x14ac:dyDescent="0.25">
      <c r="A616" s="197"/>
      <c r="B616" s="197"/>
      <c r="C616" s="197"/>
      <c r="D616" s="230"/>
      <c r="E616" s="197"/>
      <c r="F616" s="197"/>
      <c r="G616" s="197"/>
      <c r="H616" s="197"/>
      <c r="I616" s="197"/>
      <c r="J616" s="197"/>
      <c r="K616" s="197"/>
      <c r="L616" s="197"/>
      <c r="M616" s="197"/>
      <c r="N616" s="197"/>
      <c r="O616" s="197"/>
      <c r="P616" s="197"/>
      <c r="Q616" s="197"/>
      <c r="R616" s="197"/>
      <c r="S616" s="197"/>
      <c r="T616" s="197"/>
      <c r="U616" s="197"/>
      <c r="V616" s="197"/>
      <c r="W616" s="197"/>
      <c r="X616" s="197"/>
      <c r="Y616" s="197"/>
      <c r="Z616" s="197"/>
    </row>
    <row r="617" spans="1:26" ht="12" customHeight="1" x14ac:dyDescent="0.25">
      <c r="A617" s="197"/>
      <c r="B617" s="197"/>
      <c r="C617" s="197"/>
      <c r="D617" s="230"/>
      <c r="E617" s="197"/>
      <c r="F617" s="197"/>
      <c r="G617" s="197"/>
      <c r="H617" s="197"/>
      <c r="I617" s="197"/>
      <c r="J617" s="197"/>
      <c r="K617" s="197"/>
      <c r="L617" s="197"/>
      <c r="M617" s="197"/>
      <c r="N617" s="197"/>
      <c r="O617" s="197"/>
      <c r="P617" s="197"/>
      <c r="Q617" s="197"/>
      <c r="R617" s="197"/>
      <c r="S617" s="197"/>
      <c r="T617" s="197"/>
      <c r="U617" s="197"/>
      <c r="V617" s="197"/>
      <c r="W617" s="197"/>
      <c r="X617" s="197"/>
      <c r="Y617" s="197"/>
      <c r="Z617" s="197"/>
    </row>
    <row r="618" spans="1:26" ht="12" customHeight="1" x14ac:dyDescent="0.25">
      <c r="A618" s="197"/>
      <c r="B618" s="197"/>
      <c r="C618" s="197"/>
      <c r="D618" s="230"/>
      <c r="E618" s="197"/>
      <c r="F618" s="197"/>
      <c r="G618" s="197"/>
      <c r="H618" s="197"/>
      <c r="I618" s="197"/>
      <c r="J618" s="197"/>
      <c r="K618" s="197"/>
      <c r="L618" s="197"/>
      <c r="M618" s="197"/>
      <c r="N618" s="197"/>
      <c r="O618" s="197"/>
      <c r="P618" s="197"/>
      <c r="Q618" s="197"/>
      <c r="R618" s="197"/>
      <c r="S618" s="197"/>
      <c r="T618" s="197"/>
      <c r="U618" s="197"/>
      <c r="V618" s="197"/>
      <c r="W618" s="197"/>
      <c r="X618" s="197"/>
      <c r="Y618" s="197"/>
      <c r="Z618" s="197"/>
    </row>
    <row r="619" spans="1:26" ht="12" customHeight="1" x14ac:dyDescent="0.25">
      <c r="A619" s="197"/>
      <c r="B619" s="197"/>
      <c r="C619" s="197"/>
      <c r="D619" s="230"/>
      <c r="E619" s="197"/>
      <c r="F619" s="197"/>
      <c r="G619" s="197"/>
      <c r="H619" s="197"/>
      <c r="I619" s="197"/>
      <c r="J619" s="197"/>
      <c r="K619" s="197"/>
      <c r="L619" s="197"/>
      <c r="M619" s="197"/>
      <c r="N619" s="197"/>
      <c r="O619" s="197"/>
      <c r="P619" s="197"/>
      <c r="Q619" s="197"/>
      <c r="R619" s="197"/>
      <c r="S619" s="197"/>
      <c r="T619" s="197"/>
      <c r="U619" s="197"/>
      <c r="V619" s="197"/>
      <c r="W619" s="197"/>
      <c r="X619" s="197"/>
      <c r="Y619" s="197"/>
      <c r="Z619" s="197"/>
    </row>
    <row r="620" spans="1:26" ht="12" customHeight="1" x14ac:dyDescent="0.25">
      <c r="A620" s="197"/>
      <c r="B620" s="197"/>
      <c r="C620" s="197"/>
      <c r="D620" s="230"/>
      <c r="E620" s="197"/>
      <c r="F620" s="197"/>
      <c r="G620" s="197"/>
      <c r="H620" s="197"/>
      <c r="I620" s="197"/>
      <c r="J620" s="197"/>
      <c r="K620" s="197"/>
      <c r="L620" s="197"/>
      <c r="M620" s="197"/>
      <c r="N620" s="197"/>
      <c r="O620" s="197"/>
      <c r="P620" s="197"/>
      <c r="Q620" s="197"/>
      <c r="R620" s="197"/>
      <c r="S620" s="197"/>
      <c r="T620" s="197"/>
      <c r="U620" s="197"/>
      <c r="V620" s="197"/>
      <c r="W620" s="197"/>
      <c r="X620" s="197"/>
      <c r="Y620" s="197"/>
      <c r="Z620" s="197"/>
    </row>
    <row r="621" spans="1:26" ht="12" customHeight="1" x14ac:dyDescent="0.25">
      <c r="A621" s="197"/>
      <c r="B621" s="197"/>
      <c r="C621" s="197"/>
      <c r="D621" s="230"/>
      <c r="E621" s="197"/>
      <c r="F621" s="197"/>
      <c r="G621" s="197"/>
      <c r="H621" s="197"/>
      <c r="I621" s="197"/>
      <c r="J621" s="197"/>
      <c r="K621" s="197"/>
      <c r="L621" s="197"/>
      <c r="M621" s="197"/>
      <c r="N621" s="197"/>
      <c r="O621" s="197"/>
      <c r="P621" s="197"/>
      <c r="Q621" s="197"/>
      <c r="R621" s="197"/>
      <c r="S621" s="197"/>
      <c r="T621" s="197"/>
      <c r="U621" s="197"/>
      <c r="V621" s="197"/>
      <c r="W621" s="197"/>
      <c r="X621" s="197"/>
      <c r="Y621" s="197"/>
      <c r="Z621" s="197"/>
    </row>
    <row r="622" spans="1:26" ht="12" customHeight="1" x14ac:dyDescent="0.25">
      <c r="A622" s="197"/>
      <c r="B622" s="197"/>
      <c r="C622" s="197"/>
      <c r="D622" s="230"/>
      <c r="E622" s="197"/>
      <c r="F622" s="197"/>
      <c r="G622" s="197"/>
      <c r="H622" s="197"/>
      <c r="I622" s="197"/>
      <c r="J622" s="197"/>
      <c r="K622" s="197"/>
      <c r="L622" s="197"/>
      <c r="M622" s="197"/>
      <c r="N622" s="197"/>
      <c r="O622" s="197"/>
      <c r="P622" s="197"/>
      <c r="Q622" s="197"/>
      <c r="R622" s="197"/>
      <c r="S622" s="197"/>
      <c r="T622" s="197"/>
      <c r="U622" s="197"/>
      <c r="V622" s="197"/>
      <c r="W622" s="197"/>
      <c r="X622" s="197"/>
      <c r="Y622" s="197"/>
      <c r="Z622" s="197"/>
    </row>
    <row r="623" spans="1:26" ht="12" customHeight="1" x14ac:dyDescent="0.25">
      <c r="A623" s="197"/>
      <c r="B623" s="197"/>
      <c r="C623" s="197"/>
      <c r="D623" s="230"/>
      <c r="E623" s="197"/>
      <c r="F623" s="197"/>
      <c r="G623" s="197"/>
      <c r="H623" s="197"/>
      <c r="I623" s="197"/>
      <c r="J623" s="197"/>
      <c r="K623" s="197"/>
      <c r="L623" s="197"/>
      <c r="M623" s="197"/>
      <c r="N623" s="197"/>
      <c r="O623" s="197"/>
      <c r="P623" s="197"/>
      <c r="Q623" s="197"/>
      <c r="R623" s="197"/>
      <c r="S623" s="197"/>
      <c r="T623" s="197"/>
      <c r="U623" s="197"/>
      <c r="V623" s="197"/>
      <c r="W623" s="197"/>
      <c r="X623" s="197"/>
      <c r="Y623" s="197"/>
      <c r="Z623" s="197"/>
    </row>
    <row r="624" spans="1:26" ht="12" customHeight="1" x14ac:dyDescent="0.25">
      <c r="A624" s="197"/>
      <c r="B624" s="197"/>
      <c r="C624" s="197"/>
      <c r="D624" s="230"/>
      <c r="E624" s="197"/>
      <c r="F624" s="197"/>
      <c r="G624" s="197"/>
      <c r="H624" s="197"/>
      <c r="I624" s="197"/>
      <c r="J624" s="197"/>
      <c r="K624" s="197"/>
      <c r="L624" s="197"/>
      <c r="M624" s="197"/>
      <c r="N624" s="197"/>
      <c r="O624" s="197"/>
      <c r="P624" s="197"/>
      <c r="Q624" s="197"/>
      <c r="R624" s="197"/>
      <c r="S624" s="197"/>
      <c r="T624" s="197"/>
      <c r="U624" s="197"/>
      <c r="V624" s="197"/>
      <c r="W624" s="197"/>
      <c r="X624" s="197"/>
      <c r="Y624" s="197"/>
      <c r="Z624" s="197"/>
    </row>
    <row r="625" spans="1:26" ht="12" customHeight="1" x14ac:dyDescent="0.25">
      <c r="A625" s="197"/>
      <c r="B625" s="197"/>
      <c r="C625" s="197"/>
      <c r="D625" s="230"/>
      <c r="E625" s="197"/>
      <c r="F625" s="197"/>
      <c r="G625" s="197"/>
      <c r="H625" s="197"/>
      <c r="I625" s="197"/>
      <c r="J625" s="197"/>
      <c r="K625" s="197"/>
      <c r="L625" s="197"/>
      <c r="M625" s="197"/>
      <c r="N625" s="197"/>
      <c r="O625" s="197"/>
      <c r="P625" s="197"/>
      <c r="Q625" s="197"/>
      <c r="R625" s="197"/>
      <c r="S625" s="197"/>
      <c r="T625" s="197"/>
      <c r="U625" s="197"/>
      <c r="V625" s="197"/>
      <c r="W625" s="197"/>
      <c r="X625" s="197"/>
      <c r="Y625" s="197"/>
      <c r="Z625" s="197"/>
    </row>
    <row r="626" spans="1:26" ht="12" customHeight="1" x14ac:dyDescent="0.25">
      <c r="A626" s="197"/>
      <c r="B626" s="197"/>
      <c r="C626" s="197"/>
      <c r="D626" s="230"/>
      <c r="E626" s="197"/>
      <c r="F626" s="197"/>
      <c r="G626" s="197"/>
      <c r="H626" s="197"/>
      <c r="I626" s="197"/>
      <c r="J626" s="197"/>
      <c r="K626" s="197"/>
      <c r="L626" s="197"/>
      <c r="M626" s="197"/>
      <c r="N626" s="197"/>
      <c r="O626" s="197"/>
      <c r="P626" s="197"/>
      <c r="Q626" s="197"/>
      <c r="R626" s="197"/>
      <c r="S626" s="197"/>
      <c r="T626" s="197"/>
      <c r="U626" s="197"/>
      <c r="V626" s="197"/>
      <c r="W626" s="197"/>
      <c r="X626" s="197"/>
      <c r="Y626" s="197"/>
      <c r="Z626" s="197"/>
    </row>
    <row r="627" spans="1:26" ht="12" customHeight="1" x14ac:dyDescent="0.25">
      <c r="A627" s="197"/>
      <c r="B627" s="197"/>
      <c r="C627" s="197"/>
      <c r="D627" s="230"/>
      <c r="E627" s="197"/>
      <c r="F627" s="197"/>
      <c r="G627" s="197"/>
      <c r="H627" s="197"/>
      <c r="I627" s="197"/>
      <c r="J627" s="197"/>
      <c r="K627" s="197"/>
      <c r="L627" s="197"/>
      <c r="M627" s="197"/>
      <c r="N627" s="197"/>
      <c r="O627" s="197"/>
      <c r="P627" s="197"/>
      <c r="Q627" s="197"/>
      <c r="R627" s="197"/>
      <c r="S627" s="197"/>
      <c r="T627" s="197"/>
      <c r="U627" s="197"/>
      <c r="V627" s="197"/>
      <c r="W627" s="197"/>
      <c r="X627" s="197"/>
      <c r="Y627" s="197"/>
      <c r="Z627" s="197"/>
    </row>
    <row r="628" spans="1:26" ht="12" customHeight="1" x14ac:dyDescent="0.25">
      <c r="A628" s="197"/>
      <c r="B628" s="197"/>
      <c r="C628" s="197"/>
      <c r="D628" s="230"/>
      <c r="E628" s="197"/>
      <c r="F628" s="197"/>
      <c r="G628" s="197"/>
      <c r="H628" s="197"/>
      <c r="I628" s="197"/>
      <c r="J628" s="197"/>
      <c r="K628" s="197"/>
      <c r="L628" s="197"/>
      <c r="M628" s="197"/>
      <c r="N628" s="197"/>
      <c r="O628" s="197"/>
      <c r="P628" s="197"/>
      <c r="Q628" s="197"/>
      <c r="R628" s="197"/>
      <c r="S628" s="197"/>
      <c r="T628" s="197"/>
      <c r="U628" s="197"/>
      <c r="V628" s="197"/>
      <c r="W628" s="197"/>
      <c r="X628" s="197"/>
      <c r="Y628" s="197"/>
      <c r="Z628" s="197"/>
    </row>
    <row r="629" spans="1:26" ht="12" customHeight="1" x14ac:dyDescent="0.25">
      <c r="A629" s="197"/>
      <c r="B629" s="197"/>
      <c r="C629" s="197"/>
      <c r="D629" s="230"/>
      <c r="E629" s="197"/>
      <c r="F629" s="197"/>
      <c r="G629" s="197"/>
      <c r="H629" s="197"/>
      <c r="I629" s="197"/>
      <c r="J629" s="197"/>
      <c r="K629" s="197"/>
      <c r="L629" s="197"/>
      <c r="M629" s="197"/>
      <c r="N629" s="197"/>
      <c r="O629" s="197"/>
      <c r="P629" s="197"/>
      <c r="Q629" s="197"/>
      <c r="R629" s="197"/>
      <c r="S629" s="197"/>
      <c r="T629" s="197"/>
      <c r="U629" s="197"/>
      <c r="V629" s="197"/>
      <c r="W629" s="197"/>
      <c r="X629" s="197"/>
      <c r="Y629" s="197"/>
      <c r="Z629" s="197"/>
    </row>
    <row r="630" spans="1:26" ht="12" customHeight="1" x14ac:dyDescent="0.25">
      <c r="A630" s="197"/>
      <c r="B630" s="197"/>
      <c r="C630" s="197"/>
      <c r="D630" s="230"/>
      <c r="E630" s="197"/>
      <c r="F630" s="197"/>
      <c r="G630" s="197"/>
      <c r="H630" s="197"/>
      <c r="I630" s="197"/>
      <c r="J630" s="197"/>
      <c r="K630" s="197"/>
      <c r="L630" s="197"/>
      <c r="M630" s="197"/>
      <c r="N630" s="197"/>
      <c r="O630" s="197"/>
      <c r="P630" s="197"/>
      <c r="Q630" s="197"/>
      <c r="R630" s="197"/>
      <c r="S630" s="197"/>
      <c r="T630" s="197"/>
      <c r="U630" s="197"/>
      <c r="V630" s="197"/>
      <c r="W630" s="197"/>
      <c r="X630" s="197"/>
      <c r="Y630" s="197"/>
      <c r="Z630" s="197"/>
    </row>
    <row r="631" spans="1:26" ht="12" customHeight="1" x14ac:dyDescent="0.25">
      <c r="A631" s="197"/>
      <c r="B631" s="197"/>
      <c r="C631" s="197"/>
      <c r="D631" s="230"/>
      <c r="E631" s="197"/>
      <c r="F631" s="197"/>
      <c r="G631" s="197"/>
      <c r="H631" s="197"/>
      <c r="I631" s="197"/>
      <c r="J631" s="197"/>
      <c r="K631" s="197"/>
      <c r="L631" s="197"/>
      <c r="M631" s="197"/>
      <c r="N631" s="197"/>
      <c r="O631" s="197"/>
      <c r="P631" s="197"/>
      <c r="Q631" s="197"/>
      <c r="R631" s="197"/>
      <c r="S631" s="197"/>
      <c r="T631" s="197"/>
      <c r="U631" s="197"/>
      <c r="V631" s="197"/>
      <c r="W631" s="197"/>
      <c r="X631" s="197"/>
      <c r="Y631" s="197"/>
      <c r="Z631" s="197"/>
    </row>
    <row r="632" spans="1:26" ht="12" customHeight="1" x14ac:dyDescent="0.25">
      <c r="A632" s="197"/>
      <c r="B632" s="197"/>
      <c r="C632" s="197"/>
      <c r="D632" s="230"/>
      <c r="E632" s="197"/>
      <c r="F632" s="197"/>
      <c r="G632" s="197"/>
      <c r="H632" s="197"/>
      <c r="I632" s="197"/>
      <c r="J632" s="197"/>
      <c r="K632" s="197"/>
      <c r="L632" s="197"/>
      <c r="M632" s="197"/>
      <c r="N632" s="197"/>
      <c r="O632" s="197"/>
      <c r="P632" s="197"/>
      <c r="Q632" s="197"/>
      <c r="R632" s="197"/>
      <c r="S632" s="197"/>
      <c r="T632" s="197"/>
      <c r="U632" s="197"/>
      <c r="V632" s="197"/>
      <c r="W632" s="197"/>
      <c r="X632" s="197"/>
      <c r="Y632" s="197"/>
      <c r="Z632" s="197"/>
    </row>
    <row r="633" spans="1:26" ht="12" customHeight="1" x14ac:dyDescent="0.25">
      <c r="A633" s="197"/>
      <c r="B633" s="197"/>
      <c r="C633" s="197"/>
      <c r="D633" s="230"/>
      <c r="E633" s="197"/>
      <c r="F633" s="197"/>
      <c r="G633" s="197"/>
      <c r="H633" s="197"/>
      <c r="I633" s="197"/>
      <c r="J633" s="197"/>
      <c r="K633" s="197"/>
      <c r="L633" s="197"/>
      <c r="M633" s="197"/>
      <c r="N633" s="197"/>
      <c r="O633" s="197"/>
      <c r="P633" s="197"/>
      <c r="Q633" s="197"/>
      <c r="R633" s="197"/>
      <c r="S633" s="197"/>
      <c r="T633" s="197"/>
      <c r="U633" s="197"/>
      <c r="V633" s="197"/>
      <c r="W633" s="197"/>
      <c r="X633" s="197"/>
      <c r="Y633" s="197"/>
      <c r="Z633" s="197"/>
    </row>
    <row r="634" spans="1:26" ht="12" customHeight="1" x14ac:dyDescent="0.25">
      <c r="A634" s="197"/>
      <c r="B634" s="197"/>
      <c r="C634" s="197"/>
      <c r="D634" s="230"/>
      <c r="E634" s="197"/>
      <c r="F634" s="197"/>
      <c r="G634" s="197"/>
      <c r="H634" s="197"/>
      <c r="I634" s="197"/>
      <c r="J634" s="197"/>
      <c r="K634" s="197"/>
      <c r="L634" s="197"/>
      <c r="M634" s="197"/>
      <c r="N634" s="197"/>
      <c r="O634" s="197"/>
      <c r="P634" s="197"/>
      <c r="Q634" s="197"/>
      <c r="R634" s="197"/>
      <c r="S634" s="197"/>
      <c r="T634" s="197"/>
      <c r="U634" s="197"/>
      <c r="V634" s="197"/>
      <c r="W634" s="197"/>
      <c r="X634" s="197"/>
      <c r="Y634" s="197"/>
      <c r="Z634" s="197"/>
    </row>
    <row r="635" spans="1:26" ht="12" customHeight="1" x14ac:dyDescent="0.25">
      <c r="A635" s="197"/>
      <c r="B635" s="197"/>
      <c r="C635" s="197"/>
      <c r="D635" s="230"/>
      <c r="E635" s="197"/>
      <c r="F635" s="197"/>
      <c r="G635" s="197"/>
      <c r="H635" s="197"/>
      <c r="I635" s="197"/>
      <c r="J635" s="197"/>
      <c r="K635" s="197"/>
      <c r="L635" s="197"/>
      <c r="M635" s="197"/>
      <c r="N635" s="197"/>
      <c r="O635" s="197"/>
      <c r="P635" s="197"/>
      <c r="Q635" s="197"/>
      <c r="R635" s="197"/>
      <c r="S635" s="197"/>
      <c r="T635" s="197"/>
      <c r="U635" s="197"/>
      <c r="V635" s="197"/>
      <c r="W635" s="197"/>
      <c r="X635" s="197"/>
      <c r="Y635" s="197"/>
      <c r="Z635" s="197"/>
    </row>
    <row r="636" spans="1:26" ht="12" customHeight="1" x14ac:dyDescent="0.25">
      <c r="A636" s="197"/>
      <c r="B636" s="197"/>
      <c r="C636" s="197"/>
      <c r="D636" s="230"/>
      <c r="E636" s="197"/>
      <c r="F636" s="197"/>
      <c r="G636" s="197"/>
      <c r="H636" s="197"/>
      <c r="I636" s="197"/>
      <c r="J636" s="197"/>
      <c r="K636" s="197"/>
      <c r="L636" s="197"/>
      <c r="M636" s="197"/>
      <c r="N636" s="197"/>
      <c r="O636" s="197"/>
      <c r="P636" s="197"/>
      <c r="Q636" s="197"/>
      <c r="R636" s="197"/>
      <c r="S636" s="197"/>
      <c r="T636" s="197"/>
      <c r="U636" s="197"/>
      <c r="V636" s="197"/>
      <c r="W636" s="197"/>
      <c r="X636" s="197"/>
      <c r="Y636" s="197"/>
      <c r="Z636" s="197"/>
    </row>
    <row r="637" spans="1:26" ht="12" customHeight="1" x14ac:dyDescent="0.25">
      <c r="A637" s="197"/>
      <c r="B637" s="197"/>
      <c r="C637" s="197"/>
      <c r="D637" s="230"/>
      <c r="E637" s="197"/>
      <c r="F637" s="197"/>
      <c r="G637" s="197"/>
      <c r="H637" s="197"/>
      <c r="I637" s="197"/>
      <c r="J637" s="197"/>
      <c r="K637" s="197"/>
      <c r="L637" s="197"/>
      <c r="M637" s="197"/>
      <c r="N637" s="197"/>
      <c r="O637" s="197"/>
      <c r="P637" s="197"/>
      <c r="Q637" s="197"/>
      <c r="R637" s="197"/>
      <c r="S637" s="197"/>
      <c r="T637" s="197"/>
      <c r="U637" s="197"/>
      <c r="V637" s="197"/>
      <c r="W637" s="197"/>
      <c r="X637" s="197"/>
      <c r="Y637" s="197"/>
      <c r="Z637" s="197"/>
    </row>
    <row r="638" spans="1:26" ht="12" customHeight="1" x14ac:dyDescent="0.25">
      <c r="A638" s="197"/>
      <c r="B638" s="197"/>
      <c r="C638" s="197"/>
      <c r="D638" s="230"/>
      <c r="E638" s="197"/>
      <c r="F638" s="197"/>
      <c r="G638" s="197"/>
      <c r="H638" s="197"/>
      <c r="I638" s="197"/>
      <c r="J638" s="197"/>
      <c r="K638" s="197"/>
      <c r="L638" s="197"/>
      <c r="M638" s="197"/>
      <c r="N638" s="197"/>
      <c r="O638" s="197"/>
      <c r="P638" s="197"/>
      <c r="Q638" s="197"/>
      <c r="R638" s="197"/>
      <c r="S638" s="197"/>
      <c r="T638" s="197"/>
      <c r="U638" s="197"/>
      <c r="V638" s="197"/>
      <c r="W638" s="197"/>
      <c r="X638" s="197"/>
      <c r="Y638" s="197"/>
      <c r="Z638" s="197"/>
    </row>
    <row r="639" spans="1:26" ht="12" customHeight="1" x14ac:dyDescent="0.25">
      <c r="A639" s="197"/>
      <c r="B639" s="197"/>
      <c r="C639" s="197"/>
      <c r="D639" s="230"/>
      <c r="E639" s="197"/>
      <c r="F639" s="197"/>
      <c r="G639" s="197"/>
      <c r="H639" s="197"/>
      <c r="I639" s="197"/>
      <c r="J639" s="197"/>
      <c r="K639" s="197"/>
      <c r="L639" s="197"/>
      <c r="M639" s="197"/>
      <c r="N639" s="197"/>
      <c r="O639" s="197"/>
      <c r="P639" s="197"/>
      <c r="Q639" s="197"/>
      <c r="R639" s="197"/>
      <c r="S639" s="197"/>
      <c r="T639" s="197"/>
      <c r="U639" s="197"/>
      <c r="V639" s="197"/>
      <c r="W639" s="197"/>
      <c r="X639" s="197"/>
      <c r="Y639" s="197"/>
      <c r="Z639" s="197"/>
    </row>
    <row r="640" spans="1:26" ht="12" customHeight="1" x14ac:dyDescent="0.25">
      <c r="A640" s="197"/>
      <c r="B640" s="197"/>
      <c r="C640" s="197"/>
      <c r="D640" s="230"/>
      <c r="E640" s="197"/>
      <c r="F640" s="197"/>
      <c r="G640" s="197"/>
      <c r="H640" s="197"/>
      <c r="I640" s="197"/>
      <c r="J640" s="197"/>
      <c r="K640" s="197"/>
      <c r="L640" s="197"/>
      <c r="M640" s="197"/>
      <c r="N640" s="197"/>
      <c r="O640" s="197"/>
      <c r="P640" s="197"/>
      <c r="Q640" s="197"/>
      <c r="R640" s="197"/>
      <c r="S640" s="197"/>
      <c r="T640" s="197"/>
      <c r="U640" s="197"/>
      <c r="V640" s="197"/>
      <c r="W640" s="197"/>
      <c r="X640" s="197"/>
      <c r="Y640" s="197"/>
      <c r="Z640" s="197"/>
    </row>
    <row r="641" spans="1:26" ht="12" customHeight="1" x14ac:dyDescent="0.25">
      <c r="A641" s="197"/>
      <c r="B641" s="197"/>
      <c r="C641" s="197"/>
      <c r="D641" s="230"/>
      <c r="E641" s="197"/>
      <c r="F641" s="197"/>
      <c r="G641" s="197"/>
      <c r="H641" s="197"/>
      <c r="I641" s="197"/>
      <c r="J641" s="197"/>
      <c r="K641" s="197"/>
      <c r="L641" s="197"/>
      <c r="M641" s="197"/>
      <c r="N641" s="197"/>
      <c r="O641" s="197"/>
      <c r="P641" s="197"/>
      <c r="Q641" s="197"/>
      <c r="R641" s="197"/>
      <c r="S641" s="197"/>
      <c r="T641" s="197"/>
      <c r="U641" s="197"/>
      <c r="V641" s="197"/>
      <c r="W641" s="197"/>
      <c r="X641" s="197"/>
      <c r="Y641" s="197"/>
      <c r="Z641" s="197"/>
    </row>
    <row r="642" spans="1:26" ht="12" customHeight="1" x14ac:dyDescent="0.25">
      <c r="A642" s="197"/>
      <c r="B642" s="197"/>
      <c r="C642" s="197"/>
      <c r="D642" s="230"/>
      <c r="E642" s="197"/>
      <c r="F642" s="197"/>
      <c r="G642" s="197"/>
      <c r="H642" s="197"/>
      <c r="I642" s="197"/>
      <c r="J642" s="197"/>
      <c r="K642" s="197"/>
      <c r="L642" s="197"/>
      <c r="M642" s="197"/>
      <c r="N642" s="197"/>
      <c r="O642" s="197"/>
      <c r="P642" s="197"/>
      <c r="Q642" s="197"/>
      <c r="R642" s="197"/>
      <c r="S642" s="197"/>
      <c r="T642" s="197"/>
      <c r="U642" s="197"/>
      <c r="V642" s="197"/>
      <c r="W642" s="197"/>
      <c r="X642" s="197"/>
      <c r="Y642" s="197"/>
      <c r="Z642" s="197"/>
    </row>
    <row r="643" spans="1:26" ht="12" customHeight="1" x14ac:dyDescent="0.25">
      <c r="A643" s="197"/>
      <c r="B643" s="197"/>
      <c r="C643" s="197"/>
      <c r="D643" s="230"/>
      <c r="E643" s="197"/>
      <c r="F643" s="197"/>
      <c r="G643" s="197"/>
      <c r="H643" s="197"/>
      <c r="I643" s="197"/>
      <c r="J643" s="197"/>
      <c r="K643" s="197"/>
      <c r="L643" s="197"/>
      <c r="M643" s="197"/>
      <c r="N643" s="197"/>
      <c r="O643" s="197"/>
      <c r="P643" s="197"/>
      <c r="Q643" s="197"/>
      <c r="R643" s="197"/>
      <c r="S643" s="197"/>
      <c r="T643" s="197"/>
      <c r="U643" s="197"/>
      <c r="V643" s="197"/>
      <c r="W643" s="197"/>
      <c r="X643" s="197"/>
      <c r="Y643" s="197"/>
      <c r="Z643" s="197"/>
    </row>
    <row r="644" spans="1:26" ht="12" customHeight="1" x14ac:dyDescent="0.25">
      <c r="A644" s="197"/>
      <c r="B644" s="197"/>
      <c r="C644" s="197"/>
      <c r="D644" s="230"/>
      <c r="E644" s="197"/>
      <c r="F644" s="197"/>
      <c r="G644" s="197"/>
      <c r="H644" s="197"/>
      <c r="I644" s="197"/>
      <c r="J644" s="197"/>
      <c r="K644" s="197"/>
      <c r="L644" s="197"/>
      <c r="M644" s="197"/>
      <c r="N644" s="197"/>
      <c r="O644" s="197"/>
      <c r="P644" s="197"/>
      <c r="Q644" s="197"/>
      <c r="R644" s="197"/>
      <c r="S644" s="197"/>
      <c r="T644" s="197"/>
      <c r="U644" s="197"/>
      <c r="V644" s="197"/>
      <c r="W644" s="197"/>
      <c r="X644" s="197"/>
      <c r="Y644" s="197"/>
      <c r="Z644" s="197"/>
    </row>
    <row r="645" spans="1:26" ht="12" customHeight="1" x14ac:dyDescent="0.25">
      <c r="A645" s="197"/>
      <c r="B645" s="197"/>
      <c r="C645" s="197"/>
      <c r="D645" s="230"/>
      <c r="E645" s="197"/>
      <c r="F645" s="197"/>
      <c r="G645" s="197"/>
      <c r="H645" s="197"/>
      <c r="I645" s="197"/>
      <c r="J645" s="197"/>
      <c r="K645" s="197"/>
      <c r="L645" s="197"/>
      <c r="M645" s="197"/>
      <c r="N645" s="197"/>
      <c r="O645" s="197"/>
      <c r="P645" s="197"/>
      <c r="Q645" s="197"/>
      <c r="R645" s="197"/>
      <c r="S645" s="197"/>
      <c r="T645" s="197"/>
      <c r="U645" s="197"/>
      <c r="V645" s="197"/>
      <c r="W645" s="197"/>
      <c r="X645" s="197"/>
      <c r="Y645" s="197"/>
      <c r="Z645" s="197"/>
    </row>
    <row r="646" spans="1:26" ht="12" customHeight="1" x14ac:dyDescent="0.25">
      <c r="A646" s="197"/>
      <c r="B646" s="197"/>
      <c r="C646" s="197"/>
      <c r="D646" s="230"/>
      <c r="E646" s="197"/>
      <c r="F646" s="197"/>
      <c r="G646" s="197"/>
      <c r="H646" s="197"/>
      <c r="I646" s="197"/>
      <c r="J646" s="197"/>
      <c r="K646" s="197"/>
      <c r="L646" s="197"/>
      <c r="M646" s="197"/>
      <c r="N646" s="197"/>
      <c r="O646" s="197"/>
      <c r="P646" s="197"/>
      <c r="Q646" s="197"/>
      <c r="R646" s="197"/>
      <c r="S646" s="197"/>
      <c r="T646" s="197"/>
      <c r="U646" s="197"/>
      <c r="V646" s="197"/>
      <c r="W646" s="197"/>
      <c r="X646" s="197"/>
      <c r="Y646" s="197"/>
      <c r="Z646" s="197"/>
    </row>
    <row r="647" spans="1:26" ht="12" customHeight="1" x14ac:dyDescent="0.25">
      <c r="A647" s="197"/>
      <c r="B647" s="197"/>
      <c r="C647" s="197"/>
      <c r="D647" s="230"/>
      <c r="E647" s="197"/>
      <c r="F647" s="197"/>
      <c r="G647" s="197"/>
      <c r="H647" s="197"/>
      <c r="I647" s="197"/>
      <c r="J647" s="197"/>
      <c r="K647" s="197"/>
      <c r="L647" s="197"/>
      <c r="M647" s="197"/>
      <c r="N647" s="197"/>
      <c r="O647" s="197"/>
      <c r="P647" s="197"/>
      <c r="Q647" s="197"/>
      <c r="R647" s="197"/>
      <c r="S647" s="197"/>
      <c r="T647" s="197"/>
      <c r="U647" s="197"/>
      <c r="V647" s="197"/>
      <c r="W647" s="197"/>
      <c r="X647" s="197"/>
      <c r="Y647" s="197"/>
      <c r="Z647" s="197"/>
    </row>
    <row r="648" spans="1:26" ht="12" customHeight="1" x14ac:dyDescent="0.25">
      <c r="A648" s="197"/>
      <c r="B648" s="197"/>
      <c r="C648" s="197"/>
      <c r="D648" s="230"/>
      <c r="E648" s="197"/>
      <c r="F648" s="197"/>
      <c r="G648" s="197"/>
      <c r="H648" s="197"/>
      <c r="I648" s="197"/>
      <c r="J648" s="197"/>
      <c r="K648" s="197"/>
      <c r="L648" s="197"/>
      <c r="M648" s="197"/>
      <c r="N648" s="197"/>
      <c r="O648" s="197"/>
      <c r="P648" s="197"/>
      <c r="Q648" s="197"/>
      <c r="R648" s="197"/>
      <c r="S648" s="197"/>
      <c r="T648" s="197"/>
      <c r="U648" s="197"/>
      <c r="V648" s="197"/>
      <c r="W648" s="197"/>
      <c r="X648" s="197"/>
      <c r="Y648" s="197"/>
      <c r="Z648" s="197"/>
    </row>
    <row r="649" spans="1:26" ht="12" customHeight="1" x14ac:dyDescent="0.25">
      <c r="A649" s="197"/>
      <c r="B649" s="197"/>
      <c r="C649" s="197"/>
      <c r="D649" s="230"/>
      <c r="E649" s="197"/>
      <c r="F649" s="197"/>
      <c r="G649" s="197"/>
      <c r="H649" s="197"/>
      <c r="I649" s="197"/>
      <c r="J649" s="197"/>
      <c r="K649" s="197"/>
      <c r="L649" s="197"/>
      <c r="M649" s="197"/>
      <c r="N649" s="197"/>
      <c r="O649" s="197"/>
      <c r="P649" s="197"/>
      <c r="Q649" s="197"/>
      <c r="R649" s="197"/>
      <c r="S649" s="197"/>
      <c r="T649" s="197"/>
      <c r="U649" s="197"/>
      <c r="V649" s="197"/>
      <c r="W649" s="197"/>
      <c r="X649" s="197"/>
      <c r="Y649" s="197"/>
      <c r="Z649" s="197"/>
    </row>
    <row r="650" spans="1:26" ht="12" customHeight="1" x14ac:dyDescent="0.25">
      <c r="A650" s="197"/>
      <c r="B650" s="197"/>
      <c r="C650" s="197"/>
      <c r="D650" s="230"/>
      <c r="E650" s="197"/>
      <c r="F650" s="197"/>
      <c r="G650" s="197"/>
      <c r="H650" s="197"/>
      <c r="I650" s="197"/>
      <c r="J650" s="197"/>
      <c r="K650" s="197"/>
      <c r="L650" s="197"/>
      <c r="M650" s="197"/>
      <c r="N650" s="197"/>
      <c r="O650" s="197"/>
      <c r="P650" s="197"/>
      <c r="Q650" s="197"/>
      <c r="R650" s="197"/>
      <c r="S650" s="197"/>
      <c r="T650" s="197"/>
      <c r="U650" s="197"/>
      <c r="V650" s="197"/>
      <c r="W650" s="197"/>
      <c r="X650" s="197"/>
      <c r="Y650" s="197"/>
      <c r="Z650" s="197"/>
    </row>
    <row r="651" spans="1:26" ht="12" customHeight="1" x14ac:dyDescent="0.25">
      <c r="A651" s="197"/>
      <c r="B651" s="197"/>
      <c r="C651" s="197"/>
      <c r="D651" s="230"/>
      <c r="E651" s="197"/>
      <c r="F651" s="197"/>
      <c r="G651" s="197"/>
      <c r="H651" s="197"/>
      <c r="I651" s="197"/>
      <c r="J651" s="197"/>
      <c r="K651" s="197"/>
      <c r="L651" s="197"/>
      <c r="M651" s="197"/>
      <c r="N651" s="197"/>
      <c r="O651" s="197"/>
      <c r="P651" s="197"/>
      <c r="Q651" s="197"/>
      <c r="R651" s="197"/>
      <c r="S651" s="197"/>
      <c r="T651" s="197"/>
      <c r="U651" s="197"/>
      <c r="V651" s="197"/>
      <c r="W651" s="197"/>
      <c r="X651" s="197"/>
      <c r="Y651" s="197"/>
      <c r="Z651" s="197"/>
    </row>
    <row r="652" spans="1:26" ht="12" customHeight="1" x14ac:dyDescent="0.25">
      <c r="A652" s="197"/>
      <c r="B652" s="197"/>
      <c r="C652" s="197"/>
      <c r="D652" s="230"/>
      <c r="E652" s="197"/>
      <c r="F652" s="197"/>
      <c r="G652" s="197"/>
      <c r="H652" s="197"/>
      <c r="I652" s="197"/>
      <c r="J652" s="197"/>
      <c r="K652" s="197"/>
      <c r="L652" s="197"/>
      <c r="M652" s="197"/>
      <c r="N652" s="197"/>
      <c r="O652" s="197"/>
      <c r="P652" s="197"/>
      <c r="Q652" s="197"/>
      <c r="R652" s="197"/>
      <c r="S652" s="197"/>
      <c r="T652" s="197"/>
      <c r="U652" s="197"/>
      <c r="V652" s="197"/>
      <c r="W652" s="197"/>
      <c r="X652" s="197"/>
      <c r="Y652" s="197"/>
      <c r="Z652" s="197"/>
    </row>
    <row r="653" spans="1:26" ht="12" customHeight="1" x14ac:dyDescent="0.25">
      <c r="A653" s="197"/>
      <c r="B653" s="197"/>
      <c r="C653" s="197"/>
      <c r="D653" s="230"/>
      <c r="E653" s="197"/>
      <c r="F653" s="197"/>
      <c r="G653" s="197"/>
      <c r="H653" s="197"/>
      <c r="I653" s="197"/>
      <c r="J653" s="197"/>
      <c r="K653" s="197"/>
      <c r="L653" s="197"/>
      <c r="M653" s="197"/>
      <c r="N653" s="197"/>
      <c r="O653" s="197"/>
      <c r="P653" s="197"/>
      <c r="Q653" s="197"/>
      <c r="R653" s="197"/>
      <c r="S653" s="197"/>
      <c r="T653" s="197"/>
      <c r="U653" s="197"/>
      <c r="V653" s="197"/>
      <c r="W653" s="197"/>
      <c r="X653" s="197"/>
      <c r="Y653" s="197"/>
      <c r="Z653" s="197"/>
    </row>
    <row r="654" spans="1:26" ht="12" customHeight="1" x14ac:dyDescent="0.25">
      <c r="A654" s="197"/>
      <c r="B654" s="197"/>
      <c r="C654" s="197"/>
      <c r="D654" s="230"/>
      <c r="E654" s="197"/>
      <c r="F654" s="197"/>
      <c r="G654" s="197"/>
      <c r="H654" s="197"/>
      <c r="I654" s="197"/>
      <c r="J654" s="197"/>
      <c r="K654" s="197"/>
      <c r="L654" s="197"/>
      <c r="M654" s="197"/>
      <c r="N654" s="197"/>
      <c r="O654" s="197"/>
      <c r="P654" s="197"/>
      <c r="Q654" s="197"/>
      <c r="R654" s="197"/>
      <c r="S654" s="197"/>
      <c r="T654" s="197"/>
      <c r="U654" s="197"/>
      <c r="V654" s="197"/>
      <c r="W654" s="197"/>
      <c r="X654" s="197"/>
      <c r="Y654" s="197"/>
      <c r="Z654" s="197"/>
    </row>
    <row r="655" spans="1:26" ht="12" customHeight="1" x14ac:dyDescent="0.25">
      <c r="A655" s="197"/>
      <c r="B655" s="197"/>
      <c r="C655" s="197"/>
      <c r="D655" s="230"/>
      <c r="E655" s="197"/>
      <c r="F655" s="197"/>
      <c r="G655" s="197"/>
      <c r="H655" s="197"/>
      <c r="I655" s="197"/>
      <c r="J655" s="197"/>
      <c r="K655" s="197"/>
      <c r="L655" s="197"/>
      <c r="M655" s="197"/>
      <c r="N655" s="197"/>
      <c r="O655" s="197"/>
      <c r="P655" s="197"/>
      <c r="Q655" s="197"/>
      <c r="R655" s="197"/>
      <c r="S655" s="197"/>
      <c r="T655" s="197"/>
      <c r="U655" s="197"/>
      <c r="V655" s="197"/>
      <c r="W655" s="197"/>
      <c r="X655" s="197"/>
      <c r="Y655" s="197"/>
      <c r="Z655" s="197"/>
    </row>
    <row r="656" spans="1:26" ht="12" customHeight="1" x14ac:dyDescent="0.25">
      <c r="A656" s="197"/>
      <c r="B656" s="197"/>
      <c r="C656" s="197"/>
      <c r="D656" s="230"/>
      <c r="E656" s="197"/>
      <c r="F656" s="197"/>
      <c r="G656" s="197"/>
      <c r="H656" s="197"/>
      <c r="I656" s="197"/>
      <c r="J656" s="197"/>
      <c r="K656" s="197"/>
      <c r="L656" s="197"/>
      <c r="M656" s="197"/>
      <c r="N656" s="197"/>
      <c r="O656" s="197"/>
      <c r="P656" s="197"/>
      <c r="Q656" s="197"/>
      <c r="R656" s="197"/>
      <c r="S656" s="197"/>
      <c r="T656" s="197"/>
      <c r="U656" s="197"/>
      <c r="V656" s="197"/>
      <c r="W656" s="197"/>
      <c r="X656" s="197"/>
      <c r="Y656" s="197"/>
      <c r="Z656" s="197"/>
    </row>
    <row r="657" spans="1:26" ht="12" customHeight="1" x14ac:dyDescent="0.25">
      <c r="A657" s="197"/>
      <c r="B657" s="197"/>
      <c r="C657" s="197"/>
      <c r="D657" s="230"/>
      <c r="E657" s="197"/>
      <c r="F657" s="197"/>
      <c r="G657" s="197"/>
      <c r="H657" s="197"/>
      <c r="I657" s="197"/>
      <c r="J657" s="197"/>
      <c r="K657" s="197"/>
      <c r="L657" s="197"/>
      <c r="M657" s="197"/>
      <c r="N657" s="197"/>
      <c r="O657" s="197"/>
      <c r="P657" s="197"/>
      <c r="Q657" s="197"/>
      <c r="R657" s="197"/>
      <c r="S657" s="197"/>
      <c r="T657" s="197"/>
      <c r="U657" s="197"/>
      <c r="V657" s="197"/>
      <c r="W657" s="197"/>
      <c r="X657" s="197"/>
      <c r="Y657" s="197"/>
      <c r="Z657" s="197"/>
    </row>
    <row r="658" spans="1:26" ht="12" customHeight="1" x14ac:dyDescent="0.25">
      <c r="A658" s="197"/>
      <c r="B658" s="197"/>
      <c r="C658" s="197"/>
      <c r="D658" s="230"/>
      <c r="E658" s="197"/>
      <c r="F658" s="197"/>
      <c r="G658" s="197"/>
      <c r="H658" s="197"/>
      <c r="I658" s="197"/>
      <c r="J658" s="197"/>
      <c r="K658" s="197"/>
      <c r="L658" s="197"/>
      <c r="M658" s="197"/>
      <c r="N658" s="197"/>
      <c r="O658" s="197"/>
      <c r="P658" s="197"/>
      <c r="Q658" s="197"/>
      <c r="R658" s="197"/>
      <c r="S658" s="197"/>
      <c r="T658" s="197"/>
      <c r="U658" s="197"/>
      <c r="V658" s="197"/>
      <c r="W658" s="197"/>
      <c r="X658" s="197"/>
      <c r="Y658" s="197"/>
      <c r="Z658" s="197"/>
    </row>
    <row r="659" spans="1:26" ht="12" customHeight="1" x14ac:dyDescent="0.25">
      <c r="A659" s="197"/>
      <c r="B659" s="197"/>
      <c r="C659" s="197"/>
      <c r="D659" s="230"/>
      <c r="E659" s="197"/>
      <c r="F659" s="197"/>
      <c r="G659" s="197"/>
      <c r="H659" s="197"/>
      <c r="I659" s="197"/>
      <c r="J659" s="197"/>
      <c r="K659" s="197"/>
      <c r="L659" s="197"/>
      <c r="M659" s="197"/>
      <c r="N659" s="197"/>
      <c r="O659" s="197"/>
      <c r="P659" s="197"/>
      <c r="Q659" s="197"/>
      <c r="R659" s="197"/>
      <c r="S659" s="197"/>
      <c r="T659" s="197"/>
      <c r="U659" s="197"/>
      <c r="V659" s="197"/>
      <c r="W659" s="197"/>
      <c r="X659" s="197"/>
      <c r="Y659" s="197"/>
      <c r="Z659" s="197"/>
    </row>
    <row r="660" spans="1:26" ht="12" customHeight="1" x14ac:dyDescent="0.25">
      <c r="A660" s="197"/>
      <c r="B660" s="197"/>
      <c r="C660" s="197"/>
      <c r="D660" s="230"/>
      <c r="E660" s="197"/>
      <c r="F660" s="197"/>
      <c r="G660" s="197"/>
      <c r="H660" s="197"/>
      <c r="I660" s="197"/>
      <c r="J660" s="197"/>
      <c r="K660" s="197"/>
      <c r="L660" s="197"/>
      <c r="M660" s="197"/>
      <c r="N660" s="197"/>
      <c r="O660" s="197"/>
      <c r="P660" s="197"/>
      <c r="Q660" s="197"/>
      <c r="R660" s="197"/>
      <c r="S660" s="197"/>
      <c r="T660" s="197"/>
      <c r="U660" s="197"/>
      <c r="V660" s="197"/>
      <c r="W660" s="197"/>
      <c r="X660" s="197"/>
      <c r="Y660" s="197"/>
      <c r="Z660" s="197"/>
    </row>
    <row r="661" spans="1:26" ht="12" customHeight="1" x14ac:dyDescent="0.25">
      <c r="A661" s="197"/>
      <c r="B661" s="197"/>
      <c r="C661" s="197"/>
      <c r="D661" s="230"/>
      <c r="E661" s="197"/>
      <c r="F661" s="197"/>
      <c r="G661" s="197"/>
      <c r="H661" s="197"/>
      <c r="I661" s="197"/>
      <c r="J661" s="197"/>
      <c r="K661" s="197"/>
      <c r="L661" s="197"/>
      <c r="M661" s="197"/>
      <c r="N661" s="197"/>
      <c r="O661" s="197"/>
      <c r="P661" s="197"/>
      <c r="Q661" s="197"/>
      <c r="R661" s="197"/>
      <c r="S661" s="197"/>
      <c r="T661" s="197"/>
      <c r="U661" s="197"/>
      <c r="V661" s="197"/>
      <c r="W661" s="197"/>
      <c r="X661" s="197"/>
      <c r="Y661" s="197"/>
      <c r="Z661" s="197"/>
    </row>
    <row r="662" spans="1:26" ht="12" customHeight="1" x14ac:dyDescent="0.25">
      <c r="A662" s="197"/>
      <c r="B662" s="197"/>
      <c r="C662" s="197"/>
      <c r="D662" s="230"/>
      <c r="E662" s="197"/>
      <c r="F662" s="197"/>
      <c r="G662" s="197"/>
      <c r="H662" s="197"/>
      <c r="I662" s="197"/>
      <c r="J662" s="197"/>
      <c r="K662" s="197"/>
      <c r="L662" s="197"/>
      <c r="M662" s="197"/>
      <c r="N662" s="197"/>
      <c r="O662" s="197"/>
      <c r="P662" s="197"/>
      <c r="Q662" s="197"/>
      <c r="R662" s="197"/>
      <c r="S662" s="197"/>
      <c r="T662" s="197"/>
      <c r="U662" s="197"/>
      <c r="V662" s="197"/>
      <c r="W662" s="197"/>
      <c r="X662" s="197"/>
      <c r="Y662" s="197"/>
      <c r="Z662" s="197"/>
    </row>
    <row r="663" spans="1:26" ht="12" customHeight="1" x14ac:dyDescent="0.25">
      <c r="A663" s="197"/>
      <c r="B663" s="197"/>
      <c r="C663" s="197"/>
      <c r="D663" s="230"/>
      <c r="E663" s="197"/>
      <c r="F663" s="197"/>
      <c r="G663" s="197"/>
      <c r="H663" s="197"/>
      <c r="I663" s="197"/>
      <c r="J663" s="197"/>
      <c r="K663" s="197"/>
      <c r="L663" s="197"/>
      <c r="M663" s="197"/>
      <c r="N663" s="197"/>
      <c r="O663" s="197"/>
      <c r="P663" s="197"/>
      <c r="Q663" s="197"/>
      <c r="R663" s="197"/>
      <c r="S663" s="197"/>
      <c r="T663" s="197"/>
      <c r="U663" s="197"/>
      <c r="V663" s="197"/>
      <c r="W663" s="197"/>
      <c r="X663" s="197"/>
      <c r="Y663" s="197"/>
      <c r="Z663" s="197"/>
    </row>
    <row r="664" spans="1:26" ht="12" customHeight="1" x14ac:dyDescent="0.25">
      <c r="A664" s="197"/>
      <c r="B664" s="197"/>
      <c r="C664" s="197"/>
      <c r="D664" s="230"/>
      <c r="E664" s="197"/>
      <c r="F664" s="197"/>
      <c r="G664" s="197"/>
      <c r="H664" s="197"/>
      <c r="I664" s="197"/>
      <c r="J664" s="197"/>
      <c r="K664" s="197"/>
      <c r="L664" s="197"/>
      <c r="M664" s="197"/>
      <c r="N664" s="197"/>
      <c r="O664" s="197"/>
      <c r="P664" s="197"/>
      <c r="Q664" s="197"/>
      <c r="R664" s="197"/>
      <c r="S664" s="197"/>
      <c r="T664" s="197"/>
      <c r="U664" s="197"/>
      <c r="V664" s="197"/>
      <c r="W664" s="197"/>
      <c r="X664" s="197"/>
      <c r="Y664" s="197"/>
      <c r="Z664" s="197"/>
    </row>
    <row r="665" spans="1:26" ht="12" customHeight="1" x14ac:dyDescent="0.25">
      <c r="A665" s="197"/>
      <c r="B665" s="197"/>
      <c r="C665" s="197"/>
      <c r="D665" s="230"/>
      <c r="E665" s="197"/>
      <c r="F665" s="197"/>
      <c r="G665" s="197"/>
      <c r="H665" s="197"/>
      <c r="I665" s="197"/>
      <c r="J665" s="197"/>
      <c r="K665" s="197"/>
      <c r="L665" s="197"/>
      <c r="M665" s="197"/>
      <c r="N665" s="197"/>
      <c r="O665" s="197"/>
      <c r="P665" s="197"/>
      <c r="Q665" s="197"/>
      <c r="R665" s="197"/>
      <c r="S665" s="197"/>
      <c r="T665" s="197"/>
      <c r="U665" s="197"/>
      <c r="V665" s="197"/>
      <c r="W665" s="197"/>
      <c r="X665" s="197"/>
      <c r="Y665" s="197"/>
      <c r="Z665" s="197"/>
    </row>
    <row r="666" spans="1:26" ht="12" customHeight="1" x14ac:dyDescent="0.25">
      <c r="A666" s="197"/>
      <c r="B666" s="197"/>
      <c r="C666" s="197"/>
      <c r="D666" s="230"/>
      <c r="E666" s="197"/>
      <c r="F666" s="197"/>
      <c r="G666" s="197"/>
      <c r="H666" s="197"/>
      <c r="I666" s="197"/>
      <c r="J666" s="197"/>
      <c r="K666" s="197"/>
      <c r="L666" s="197"/>
      <c r="M666" s="197"/>
      <c r="N666" s="197"/>
      <c r="O666" s="197"/>
      <c r="P666" s="197"/>
      <c r="Q666" s="197"/>
      <c r="R666" s="197"/>
      <c r="S666" s="197"/>
      <c r="T666" s="197"/>
      <c r="U666" s="197"/>
      <c r="V666" s="197"/>
      <c r="W666" s="197"/>
      <c r="X666" s="197"/>
      <c r="Y666" s="197"/>
      <c r="Z666" s="197"/>
    </row>
    <row r="667" spans="1:26" ht="12" customHeight="1" x14ac:dyDescent="0.25">
      <c r="A667" s="197"/>
      <c r="B667" s="197"/>
      <c r="C667" s="197"/>
      <c r="D667" s="230"/>
      <c r="E667" s="197"/>
      <c r="F667" s="197"/>
      <c r="G667" s="197"/>
      <c r="H667" s="197"/>
      <c r="I667" s="197"/>
      <c r="J667" s="197"/>
      <c r="K667" s="197"/>
      <c r="L667" s="197"/>
      <c r="M667" s="197"/>
      <c r="N667" s="197"/>
      <c r="O667" s="197"/>
      <c r="P667" s="197"/>
      <c r="Q667" s="197"/>
      <c r="R667" s="197"/>
      <c r="S667" s="197"/>
      <c r="T667" s="197"/>
      <c r="U667" s="197"/>
      <c r="V667" s="197"/>
      <c r="W667" s="197"/>
      <c r="X667" s="197"/>
      <c r="Y667" s="197"/>
      <c r="Z667" s="197"/>
    </row>
    <row r="668" spans="1:26" ht="12" customHeight="1" x14ac:dyDescent="0.25">
      <c r="A668" s="197"/>
      <c r="B668" s="197"/>
      <c r="C668" s="197"/>
      <c r="D668" s="230"/>
      <c r="E668" s="197"/>
      <c r="F668" s="197"/>
      <c r="G668" s="197"/>
      <c r="H668" s="197"/>
      <c r="I668" s="197"/>
      <c r="J668" s="197"/>
      <c r="K668" s="197"/>
      <c r="L668" s="197"/>
      <c r="M668" s="197"/>
      <c r="N668" s="197"/>
      <c r="O668" s="197"/>
      <c r="P668" s="197"/>
      <c r="Q668" s="197"/>
      <c r="R668" s="197"/>
      <c r="S668" s="197"/>
      <c r="T668" s="197"/>
      <c r="U668" s="197"/>
      <c r="V668" s="197"/>
      <c r="W668" s="197"/>
      <c r="X668" s="197"/>
      <c r="Y668" s="197"/>
      <c r="Z668" s="197"/>
    </row>
    <row r="669" spans="1:26" ht="12" customHeight="1" x14ac:dyDescent="0.25">
      <c r="A669" s="197"/>
      <c r="B669" s="197"/>
      <c r="C669" s="197"/>
      <c r="D669" s="230"/>
      <c r="E669" s="197"/>
      <c r="F669" s="197"/>
      <c r="G669" s="197"/>
      <c r="H669" s="197"/>
      <c r="I669" s="197"/>
      <c r="J669" s="197"/>
      <c r="K669" s="197"/>
      <c r="L669" s="197"/>
      <c r="M669" s="197"/>
      <c r="N669" s="197"/>
      <c r="O669" s="197"/>
      <c r="P669" s="197"/>
      <c r="Q669" s="197"/>
      <c r="R669" s="197"/>
      <c r="S669" s="197"/>
      <c r="T669" s="197"/>
      <c r="U669" s="197"/>
      <c r="V669" s="197"/>
      <c r="W669" s="197"/>
      <c r="X669" s="197"/>
      <c r="Y669" s="197"/>
      <c r="Z669" s="197"/>
    </row>
    <row r="670" spans="1:26" ht="12" customHeight="1" x14ac:dyDescent="0.25">
      <c r="A670" s="197"/>
      <c r="B670" s="197"/>
      <c r="C670" s="197"/>
      <c r="D670" s="230"/>
      <c r="E670" s="197"/>
      <c r="F670" s="197"/>
      <c r="G670" s="197"/>
      <c r="H670" s="197"/>
      <c r="I670" s="197"/>
      <c r="J670" s="197"/>
      <c r="K670" s="197"/>
      <c r="L670" s="197"/>
      <c r="M670" s="197"/>
      <c r="N670" s="197"/>
      <c r="O670" s="197"/>
      <c r="P670" s="197"/>
      <c r="Q670" s="197"/>
      <c r="R670" s="197"/>
      <c r="S670" s="197"/>
      <c r="T670" s="197"/>
      <c r="U670" s="197"/>
      <c r="V670" s="197"/>
      <c r="W670" s="197"/>
      <c r="X670" s="197"/>
      <c r="Y670" s="197"/>
      <c r="Z670" s="197"/>
    </row>
    <row r="671" spans="1:26" ht="12" customHeight="1" x14ac:dyDescent="0.25">
      <c r="A671" s="197"/>
      <c r="B671" s="197"/>
      <c r="C671" s="197"/>
      <c r="D671" s="230"/>
      <c r="E671" s="197"/>
      <c r="F671" s="197"/>
      <c r="G671" s="197"/>
      <c r="H671" s="197"/>
      <c r="I671" s="197"/>
      <c r="J671" s="197"/>
      <c r="K671" s="197"/>
      <c r="L671" s="197"/>
      <c r="M671" s="197"/>
      <c r="N671" s="197"/>
      <c r="O671" s="197"/>
      <c r="P671" s="197"/>
      <c r="Q671" s="197"/>
      <c r="R671" s="197"/>
      <c r="S671" s="197"/>
      <c r="T671" s="197"/>
      <c r="U671" s="197"/>
      <c r="V671" s="197"/>
      <c r="W671" s="197"/>
      <c r="X671" s="197"/>
      <c r="Y671" s="197"/>
      <c r="Z671" s="197"/>
    </row>
    <row r="672" spans="1:26" ht="12" customHeight="1" x14ac:dyDescent="0.25">
      <c r="A672" s="197"/>
      <c r="B672" s="197"/>
      <c r="C672" s="197"/>
      <c r="D672" s="230"/>
      <c r="E672" s="197"/>
      <c r="F672" s="197"/>
      <c r="G672" s="197"/>
      <c r="H672" s="197"/>
      <c r="I672" s="197"/>
      <c r="J672" s="197"/>
      <c r="K672" s="197"/>
      <c r="L672" s="197"/>
      <c r="M672" s="197"/>
      <c r="N672" s="197"/>
      <c r="O672" s="197"/>
      <c r="P672" s="197"/>
      <c r="Q672" s="197"/>
      <c r="R672" s="197"/>
      <c r="S672" s="197"/>
      <c r="T672" s="197"/>
      <c r="U672" s="197"/>
      <c r="V672" s="197"/>
      <c r="W672" s="197"/>
      <c r="X672" s="197"/>
      <c r="Y672" s="197"/>
      <c r="Z672" s="197"/>
    </row>
    <row r="673" spans="1:26" ht="12" customHeight="1" x14ac:dyDescent="0.25">
      <c r="A673" s="197"/>
      <c r="B673" s="197"/>
      <c r="C673" s="197"/>
      <c r="D673" s="230"/>
      <c r="E673" s="197"/>
      <c r="F673" s="197"/>
      <c r="G673" s="197"/>
      <c r="H673" s="197"/>
      <c r="I673" s="197"/>
      <c r="J673" s="197"/>
      <c r="K673" s="197"/>
      <c r="L673" s="197"/>
      <c r="M673" s="197"/>
      <c r="N673" s="197"/>
      <c r="O673" s="197"/>
      <c r="P673" s="197"/>
      <c r="Q673" s="197"/>
      <c r="R673" s="197"/>
      <c r="S673" s="197"/>
      <c r="T673" s="197"/>
      <c r="U673" s="197"/>
      <c r="V673" s="197"/>
      <c r="W673" s="197"/>
      <c r="X673" s="197"/>
      <c r="Y673" s="197"/>
      <c r="Z673" s="197"/>
    </row>
    <row r="674" spans="1:26" ht="12" customHeight="1" x14ac:dyDescent="0.25">
      <c r="A674" s="197"/>
      <c r="B674" s="197"/>
      <c r="C674" s="197"/>
      <c r="D674" s="230"/>
      <c r="E674" s="197"/>
      <c r="F674" s="197"/>
      <c r="G674" s="197"/>
      <c r="H674" s="197"/>
      <c r="I674" s="197"/>
      <c r="J674" s="197"/>
      <c r="K674" s="197"/>
      <c r="L674" s="197"/>
      <c r="M674" s="197"/>
      <c r="N674" s="197"/>
      <c r="O674" s="197"/>
      <c r="P674" s="197"/>
      <c r="Q674" s="197"/>
      <c r="R674" s="197"/>
      <c r="S674" s="197"/>
      <c r="T674" s="197"/>
      <c r="U674" s="197"/>
      <c r="V674" s="197"/>
      <c r="W674" s="197"/>
      <c r="X674" s="197"/>
      <c r="Y674" s="197"/>
      <c r="Z674" s="197"/>
    </row>
    <row r="675" spans="1:26" ht="12" customHeight="1" x14ac:dyDescent="0.25">
      <c r="A675" s="197"/>
      <c r="B675" s="197"/>
      <c r="C675" s="197"/>
      <c r="D675" s="230"/>
      <c r="E675" s="197"/>
      <c r="F675" s="197"/>
      <c r="G675" s="197"/>
      <c r="H675" s="197"/>
      <c r="I675" s="197"/>
      <c r="J675" s="197"/>
      <c r="K675" s="197"/>
      <c r="L675" s="197"/>
      <c r="M675" s="197"/>
      <c r="N675" s="197"/>
      <c r="O675" s="197"/>
      <c r="P675" s="197"/>
      <c r="Q675" s="197"/>
      <c r="R675" s="197"/>
      <c r="S675" s="197"/>
      <c r="T675" s="197"/>
      <c r="U675" s="197"/>
      <c r="V675" s="197"/>
      <c r="W675" s="197"/>
      <c r="X675" s="197"/>
      <c r="Y675" s="197"/>
      <c r="Z675" s="197"/>
    </row>
    <row r="676" spans="1:26" ht="12" customHeight="1" x14ac:dyDescent="0.25">
      <c r="A676" s="197"/>
      <c r="B676" s="197"/>
      <c r="C676" s="197"/>
      <c r="D676" s="230"/>
      <c r="E676" s="197"/>
      <c r="F676" s="197"/>
      <c r="G676" s="197"/>
      <c r="H676" s="197"/>
      <c r="I676" s="197"/>
      <c r="J676" s="197"/>
      <c r="K676" s="197"/>
      <c r="L676" s="197"/>
      <c r="M676" s="197"/>
      <c r="N676" s="197"/>
      <c r="O676" s="197"/>
      <c r="P676" s="197"/>
      <c r="Q676" s="197"/>
      <c r="R676" s="197"/>
      <c r="S676" s="197"/>
      <c r="T676" s="197"/>
      <c r="U676" s="197"/>
      <c r="V676" s="197"/>
      <c r="W676" s="197"/>
      <c r="X676" s="197"/>
      <c r="Y676" s="197"/>
      <c r="Z676" s="197"/>
    </row>
    <row r="677" spans="1:26" ht="12" customHeight="1" x14ac:dyDescent="0.25">
      <c r="A677" s="197"/>
      <c r="B677" s="197"/>
      <c r="C677" s="197"/>
      <c r="D677" s="230"/>
      <c r="E677" s="197"/>
      <c r="F677" s="197"/>
      <c r="G677" s="197"/>
      <c r="H677" s="197"/>
      <c r="I677" s="197"/>
      <c r="J677" s="197"/>
      <c r="K677" s="197"/>
      <c r="L677" s="197"/>
      <c r="M677" s="197"/>
      <c r="N677" s="197"/>
      <c r="O677" s="197"/>
      <c r="P677" s="197"/>
      <c r="Q677" s="197"/>
      <c r="R677" s="197"/>
      <c r="S677" s="197"/>
      <c r="T677" s="197"/>
      <c r="U677" s="197"/>
      <c r="V677" s="197"/>
      <c r="W677" s="197"/>
      <c r="X677" s="197"/>
      <c r="Y677" s="197"/>
      <c r="Z677" s="197"/>
    </row>
    <row r="678" spans="1:26" ht="12" customHeight="1" x14ac:dyDescent="0.25">
      <c r="A678" s="197"/>
      <c r="B678" s="197"/>
      <c r="C678" s="197"/>
      <c r="D678" s="230"/>
      <c r="E678" s="197"/>
      <c r="F678" s="197"/>
      <c r="G678" s="197"/>
      <c r="H678" s="197"/>
      <c r="I678" s="197"/>
      <c r="J678" s="197"/>
      <c r="K678" s="197"/>
      <c r="L678" s="197"/>
      <c r="M678" s="197"/>
      <c r="N678" s="197"/>
      <c r="O678" s="197"/>
      <c r="P678" s="197"/>
      <c r="Q678" s="197"/>
      <c r="R678" s="197"/>
      <c r="S678" s="197"/>
      <c r="T678" s="197"/>
      <c r="U678" s="197"/>
      <c r="V678" s="197"/>
      <c r="W678" s="197"/>
      <c r="X678" s="197"/>
      <c r="Y678" s="197"/>
      <c r="Z678" s="197"/>
    </row>
    <row r="679" spans="1:26" ht="12" customHeight="1" x14ac:dyDescent="0.25">
      <c r="A679" s="197"/>
      <c r="B679" s="197"/>
      <c r="C679" s="197"/>
      <c r="D679" s="230"/>
      <c r="E679" s="197"/>
      <c r="F679" s="197"/>
      <c r="G679" s="197"/>
      <c r="H679" s="197"/>
      <c r="I679" s="197"/>
      <c r="J679" s="197"/>
      <c r="K679" s="197"/>
      <c r="L679" s="197"/>
      <c r="M679" s="197"/>
      <c r="N679" s="197"/>
      <c r="O679" s="197"/>
      <c r="P679" s="197"/>
      <c r="Q679" s="197"/>
      <c r="R679" s="197"/>
      <c r="S679" s="197"/>
      <c r="T679" s="197"/>
      <c r="U679" s="197"/>
      <c r="V679" s="197"/>
      <c r="W679" s="197"/>
      <c r="X679" s="197"/>
      <c r="Y679" s="197"/>
      <c r="Z679" s="197"/>
    </row>
    <row r="680" spans="1:26" ht="12" customHeight="1" x14ac:dyDescent="0.25">
      <c r="A680" s="197"/>
      <c r="B680" s="197"/>
      <c r="C680" s="197"/>
      <c r="D680" s="230"/>
      <c r="E680" s="197"/>
      <c r="F680" s="197"/>
      <c r="G680" s="197"/>
      <c r="H680" s="197"/>
      <c r="I680" s="197"/>
      <c r="J680" s="197"/>
      <c r="K680" s="197"/>
      <c r="L680" s="197"/>
      <c r="M680" s="197"/>
      <c r="N680" s="197"/>
      <c r="O680" s="197"/>
      <c r="P680" s="197"/>
      <c r="Q680" s="197"/>
      <c r="R680" s="197"/>
      <c r="S680" s="197"/>
      <c r="T680" s="197"/>
      <c r="U680" s="197"/>
      <c r="V680" s="197"/>
      <c r="W680" s="197"/>
      <c r="X680" s="197"/>
      <c r="Y680" s="197"/>
      <c r="Z680" s="197"/>
    </row>
    <row r="681" spans="1:26" ht="12" customHeight="1" x14ac:dyDescent="0.25">
      <c r="A681" s="197"/>
      <c r="B681" s="197"/>
      <c r="C681" s="197"/>
      <c r="D681" s="230"/>
      <c r="E681" s="197"/>
      <c r="F681" s="197"/>
      <c r="G681" s="197"/>
      <c r="H681" s="197"/>
      <c r="I681" s="197"/>
      <c r="J681" s="197"/>
      <c r="K681" s="197"/>
      <c r="L681" s="197"/>
      <c r="M681" s="197"/>
      <c r="N681" s="197"/>
      <c r="O681" s="197"/>
      <c r="P681" s="197"/>
      <c r="Q681" s="197"/>
      <c r="R681" s="197"/>
      <c r="S681" s="197"/>
      <c r="T681" s="197"/>
      <c r="U681" s="197"/>
      <c r="V681" s="197"/>
      <c r="W681" s="197"/>
      <c r="X681" s="197"/>
      <c r="Y681" s="197"/>
      <c r="Z681" s="197"/>
    </row>
    <row r="682" spans="1:26" ht="12" customHeight="1" x14ac:dyDescent="0.25">
      <c r="A682" s="197"/>
      <c r="B682" s="197"/>
      <c r="C682" s="197"/>
      <c r="D682" s="230"/>
      <c r="E682" s="197"/>
      <c r="F682" s="197"/>
      <c r="G682" s="197"/>
      <c r="H682" s="197"/>
      <c r="I682" s="197"/>
      <c r="J682" s="197"/>
      <c r="K682" s="197"/>
      <c r="L682" s="197"/>
      <c r="M682" s="197"/>
      <c r="N682" s="197"/>
      <c r="O682" s="197"/>
      <c r="P682" s="197"/>
      <c r="Q682" s="197"/>
      <c r="R682" s="197"/>
      <c r="S682" s="197"/>
      <c r="T682" s="197"/>
      <c r="U682" s="197"/>
      <c r="V682" s="197"/>
      <c r="W682" s="197"/>
      <c r="X682" s="197"/>
      <c r="Y682" s="197"/>
      <c r="Z682" s="197"/>
    </row>
    <row r="683" spans="1:26" ht="12" customHeight="1" x14ac:dyDescent="0.25">
      <c r="A683" s="197"/>
      <c r="B683" s="197"/>
      <c r="C683" s="197"/>
      <c r="D683" s="230"/>
      <c r="E683" s="197"/>
      <c r="F683" s="197"/>
      <c r="G683" s="197"/>
      <c r="H683" s="197"/>
      <c r="I683" s="197"/>
      <c r="J683" s="197"/>
      <c r="K683" s="197"/>
      <c r="L683" s="197"/>
      <c r="M683" s="197"/>
      <c r="N683" s="197"/>
      <c r="O683" s="197"/>
      <c r="P683" s="197"/>
      <c r="Q683" s="197"/>
      <c r="R683" s="197"/>
      <c r="S683" s="197"/>
      <c r="T683" s="197"/>
      <c r="U683" s="197"/>
      <c r="V683" s="197"/>
      <c r="W683" s="197"/>
      <c r="X683" s="197"/>
      <c r="Y683" s="197"/>
      <c r="Z683" s="197"/>
    </row>
    <row r="684" spans="1:26" ht="12" customHeight="1" x14ac:dyDescent="0.25">
      <c r="A684" s="197"/>
      <c r="B684" s="197"/>
      <c r="C684" s="197"/>
      <c r="D684" s="230"/>
      <c r="E684" s="197"/>
      <c r="F684" s="197"/>
      <c r="G684" s="197"/>
      <c r="H684" s="197"/>
      <c r="I684" s="197"/>
      <c r="J684" s="197"/>
      <c r="K684" s="197"/>
      <c r="L684" s="197"/>
      <c r="M684" s="197"/>
      <c r="N684" s="197"/>
      <c r="O684" s="197"/>
      <c r="P684" s="197"/>
      <c r="Q684" s="197"/>
      <c r="R684" s="197"/>
      <c r="S684" s="197"/>
      <c r="T684" s="197"/>
      <c r="U684" s="197"/>
      <c r="V684" s="197"/>
      <c r="W684" s="197"/>
      <c r="X684" s="197"/>
      <c r="Y684" s="197"/>
      <c r="Z684" s="197"/>
    </row>
    <row r="685" spans="1:26" ht="12" customHeight="1" x14ac:dyDescent="0.25">
      <c r="A685" s="197"/>
      <c r="B685" s="197"/>
      <c r="C685" s="197"/>
      <c r="D685" s="230"/>
      <c r="E685" s="197"/>
      <c r="F685" s="197"/>
      <c r="G685" s="197"/>
      <c r="H685" s="197"/>
      <c r="I685" s="197"/>
      <c r="J685" s="197"/>
      <c r="K685" s="197"/>
      <c r="L685" s="197"/>
      <c r="M685" s="197"/>
      <c r="N685" s="197"/>
      <c r="O685" s="197"/>
      <c r="P685" s="197"/>
      <c r="Q685" s="197"/>
      <c r="R685" s="197"/>
      <c r="S685" s="197"/>
      <c r="T685" s="197"/>
      <c r="U685" s="197"/>
      <c r="V685" s="197"/>
      <c r="W685" s="197"/>
      <c r="X685" s="197"/>
      <c r="Y685" s="197"/>
      <c r="Z685" s="197"/>
    </row>
    <row r="686" spans="1:26" ht="12" customHeight="1" x14ac:dyDescent="0.25">
      <c r="A686" s="197"/>
      <c r="B686" s="197"/>
      <c r="C686" s="197"/>
      <c r="D686" s="230"/>
      <c r="E686" s="197"/>
      <c r="F686" s="197"/>
      <c r="G686" s="197"/>
      <c r="H686" s="197"/>
      <c r="I686" s="197"/>
      <c r="J686" s="197"/>
      <c r="K686" s="197"/>
      <c r="L686" s="197"/>
      <c r="M686" s="197"/>
      <c r="N686" s="197"/>
      <c r="O686" s="197"/>
      <c r="P686" s="197"/>
      <c r="Q686" s="197"/>
      <c r="R686" s="197"/>
      <c r="S686" s="197"/>
      <c r="T686" s="197"/>
      <c r="U686" s="197"/>
      <c r="V686" s="197"/>
      <c r="W686" s="197"/>
      <c r="X686" s="197"/>
      <c r="Y686" s="197"/>
      <c r="Z686" s="197"/>
    </row>
    <row r="687" spans="1:26" ht="12" customHeight="1" x14ac:dyDescent="0.25">
      <c r="A687" s="197"/>
      <c r="B687" s="197"/>
      <c r="C687" s="197"/>
      <c r="D687" s="230"/>
      <c r="E687" s="197"/>
      <c r="F687" s="197"/>
      <c r="G687" s="197"/>
      <c r="H687" s="197"/>
      <c r="I687" s="197"/>
      <c r="J687" s="197"/>
      <c r="K687" s="197"/>
      <c r="L687" s="197"/>
      <c r="M687" s="197"/>
      <c r="N687" s="197"/>
      <c r="O687" s="197"/>
      <c r="P687" s="197"/>
      <c r="Q687" s="197"/>
      <c r="R687" s="197"/>
      <c r="S687" s="197"/>
      <c r="T687" s="197"/>
      <c r="U687" s="197"/>
      <c r="V687" s="197"/>
      <c r="W687" s="197"/>
      <c r="X687" s="197"/>
      <c r="Y687" s="197"/>
      <c r="Z687" s="197"/>
    </row>
    <row r="688" spans="1:26" ht="12" customHeight="1" x14ac:dyDescent="0.25">
      <c r="A688" s="197"/>
      <c r="B688" s="197"/>
      <c r="C688" s="197"/>
      <c r="D688" s="230"/>
      <c r="E688" s="197"/>
      <c r="F688" s="197"/>
      <c r="G688" s="197"/>
      <c r="H688" s="197"/>
      <c r="I688" s="197"/>
      <c r="J688" s="197"/>
      <c r="K688" s="197"/>
      <c r="L688" s="197"/>
      <c r="M688" s="197"/>
      <c r="N688" s="197"/>
      <c r="O688" s="197"/>
      <c r="P688" s="197"/>
      <c r="Q688" s="197"/>
      <c r="R688" s="197"/>
      <c r="S688" s="197"/>
      <c r="T688" s="197"/>
      <c r="U688" s="197"/>
      <c r="V688" s="197"/>
      <c r="W688" s="197"/>
      <c r="X688" s="197"/>
      <c r="Y688" s="197"/>
      <c r="Z688" s="197"/>
    </row>
    <row r="689" spans="1:26" ht="12" customHeight="1" x14ac:dyDescent="0.25">
      <c r="A689" s="197"/>
      <c r="B689" s="197"/>
      <c r="C689" s="197"/>
      <c r="D689" s="230"/>
      <c r="E689" s="197"/>
      <c r="F689" s="197"/>
      <c r="G689" s="197"/>
      <c r="H689" s="197"/>
      <c r="I689" s="197"/>
      <c r="J689" s="197"/>
      <c r="K689" s="197"/>
      <c r="L689" s="197"/>
      <c r="M689" s="197"/>
      <c r="N689" s="197"/>
      <c r="O689" s="197"/>
      <c r="P689" s="197"/>
      <c r="Q689" s="197"/>
      <c r="R689" s="197"/>
      <c r="S689" s="197"/>
      <c r="T689" s="197"/>
      <c r="U689" s="197"/>
      <c r="V689" s="197"/>
      <c r="W689" s="197"/>
      <c r="X689" s="197"/>
      <c r="Y689" s="197"/>
      <c r="Z689" s="197"/>
    </row>
    <row r="690" spans="1:26" ht="12" customHeight="1" x14ac:dyDescent="0.25">
      <c r="A690" s="197"/>
      <c r="B690" s="197"/>
      <c r="C690" s="197"/>
      <c r="D690" s="230"/>
      <c r="E690" s="197"/>
      <c r="F690" s="197"/>
      <c r="G690" s="197"/>
      <c r="H690" s="197"/>
      <c r="I690" s="197"/>
      <c r="J690" s="197"/>
      <c r="K690" s="197"/>
      <c r="L690" s="197"/>
      <c r="M690" s="197"/>
      <c r="N690" s="197"/>
      <c r="O690" s="197"/>
      <c r="P690" s="197"/>
      <c r="Q690" s="197"/>
      <c r="R690" s="197"/>
      <c r="S690" s="197"/>
      <c r="T690" s="197"/>
      <c r="U690" s="197"/>
      <c r="V690" s="197"/>
      <c r="W690" s="197"/>
      <c r="X690" s="197"/>
      <c r="Y690" s="197"/>
      <c r="Z690" s="197"/>
    </row>
    <row r="691" spans="1:26" ht="12" customHeight="1" x14ac:dyDescent="0.25">
      <c r="A691" s="197"/>
      <c r="B691" s="197"/>
      <c r="C691" s="197"/>
      <c r="D691" s="230"/>
      <c r="E691" s="197"/>
      <c r="F691" s="197"/>
      <c r="G691" s="197"/>
      <c r="H691" s="197"/>
      <c r="I691" s="197"/>
      <c r="J691" s="197"/>
      <c r="K691" s="197"/>
      <c r="L691" s="197"/>
      <c r="M691" s="197"/>
      <c r="N691" s="197"/>
      <c r="O691" s="197"/>
      <c r="P691" s="197"/>
      <c r="Q691" s="197"/>
      <c r="R691" s="197"/>
      <c r="S691" s="197"/>
      <c r="T691" s="197"/>
      <c r="U691" s="197"/>
      <c r="V691" s="197"/>
      <c r="W691" s="197"/>
      <c r="X691" s="197"/>
      <c r="Y691" s="197"/>
      <c r="Z691" s="197"/>
    </row>
    <row r="692" spans="1:26" ht="12" customHeight="1" x14ac:dyDescent="0.25">
      <c r="A692" s="197"/>
      <c r="B692" s="197"/>
      <c r="C692" s="197"/>
      <c r="D692" s="230"/>
      <c r="E692" s="197"/>
      <c r="F692" s="197"/>
      <c r="G692" s="197"/>
      <c r="H692" s="197"/>
      <c r="I692" s="197"/>
      <c r="J692" s="197"/>
      <c r="K692" s="197"/>
      <c r="L692" s="197"/>
      <c r="M692" s="197"/>
      <c r="N692" s="197"/>
      <c r="O692" s="197"/>
      <c r="P692" s="197"/>
      <c r="Q692" s="197"/>
      <c r="R692" s="197"/>
      <c r="S692" s="197"/>
      <c r="T692" s="197"/>
      <c r="U692" s="197"/>
      <c r="V692" s="197"/>
      <c r="W692" s="197"/>
      <c r="X692" s="197"/>
      <c r="Y692" s="197"/>
      <c r="Z692" s="197"/>
    </row>
    <row r="693" spans="1:26" ht="12" customHeight="1" x14ac:dyDescent="0.25">
      <c r="A693" s="197"/>
      <c r="B693" s="197"/>
      <c r="C693" s="197"/>
      <c r="D693" s="230"/>
      <c r="E693" s="197"/>
      <c r="F693" s="197"/>
      <c r="G693" s="197"/>
      <c r="H693" s="197"/>
      <c r="I693" s="197"/>
      <c r="J693" s="197"/>
      <c r="K693" s="197"/>
      <c r="L693" s="197"/>
      <c r="M693" s="197"/>
      <c r="N693" s="197"/>
      <c r="O693" s="197"/>
      <c r="P693" s="197"/>
      <c r="Q693" s="197"/>
      <c r="R693" s="197"/>
      <c r="S693" s="197"/>
      <c r="T693" s="197"/>
      <c r="U693" s="197"/>
      <c r="V693" s="197"/>
      <c r="W693" s="197"/>
      <c r="X693" s="197"/>
      <c r="Y693" s="197"/>
      <c r="Z693" s="197"/>
    </row>
    <row r="694" spans="1:26" ht="12" customHeight="1" x14ac:dyDescent="0.25">
      <c r="A694" s="197"/>
      <c r="B694" s="197"/>
      <c r="C694" s="197"/>
      <c r="D694" s="230"/>
      <c r="E694" s="197"/>
      <c r="F694" s="197"/>
      <c r="G694" s="197"/>
      <c r="H694" s="197"/>
      <c r="I694" s="197"/>
      <c r="J694" s="197"/>
      <c r="K694" s="197"/>
      <c r="L694" s="197"/>
      <c r="M694" s="197"/>
      <c r="N694" s="197"/>
      <c r="O694" s="197"/>
      <c r="P694" s="197"/>
      <c r="Q694" s="197"/>
      <c r="R694" s="197"/>
      <c r="S694" s="197"/>
      <c r="T694" s="197"/>
      <c r="U694" s="197"/>
      <c r="V694" s="197"/>
      <c r="W694" s="197"/>
      <c r="X694" s="197"/>
      <c r="Y694" s="197"/>
      <c r="Z694" s="197"/>
    </row>
    <row r="695" spans="1:26" ht="12" customHeight="1" x14ac:dyDescent="0.25">
      <c r="A695" s="197"/>
      <c r="B695" s="197"/>
      <c r="C695" s="197"/>
      <c r="D695" s="230"/>
      <c r="E695" s="197"/>
      <c r="F695" s="197"/>
      <c r="G695" s="197"/>
      <c r="H695" s="197"/>
      <c r="I695" s="197"/>
      <c r="J695" s="197"/>
      <c r="K695" s="197"/>
      <c r="L695" s="197"/>
      <c r="M695" s="197"/>
      <c r="N695" s="197"/>
      <c r="O695" s="197"/>
      <c r="P695" s="197"/>
      <c r="Q695" s="197"/>
      <c r="R695" s="197"/>
      <c r="S695" s="197"/>
      <c r="T695" s="197"/>
      <c r="U695" s="197"/>
      <c r="V695" s="197"/>
      <c r="W695" s="197"/>
      <c r="X695" s="197"/>
      <c r="Y695" s="197"/>
      <c r="Z695" s="197"/>
    </row>
    <row r="696" spans="1:26" ht="12" customHeight="1" x14ac:dyDescent="0.25">
      <c r="A696" s="197"/>
      <c r="B696" s="197"/>
      <c r="C696" s="197"/>
      <c r="D696" s="230"/>
      <c r="E696" s="197"/>
      <c r="F696" s="197"/>
      <c r="G696" s="197"/>
      <c r="H696" s="197"/>
      <c r="I696" s="197"/>
      <c r="J696" s="197"/>
      <c r="K696" s="197"/>
      <c r="L696" s="197"/>
      <c r="M696" s="197"/>
      <c r="N696" s="197"/>
      <c r="O696" s="197"/>
      <c r="P696" s="197"/>
      <c r="Q696" s="197"/>
      <c r="R696" s="197"/>
      <c r="S696" s="197"/>
      <c r="T696" s="197"/>
      <c r="U696" s="197"/>
      <c r="V696" s="197"/>
      <c r="W696" s="197"/>
      <c r="X696" s="197"/>
      <c r="Y696" s="197"/>
      <c r="Z696" s="197"/>
    </row>
    <row r="697" spans="1:26" ht="12" customHeight="1" x14ac:dyDescent="0.25">
      <c r="A697" s="197"/>
      <c r="B697" s="197"/>
      <c r="C697" s="197"/>
      <c r="D697" s="230"/>
      <c r="E697" s="197"/>
      <c r="F697" s="197"/>
      <c r="G697" s="197"/>
      <c r="H697" s="197"/>
      <c r="I697" s="197"/>
      <c r="J697" s="197"/>
      <c r="K697" s="197"/>
      <c r="L697" s="197"/>
      <c r="M697" s="197"/>
      <c r="N697" s="197"/>
      <c r="O697" s="197"/>
      <c r="P697" s="197"/>
      <c r="Q697" s="197"/>
      <c r="R697" s="197"/>
      <c r="S697" s="197"/>
      <c r="T697" s="197"/>
      <c r="U697" s="197"/>
      <c r="V697" s="197"/>
      <c r="W697" s="197"/>
      <c r="X697" s="197"/>
      <c r="Y697" s="197"/>
      <c r="Z697" s="197"/>
    </row>
    <row r="698" spans="1:26" ht="12" customHeight="1" x14ac:dyDescent="0.25">
      <c r="A698" s="197"/>
      <c r="B698" s="197"/>
      <c r="C698" s="197"/>
      <c r="D698" s="230"/>
      <c r="E698" s="197"/>
      <c r="F698" s="197"/>
      <c r="G698" s="197"/>
      <c r="H698" s="197"/>
      <c r="I698" s="197"/>
      <c r="J698" s="197"/>
      <c r="K698" s="197"/>
      <c r="L698" s="197"/>
      <c r="M698" s="197"/>
      <c r="N698" s="197"/>
      <c r="O698" s="197"/>
      <c r="P698" s="197"/>
      <c r="Q698" s="197"/>
      <c r="R698" s="197"/>
      <c r="S698" s="197"/>
      <c r="T698" s="197"/>
      <c r="U698" s="197"/>
      <c r="V698" s="197"/>
      <c r="W698" s="197"/>
      <c r="X698" s="197"/>
      <c r="Y698" s="197"/>
      <c r="Z698" s="197"/>
    </row>
    <row r="699" spans="1:26" ht="12" customHeight="1" x14ac:dyDescent="0.25">
      <c r="A699" s="197"/>
      <c r="B699" s="197"/>
      <c r="C699" s="197"/>
      <c r="D699" s="230"/>
      <c r="E699" s="197"/>
      <c r="F699" s="197"/>
      <c r="G699" s="197"/>
      <c r="H699" s="197"/>
      <c r="I699" s="197"/>
      <c r="J699" s="197"/>
      <c r="K699" s="197"/>
      <c r="L699" s="197"/>
      <c r="M699" s="197"/>
      <c r="N699" s="197"/>
      <c r="O699" s="197"/>
      <c r="P699" s="197"/>
      <c r="Q699" s="197"/>
      <c r="R699" s="197"/>
      <c r="S699" s="197"/>
      <c r="T699" s="197"/>
      <c r="U699" s="197"/>
      <c r="V699" s="197"/>
      <c r="W699" s="197"/>
      <c r="X699" s="197"/>
      <c r="Y699" s="197"/>
      <c r="Z699" s="197"/>
    </row>
    <row r="700" spans="1:26" ht="12" customHeight="1" x14ac:dyDescent="0.25">
      <c r="A700" s="197"/>
      <c r="B700" s="197"/>
      <c r="C700" s="197"/>
      <c r="D700" s="230"/>
      <c r="E700" s="197"/>
      <c r="F700" s="197"/>
      <c r="G700" s="197"/>
      <c r="H700" s="197"/>
      <c r="I700" s="197"/>
      <c r="J700" s="197"/>
      <c r="K700" s="197"/>
      <c r="L700" s="197"/>
      <c r="M700" s="197"/>
      <c r="N700" s="197"/>
      <c r="O700" s="197"/>
      <c r="P700" s="197"/>
      <c r="Q700" s="197"/>
      <c r="R700" s="197"/>
      <c r="S700" s="197"/>
      <c r="T700" s="197"/>
      <c r="U700" s="197"/>
      <c r="V700" s="197"/>
      <c r="W700" s="197"/>
      <c r="X700" s="197"/>
      <c r="Y700" s="197"/>
      <c r="Z700" s="197"/>
    </row>
    <row r="701" spans="1:26" ht="12" customHeight="1" x14ac:dyDescent="0.25">
      <c r="A701" s="197"/>
      <c r="B701" s="197"/>
      <c r="C701" s="197"/>
      <c r="D701" s="230"/>
      <c r="E701" s="197"/>
      <c r="F701" s="197"/>
      <c r="G701" s="197"/>
      <c r="H701" s="197"/>
      <c r="I701" s="197"/>
      <c r="J701" s="197"/>
      <c r="K701" s="197"/>
      <c r="L701" s="197"/>
      <c r="M701" s="197"/>
      <c r="N701" s="197"/>
      <c r="O701" s="197"/>
      <c r="P701" s="197"/>
      <c r="Q701" s="197"/>
      <c r="R701" s="197"/>
      <c r="S701" s="197"/>
      <c r="T701" s="197"/>
      <c r="U701" s="197"/>
      <c r="V701" s="197"/>
      <c r="W701" s="197"/>
      <c r="X701" s="197"/>
      <c r="Y701" s="197"/>
      <c r="Z701" s="197"/>
    </row>
    <row r="702" spans="1:26" ht="12" customHeight="1" x14ac:dyDescent="0.25">
      <c r="A702" s="197"/>
      <c r="B702" s="197"/>
      <c r="C702" s="197"/>
      <c r="D702" s="230"/>
      <c r="E702" s="197"/>
      <c r="F702" s="197"/>
      <c r="G702" s="197"/>
      <c r="H702" s="197"/>
      <c r="I702" s="197"/>
      <c r="J702" s="197"/>
      <c r="K702" s="197"/>
      <c r="L702" s="197"/>
      <c r="M702" s="197"/>
      <c r="N702" s="197"/>
      <c r="O702" s="197"/>
      <c r="P702" s="197"/>
      <c r="Q702" s="197"/>
      <c r="R702" s="197"/>
      <c r="S702" s="197"/>
      <c r="T702" s="197"/>
      <c r="U702" s="197"/>
      <c r="V702" s="197"/>
      <c r="W702" s="197"/>
      <c r="X702" s="197"/>
      <c r="Y702" s="197"/>
      <c r="Z702" s="197"/>
    </row>
    <row r="703" spans="1:26" ht="12" customHeight="1" x14ac:dyDescent="0.25">
      <c r="A703" s="197"/>
      <c r="B703" s="197"/>
      <c r="C703" s="197"/>
      <c r="D703" s="230"/>
      <c r="E703" s="197"/>
      <c r="F703" s="197"/>
      <c r="G703" s="197"/>
      <c r="H703" s="197"/>
      <c r="I703" s="197"/>
      <c r="J703" s="197"/>
      <c r="K703" s="197"/>
      <c r="L703" s="197"/>
      <c r="M703" s="197"/>
      <c r="N703" s="197"/>
      <c r="O703" s="197"/>
      <c r="P703" s="197"/>
      <c r="Q703" s="197"/>
      <c r="R703" s="197"/>
      <c r="S703" s="197"/>
      <c r="T703" s="197"/>
      <c r="U703" s="197"/>
      <c r="V703" s="197"/>
      <c r="W703" s="197"/>
      <c r="X703" s="197"/>
      <c r="Y703" s="197"/>
      <c r="Z703" s="197"/>
    </row>
    <row r="704" spans="1:26" ht="12" customHeight="1" x14ac:dyDescent="0.25">
      <c r="A704" s="197"/>
      <c r="B704" s="197"/>
      <c r="C704" s="197"/>
      <c r="D704" s="230"/>
      <c r="E704" s="197"/>
      <c r="F704" s="197"/>
      <c r="G704" s="197"/>
      <c r="H704" s="197"/>
      <c r="I704" s="197"/>
      <c r="J704" s="197"/>
      <c r="K704" s="197"/>
      <c r="L704" s="197"/>
      <c r="M704" s="197"/>
      <c r="N704" s="197"/>
      <c r="O704" s="197"/>
      <c r="P704" s="197"/>
      <c r="Q704" s="197"/>
      <c r="R704" s="197"/>
      <c r="S704" s="197"/>
      <c r="T704" s="197"/>
      <c r="U704" s="197"/>
      <c r="V704" s="197"/>
      <c r="W704" s="197"/>
      <c r="X704" s="197"/>
      <c r="Y704" s="197"/>
      <c r="Z704" s="197"/>
    </row>
    <row r="705" spans="1:26" ht="12" customHeight="1" x14ac:dyDescent="0.25">
      <c r="A705" s="197"/>
      <c r="B705" s="197"/>
      <c r="C705" s="197"/>
      <c r="D705" s="230"/>
      <c r="E705" s="197"/>
      <c r="F705" s="197"/>
      <c r="G705" s="197"/>
      <c r="H705" s="197"/>
      <c r="I705" s="197"/>
      <c r="J705" s="197"/>
      <c r="K705" s="197"/>
      <c r="L705" s="197"/>
      <c r="M705" s="197"/>
      <c r="N705" s="197"/>
      <c r="O705" s="197"/>
      <c r="P705" s="197"/>
      <c r="Q705" s="197"/>
      <c r="R705" s="197"/>
      <c r="S705" s="197"/>
      <c r="T705" s="197"/>
      <c r="U705" s="197"/>
      <c r="V705" s="197"/>
      <c r="W705" s="197"/>
      <c r="X705" s="197"/>
      <c r="Y705" s="197"/>
      <c r="Z705" s="197"/>
    </row>
    <row r="706" spans="1:26" ht="12" customHeight="1" x14ac:dyDescent="0.25">
      <c r="A706" s="197"/>
      <c r="B706" s="197"/>
      <c r="C706" s="197"/>
      <c r="D706" s="230"/>
      <c r="E706" s="197"/>
      <c r="F706" s="197"/>
      <c r="G706" s="197"/>
      <c r="H706" s="197"/>
      <c r="I706" s="197"/>
      <c r="J706" s="197"/>
      <c r="K706" s="197"/>
      <c r="L706" s="197"/>
      <c r="M706" s="197"/>
      <c r="N706" s="197"/>
      <c r="O706" s="197"/>
      <c r="P706" s="197"/>
      <c r="Q706" s="197"/>
      <c r="R706" s="197"/>
      <c r="S706" s="197"/>
      <c r="T706" s="197"/>
      <c r="U706" s="197"/>
      <c r="V706" s="197"/>
      <c r="W706" s="197"/>
      <c r="X706" s="197"/>
      <c r="Y706" s="197"/>
      <c r="Z706" s="197"/>
    </row>
    <row r="707" spans="1:26" ht="12" customHeight="1" x14ac:dyDescent="0.25">
      <c r="A707" s="197"/>
      <c r="B707" s="197"/>
      <c r="C707" s="197"/>
      <c r="D707" s="230"/>
      <c r="E707" s="197"/>
      <c r="F707" s="197"/>
      <c r="G707" s="197"/>
      <c r="H707" s="197"/>
      <c r="I707" s="197"/>
      <c r="J707" s="197"/>
      <c r="K707" s="197"/>
      <c r="L707" s="197"/>
      <c r="M707" s="197"/>
      <c r="N707" s="197"/>
      <c r="O707" s="197"/>
      <c r="P707" s="197"/>
      <c r="Q707" s="197"/>
      <c r="R707" s="197"/>
      <c r="S707" s="197"/>
      <c r="T707" s="197"/>
      <c r="U707" s="197"/>
      <c r="V707" s="197"/>
      <c r="W707" s="197"/>
      <c r="X707" s="197"/>
      <c r="Y707" s="197"/>
      <c r="Z707" s="197"/>
    </row>
    <row r="708" spans="1:26" ht="12" customHeight="1" x14ac:dyDescent="0.25">
      <c r="A708" s="197"/>
      <c r="B708" s="197"/>
      <c r="C708" s="197"/>
      <c r="D708" s="230"/>
      <c r="E708" s="197"/>
      <c r="F708" s="197"/>
      <c r="G708" s="197"/>
      <c r="H708" s="197"/>
      <c r="I708" s="197"/>
      <c r="J708" s="197"/>
      <c r="K708" s="197"/>
      <c r="L708" s="197"/>
      <c r="M708" s="197"/>
      <c r="N708" s="197"/>
      <c r="O708" s="197"/>
      <c r="P708" s="197"/>
      <c r="Q708" s="197"/>
      <c r="R708" s="197"/>
      <c r="S708" s="197"/>
      <c r="T708" s="197"/>
      <c r="U708" s="197"/>
      <c r="V708" s="197"/>
      <c r="W708" s="197"/>
      <c r="X708" s="197"/>
      <c r="Y708" s="197"/>
      <c r="Z708" s="197"/>
    </row>
    <row r="709" spans="1:26" ht="12" customHeight="1" x14ac:dyDescent="0.25">
      <c r="A709" s="197"/>
      <c r="B709" s="197"/>
      <c r="C709" s="197"/>
      <c r="D709" s="230"/>
      <c r="E709" s="197"/>
      <c r="F709" s="197"/>
      <c r="G709" s="197"/>
      <c r="H709" s="197"/>
      <c r="I709" s="197"/>
      <c r="J709" s="197"/>
      <c r="K709" s="197"/>
      <c r="L709" s="197"/>
      <c r="M709" s="197"/>
      <c r="N709" s="197"/>
      <c r="O709" s="197"/>
      <c r="P709" s="197"/>
      <c r="Q709" s="197"/>
      <c r="R709" s="197"/>
      <c r="S709" s="197"/>
      <c r="T709" s="197"/>
      <c r="U709" s="197"/>
      <c r="V709" s="197"/>
      <c r="W709" s="197"/>
      <c r="X709" s="197"/>
      <c r="Y709" s="197"/>
      <c r="Z709" s="197"/>
    </row>
    <row r="710" spans="1:26" ht="12" customHeight="1" x14ac:dyDescent="0.25">
      <c r="A710" s="197"/>
      <c r="B710" s="197"/>
      <c r="C710" s="197"/>
      <c r="D710" s="230"/>
      <c r="E710" s="197"/>
      <c r="F710" s="197"/>
      <c r="G710" s="197"/>
      <c r="H710" s="197"/>
      <c r="I710" s="197"/>
      <c r="J710" s="197"/>
      <c r="K710" s="197"/>
      <c r="L710" s="197"/>
      <c r="M710" s="197"/>
      <c r="N710" s="197"/>
      <c r="O710" s="197"/>
      <c r="P710" s="197"/>
      <c r="Q710" s="197"/>
      <c r="R710" s="197"/>
      <c r="S710" s="197"/>
      <c r="T710" s="197"/>
      <c r="U710" s="197"/>
      <c r="V710" s="197"/>
      <c r="W710" s="197"/>
      <c r="X710" s="197"/>
      <c r="Y710" s="197"/>
      <c r="Z710" s="197"/>
    </row>
    <row r="711" spans="1:26" ht="12" customHeight="1" x14ac:dyDescent="0.25">
      <c r="A711" s="197"/>
      <c r="B711" s="197"/>
      <c r="C711" s="197"/>
      <c r="D711" s="230"/>
      <c r="E711" s="197"/>
      <c r="F711" s="197"/>
      <c r="G711" s="197"/>
      <c r="H711" s="197"/>
      <c r="I711" s="197"/>
      <c r="J711" s="197"/>
      <c r="K711" s="197"/>
      <c r="L711" s="197"/>
      <c r="M711" s="197"/>
      <c r="N711" s="197"/>
      <c r="O711" s="197"/>
      <c r="P711" s="197"/>
      <c r="Q711" s="197"/>
      <c r="R711" s="197"/>
      <c r="S711" s="197"/>
      <c r="T711" s="197"/>
      <c r="U711" s="197"/>
      <c r="V711" s="197"/>
      <c r="W711" s="197"/>
      <c r="X711" s="197"/>
      <c r="Y711" s="197"/>
      <c r="Z711" s="197"/>
    </row>
    <row r="712" spans="1:26" ht="12" customHeight="1" x14ac:dyDescent="0.25">
      <c r="A712" s="197"/>
      <c r="B712" s="197"/>
      <c r="C712" s="197"/>
      <c r="D712" s="230"/>
      <c r="E712" s="197"/>
      <c r="F712" s="197"/>
      <c r="G712" s="197"/>
      <c r="H712" s="197"/>
      <c r="I712" s="197"/>
      <c r="J712" s="197"/>
      <c r="K712" s="197"/>
      <c r="L712" s="197"/>
      <c r="M712" s="197"/>
      <c r="N712" s="197"/>
      <c r="O712" s="197"/>
      <c r="P712" s="197"/>
      <c r="Q712" s="197"/>
      <c r="R712" s="197"/>
      <c r="S712" s="197"/>
      <c r="T712" s="197"/>
      <c r="U712" s="197"/>
      <c r="V712" s="197"/>
      <c r="W712" s="197"/>
      <c r="X712" s="197"/>
      <c r="Y712" s="197"/>
      <c r="Z712" s="197"/>
    </row>
    <row r="713" spans="1:26" ht="12" customHeight="1" x14ac:dyDescent="0.25">
      <c r="A713" s="197"/>
      <c r="B713" s="197"/>
      <c r="C713" s="197"/>
      <c r="D713" s="230"/>
      <c r="E713" s="197"/>
      <c r="F713" s="197"/>
      <c r="G713" s="197"/>
      <c r="H713" s="197"/>
      <c r="I713" s="197"/>
      <c r="J713" s="197"/>
      <c r="K713" s="197"/>
      <c r="L713" s="197"/>
      <c r="M713" s="197"/>
      <c r="N713" s="197"/>
      <c r="O713" s="197"/>
      <c r="P713" s="197"/>
      <c r="Q713" s="197"/>
      <c r="R713" s="197"/>
      <c r="S713" s="197"/>
      <c r="T713" s="197"/>
      <c r="U713" s="197"/>
      <c r="V713" s="197"/>
      <c r="W713" s="197"/>
      <c r="X713" s="197"/>
      <c r="Y713" s="197"/>
      <c r="Z713" s="197"/>
    </row>
    <row r="714" spans="1:26" ht="12" customHeight="1" x14ac:dyDescent="0.25">
      <c r="A714" s="197"/>
      <c r="B714" s="197"/>
      <c r="C714" s="197"/>
      <c r="D714" s="230"/>
      <c r="E714" s="197"/>
      <c r="F714" s="197"/>
      <c r="G714" s="197"/>
      <c r="H714" s="197"/>
      <c r="I714" s="197"/>
      <c r="J714" s="197"/>
      <c r="K714" s="197"/>
      <c r="L714" s="197"/>
      <c r="M714" s="197"/>
      <c r="N714" s="197"/>
      <c r="O714" s="197"/>
      <c r="P714" s="197"/>
      <c r="Q714" s="197"/>
      <c r="R714" s="197"/>
      <c r="S714" s="197"/>
      <c r="T714" s="197"/>
      <c r="U714" s="197"/>
      <c r="V714" s="197"/>
      <c r="W714" s="197"/>
      <c r="X714" s="197"/>
      <c r="Y714" s="197"/>
      <c r="Z714" s="197"/>
    </row>
    <row r="715" spans="1:26" ht="12" customHeight="1" x14ac:dyDescent="0.25">
      <c r="A715" s="197"/>
      <c r="B715" s="197"/>
      <c r="C715" s="197"/>
      <c r="D715" s="230"/>
      <c r="E715" s="197"/>
      <c r="F715" s="197"/>
      <c r="G715" s="197"/>
      <c r="H715" s="197"/>
      <c r="I715" s="197"/>
      <c r="J715" s="197"/>
      <c r="K715" s="197"/>
      <c r="L715" s="197"/>
      <c r="M715" s="197"/>
      <c r="N715" s="197"/>
      <c r="O715" s="197"/>
      <c r="P715" s="197"/>
      <c r="Q715" s="197"/>
      <c r="R715" s="197"/>
      <c r="S715" s="197"/>
      <c r="T715" s="197"/>
      <c r="U715" s="197"/>
      <c r="V715" s="197"/>
      <c r="W715" s="197"/>
      <c r="X715" s="197"/>
      <c r="Y715" s="197"/>
      <c r="Z715" s="197"/>
    </row>
    <row r="716" spans="1:26" ht="12" customHeight="1" x14ac:dyDescent="0.25">
      <c r="A716" s="197"/>
      <c r="B716" s="197"/>
      <c r="C716" s="197"/>
      <c r="D716" s="230"/>
      <c r="E716" s="197"/>
      <c r="F716" s="197"/>
      <c r="G716" s="197"/>
      <c r="H716" s="197"/>
      <c r="I716" s="197"/>
      <c r="J716" s="197"/>
      <c r="K716" s="197"/>
      <c r="L716" s="197"/>
      <c r="M716" s="197"/>
      <c r="N716" s="197"/>
      <c r="O716" s="197"/>
      <c r="P716" s="197"/>
      <c r="Q716" s="197"/>
      <c r="R716" s="197"/>
      <c r="S716" s="197"/>
      <c r="T716" s="197"/>
      <c r="U716" s="197"/>
      <c r="V716" s="197"/>
      <c r="W716" s="197"/>
      <c r="X716" s="197"/>
      <c r="Y716" s="197"/>
      <c r="Z716" s="197"/>
    </row>
    <row r="717" spans="1:26" ht="12" customHeight="1" x14ac:dyDescent="0.25">
      <c r="A717" s="197"/>
      <c r="B717" s="197"/>
      <c r="C717" s="197"/>
      <c r="D717" s="230"/>
      <c r="E717" s="197"/>
      <c r="F717" s="197"/>
      <c r="G717" s="197"/>
      <c r="H717" s="197"/>
      <c r="I717" s="197"/>
      <c r="J717" s="197"/>
      <c r="K717" s="197"/>
      <c r="L717" s="197"/>
      <c r="M717" s="197"/>
      <c r="N717" s="197"/>
      <c r="O717" s="197"/>
      <c r="P717" s="197"/>
      <c r="Q717" s="197"/>
      <c r="R717" s="197"/>
      <c r="S717" s="197"/>
      <c r="T717" s="197"/>
      <c r="U717" s="197"/>
      <c r="V717" s="197"/>
      <c r="W717" s="197"/>
      <c r="X717" s="197"/>
      <c r="Y717" s="197"/>
      <c r="Z717" s="197"/>
    </row>
    <row r="718" spans="1:26" ht="12" customHeight="1" x14ac:dyDescent="0.25">
      <c r="A718" s="197"/>
      <c r="B718" s="197"/>
      <c r="C718" s="197"/>
      <c r="D718" s="230"/>
      <c r="E718" s="197"/>
      <c r="F718" s="197"/>
      <c r="G718" s="197"/>
      <c r="H718" s="197"/>
      <c r="I718" s="197"/>
      <c r="J718" s="197"/>
      <c r="K718" s="197"/>
      <c r="L718" s="197"/>
      <c r="M718" s="197"/>
      <c r="N718" s="197"/>
      <c r="O718" s="197"/>
      <c r="P718" s="197"/>
      <c r="Q718" s="197"/>
      <c r="R718" s="197"/>
      <c r="S718" s="197"/>
      <c r="T718" s="197"/>
      <c r="U718" s="197"/>
      <c r="V718" s="197"/>
      <c r="W718" s="197"/>
      <c r="X718" s="197"/>
      <c r="Y718" s="197"/>
      <c r="Z718" s="197"/>
    </row>
    <row r="719" spans="1:26" ht="12" customHeight="1" x14ac:dyDescent="0.25">
      <c r="A719" s="197"/>
      <c r="B719" s="197"/>
      <c r="C719" s="197"/>
      <c r="D719" s="230"/>
      <c r="E719" s="197"/>
      <c r="F719" s="197"/>
      <c r="G719" s="197"/>
      <c r="H719" s="197"/>
      <c r="I719" s="197"/>
      <c r="J719" s="197"/>
      <c r="K719" s="197"/>
      <c r="L719" s="197"/>
      <c r="M719" s="197"/>
      <c r="N719" s="197"/>
      <c r="O719" s="197"/>
      <c r="P719" s="197"/>
      <c r="Q719" s="197"/>
      <c r="R719" s="197"/>
      <c r="S719" s="197"/>
      <c r="T719" s="197"/>
      <c r="U719" s="197"/>
      <c r="V719" s="197"/>
      <c r="W719" s="197"/>
      <c r="X719" s="197"/>
      <c r="Y719" s="197"/>
      <c r="Z719" s="197"/>
    </row>
    <row r="720" spans="1:26" ht="12" customHeight="1" x14ac:dyDescent="0.25">
      <c r="A720" s="197"/>
      <c r="B720" s="197"/>
      <c r="C720" s="197"/>
      <c r="D720" s="230"/>
      <c r="E720" s="197"/>
      <c r="F720" s="197"/>
      <c r="G720" s="197"/>
      <c r="H720" s="197"/>
      <c r="I720" s="197"/>
      <c r="J720" s="197"/>
      <c r="K720" s="197"/>
      <c r="L720" s="197"/>
      <c r="M720" s="197"/>
      <c r="N720" s="197"/>
      <c r="O720" s="197"/>
      <c r="P720" s="197"/>
      <c r="Q720" s="197"/>
      <c r="R720" s="197"/>
      <c r="S720" s="197"/>
      <c r="T720" s="197"/>
      <c r="U720" s="197"/>
      <c r="V720" s="197"/>
      <c r="W720" s="197"/>
      <c r="X720" s="197"/>
      <c r="Y720" s="197"/>
      <c r="Z720" s="197"/>
    </row>
    <row r="721" spans="1:26" ht="12" customHeight="1" x14ac:dyDescent="0.25">
      <c r="A721" s="197"/>
      <c r="B721" s="197"/>
      <c r="C721" s="197"/>
      <c r="D721" s="230"/>
      <c r="E721" s="197"/>
      <c r="F721" s="197"/>
      <c r="G721" s="197"/>
      <c r="H721" s="197"/>
      <c r="I721" s="197"/>
      <c r="J721" s="197"/>
      <c r="K721" s="197"/>
      <c r="L721" s="197"/>
      <c r="M721" s="197"/>
      <c r="N721" s="197"/>
      <c r="O721" s="197"/>
      <c r="P721" s="197"/>
      <c r="Q721" s="197"/>
      <c r="R721" s="197"/>
      <c r="S721" s="197"/>
      <c r="T721" s="197"/>
      <c r="U721" s="197"/>
      <c r="V721" s="197"/>
      <c r="W721" s="197"/>
      <c r="X721" s="197"/>
      <c r="Y721" s="197"/>
      <c r="Z721" s="197"/>
    </row>
    <row r="722" spans="1:26" ht="12" customHeight="1" x14ac:dyDescent="0.25">
      <c r="A722" s="197"/>
      <c r="B722" s="197"/>
      <c r="C722" s="197"/>
      <c r="D722" s="230"/>
      <c r="E722" s="197"/>
      <c r="F722" s="197"/>
      <c r="G722" s="197"/>
      <c r="H722" s="197"/>
      <c r="I722" s="197"/>
      <c r="J722" s="197"/>
      <c r="K722" s="197"/>
      <c r="L722" s="197"/>
      <c r="M722" s="197"/>
      <c r="N722" s="197"/>
      <c r="O722" s="197"/>
      <c r="P722" s="197"/>
      <c r="Q722" s="197"/>
      <c r="R722" s="197"/>
      <c r="S722" s="197"/>
      <c r="T722" s="197"/>
      <c r="U722" s="197"/>
      <c r="V722" s="197"/>
      <c r="W722" s="197"/>
      <c r="X722" s="197"/>
      <c r="Y722" s="197"/>
      <c r="Z722" s="197"/>
    </row>
    <row r="723" spans="1:26" ht="12" customHeight="1" x14ac:dyDescent="0.25">
      <c r="A723" s="197"/>
      <c r="B723" s="197"/>
      <c r="C723" s="197"/>
      <c r="D723" s="230"/>
      <c r="E723" s="197"/>
      <c r="F723" s="197"/>
      <c r="G723" s="197"/>
      <c r="H723" s="197"/>
      <c r="I723" s="197"/>
      <c r="J723" s="197"/>
      <c r="K723" s="197"/>
      <c r="L723" s="197"/>
      <c r="M723" s="197"/>
      <c r="N723" s="197"/>
      <c r="O723" s="197"/>
      <c r="P723" s="197"/>
      <c r="Q723" s="197"/>
      <c r="R723" s="197"/>
      <c r="S723" s="197"/>
      <c r="T723" s="197"/>
      <c r="U723" s="197"/>
      <c r="V723" s="197"/>
      <c r="W723" s="197"/>
      <c r="X723" s="197"/>
      <c r="Y723" s="197"/>
      <c r="Z723" s="197"/>
    </row>
    <row r="724" spans="1:26" ht="12" customHeight="1" x14ac:dyDescent="0.25">
      <c r="A724" s="197"/>
      <c r="B724" s="197"/>
      <c r="C724" s="197"/>
      <c r="D724" s="230"/>
      <c r="E724" s="197"/>
      <c r="F724" s="197"/>
      <c r="G724" s="197"/>
      <c r="H724" s="197"/>
      <c r="I724" s="197"/>
      <c r="J724" s="197"/>
      <c r="K724" s="197"/>
      <c r="L724" s="197"/>
      <c r="M724" s="197"/>
      <c r="N724" s="197"/>
      <c r="O724" s="197"/>
      <c r="P724" s="197"/>
      <c r="Q724" s="197"/>
      <c r="R724" s="197"/>
      <c r="S724" s="197"/>
      <c r="T724" s="197"/>
      <c r="U724" s="197"/>
      <c r="V724" s="197"/>
      <c r="W724" s="197"/>
      <c r="X724" s="197"/>
      <c r="Y724" s="197"/>
      <c r="Z724" s="197"/>
    </row>
    <row r="725" spans="1:26" ht="12" customHeight="1" x14ac:dyDescent="0.25">
      <c r="A725" s="197"/>
      <c r="B725" s="197"/>
      <c r="C725" s="197"/>
      <c r="D725" s="230"/>
      <c r="E725" s="197"/>
      <c r="F725" s="197"/>
      <c r="G725" s="197"/>
      <c r="H725" s="197"/>
      <c r="I725" s="197"/>
      <c r="J725" s="197"/>
      <c r="K725" s="197"/>
      <c r="L725" s="197"/>
      <c r="M725" s="197"/>
      <c r="N725" s="197"/>
      <c r="O725" s="197"/>
      <c r="P725" s="197"/>
      <c r="Q725" s="197"/>
      <c r="R725" s="197"/>
      <c r="S725" s="197"/>
      <c r="T725" s="197"/>
      <c r="U725" s="197"/>
      <c r="V725" s="197"/>
      <c r="W725" s="197"/>
      <c r="X725" s="197"/>
      <c r="Y725" s="197"/>
      <c r="Z725" s="197"/>
    </row>
    <row r="726" spans="1:26" ht="12" customHeight="1" x14ac:dyDescent="0.25">
      <c r="A726" s="197"/>
      <c r="B726" s="197"/>
      <c r="C726" s="197"/>
      <c r="D726" s="230"/>
      <c r="E726" s="197"/>
      <c r="F726" s="197"/>
      <c r="G726" s="197"/>
      <c r="H726" s="197"/>
      <c r="I726" s="197"/>
      <c r="J726" s="197"/>
      <c r="K726" s="197"/>
      <c r="L726" s="197"/>
      <c r="M726" s="197"/>
      <c r="N726" s="197"/>
      <c r="O726" s="197"/>
      <c r="P726" s="197"/>
      <c r="Q726" s="197"/>
      <c r="R726" s="197"/>
      <c r="S726" s="197"/>
      <c r="T726" s="197"/>
      <c r="U726" s="197"/>
      <c r="V726" s="197"/>
      <c r="W726" s="197"/>
      <c r="X726" s="197"/>
      <c r="Y726" s="197"/>
      <c r="Z726" s="197"/>
    </row>
    <row r="727" spans="1:26" ht="12" customHeight="1" x14ac:dyDescent="0.25">
      <c r="A727" s="197"/>
      <c r="B727" s="197"/>
      <c r="C727" s="197"/>
      <c r="D727" s="230"/>
      <c r="E727" s="197"/>
      <c r="F727" s="197"/>
      <c r="G727" s="197"/>
      <c r="H727" s="197"/>
      <c r="I727" s="197"/>
      <c r="J727" s="197"/>
      <c r="K727" s="197"/>
      <c r="L727" s="197"/>
      <c r="M727" s="197"/>
      <c r="N727" s="197"/>
      <c r="O727" s="197"/>
      <c r="P727" s="197"/>
      <c r="Q727" s="197"/>
      <c r="R727" s="197"/>
      <c r="S727" s="197"/>
      <c r="T727" s="197"/>
      <c r="U727" s="197"/>
      <c r="V727" s="197"/>
      <c r="W727" s="197"/>
      <c r="X727" s="197"/>
      <c r="Y727" s="197"/>
      <c r="Z727" s="197"/>
    </row>
    <row r="728" spans="1:26" ht="12" customHeight="1" x14ac:dyDescent="0.25">
      <c r="A728" s="197"/>
      <c r="B728" s="197"/>
      <c r="C728" s="197"/>
      <c r="D728" s="230"/>
      <c r="E728" s="197"/>
      <c r="F728" s="197"/>
      <c r="G728" s="197"/>
      <c r="H728" s="197"/>
      <c r="I728" s="197"/>
      <c r="J728" s="197"/>
      <c r="K728" s="197"/>
      <c r="L728" s="197"/>
      <c r="M728" s="197"/>
      <c r="N728" s="197"/>
      <c r="O728" s="197"/>
      <c r="P728" s="197"/>
      <c r="Q728" s="197"/>
      <c r="R728" s="197"/>
      <c r="S728" s="197"/>
      <c r="T728" s="197"/>
      <c r="U728" s="197"/>
      <c r="V728" s="197"/>
      <c r="W728" s="197"/>
      <c r="X728" s="197"/>
      <c r="Y728" s="197"/>
      <c r="Z728" s="197"/>
    </row>
    <row r="729" spans="1:26" ht="12" customHeight="1" x14ac:dyDescent="0.25">
      <c r="A729" s="197"/>
      <c r="B729" s="197"/>
      <c r="C729" s="197"/>
      <c r="D729" s="230"/>
      <c r="E729" s="197"/>
      <c r="F729" s="197"/>
      <c r="G729" s="197"/>
      <c r="H729" s="197"/>
      <c r="I729" s="197"/>
      <c r="J729" s="197"/>
      <c r="K729" s="197"/>
      <c r="L729" s="197"/>
      <c r="M729" s="197"/>
      <c r="N729" s="197"/>
      <c r="O729" s="197"/>
      <c r="P729" s="197"/>
      <c r="Q729" s="197"/>
      <c r="R729" s="197"/>
      <c r="S729" s="197"/>
      <c r="T729" s="197"/>
      <c r="U729" s="197"/>
      <c r="V729" s="197"/>
      <c r="W729" s="197"/>
      <c r="X729" s="197"/>
      <c r="Y729" s="197"/>
      <c r="Z729" s="197"/>
    </row>
    <row r="730" spans="1:26" ht="12" customHeight="1" x14ac:dyDescent="0.25">
      <c r="A730" s="197"/>
      <c r="B730" s="197"/>
      <c r="C730" s="197"/>
      <c r="D730" s="230"/>
      <c r="E730" s="197"/>
      <c r="F730" s="197"/>
      <c r="G730" s="197"/>
      <c r="H730" s="197"/>
      <c r="I730" s="197"/>
      <c r="J730" s="197"/>
      <c r="K730" s="197"/>
      <c r="L730" s="197"/>
      <c r="M730" s="197"/>
      <c r="N730" s="197"/>
      <c r="O730" s="197"/>
      <c r="P730" s="197"/>
      <c r="Q730" s="197"/>
      <c r="R730" s="197"/>
      <c r="S730" s="197"/>
      <c r="T730" s="197"/>
      <c r="U730" s="197"/>
      <c r="V730" s="197"/>
      <c r="W730" s="197"/>
      <c r="X730" s="197"/>
      <c r="Y730" s="197"/>
      <c r="Z730" s="197"/>
    </row>
    <row r="731" spans="1:26" ht="12" customHeight="1" x14ac:dyDescent="0.25">
      <c r="A731" s="197"/>
      <c r="B731" s="197"/>
      <c r="C731" s="197"/>
      <c r="D731" s="230"/>
      <c r="E731" s="197"/>
      <c r="F731" s="197"/>
      <c r="G731" s="197"/>
      <c r="H731" s="197"/>
      <c r="I731" s="197"/>
      <c r="J731" s="197"/>
      <c r="K731" s="197"/>
      <c r="L731" s="197"/>
      <c r="M731" s="197"/>
      <c r="N731" s="197"/>
      <c r="O731" s="197"/>
      <c r="P731" s="197"/>
      <c r="Q731" s="197"/>
      <c r="R731" s="197"/>
      <c r="S731" s="197"/>
      <c r="T731" s="197"/>
      <c r="U731" s="197"/>
      <c r="V731" s="197"/>
      <c r="W731" s="197"/>
      <c r="X731" s="197"/>
      <c r="Y731" s="197"/>
      <c r="Z731" s="197"/>
    </row>
    <row r="732" spans="1:26" ht="12" customHeight="1" x14ac:dyDescent="0.25">
      <c r="A732" s="197"/>
      <c r="B732" s="197"/>
      <c r="C732" s="197"/>
      <c r="D732" s="230"/>
      <c r="E732" s="197"/>
      <c r="F732" s="197"/>
      <c r="G732" s="197"/>
      <c r="H732" s="197"/>
      <c r="I732" s="197"/>
      <c r="J732" s="197"/>
      <c r="K732" s="197"/>
      <c r="L732" s="197"/>
      <c r="M732" s="197"/>
      <c r="N732" s="197"/>
      <c r="O732" s="197"/>
      <c r="P732" s="197"/>
      <c r="Q732" s="197"/>
      <c r="R732" s="197"/>
      <c r="S732" s="197"/>
      <c r="T732" s="197"/>
      <c r="U732" s="197"/>
      <c r="V732" s="197"/>
      <c r="W732" s="197"/>
      <c r="X732" s="197"/>
      <c r="Y732" s="197"/>
      <c r="Z732" s="197"/>
    </row>
    <row r="733" spans="1:26" ht="12" customHeight="1" x14ac:dyDescent="0.25">
      <c r="A733" s="197"/>
      <c r="B733" s="197"/>
      <c r="C733" s="197"/>
      <c r="D733" s="230"/>
      <c r="E733" s="197"/>
      <c r="F733" s="197"/>
      <c r="G733" s="197"/>
      <c r="H733" s="197"/>
      <c r="I733" s="197"/>
      <c r="J733" s="197"/>
      <c r="K733" s="197"/>
      <c r="L733" s="197"/>
      <c r="M733" s="197"/>
      <c r="N733" s="197"/>
      <c r="O733" s="197"/>
      <c r="P733" s="197"/>
      <c r="Q733" s="197"/>
      <c r="R733" s="197"/>
      <c r="S733" s="197"/>
      <c r="T733" s="197"/>
      <c r="U733" s="197"/>
      <c r="V733" s="197"/>
      <c r="W733" s="197"/>
      <c r="X733" s="197"/>
      <c r="Y733" s="197"/>
      <c r="Z733" s="197"/>
    </row>
    <row r="734" spans="1:26" ht="12" customHeight="1" x14ac:dyDescent="0.25">
      <c r="A734" s="197"/>
      <c r="B734" s="197"/>
      <c r="C734" s="197"/>
      <c r="D734" s="230"/>
      <c r="E734" s="197"/>
      <c r="F734" s="197"/>
      <c r="G734" s="197"/>
      <c r="H734" s="197"/>
      <c r="I734" s="197"/>
      <c r="J734" s="197"/>
      <c r="K734" s="197"/>
      <c r="L734" s="197"/>
      <c r="M734" s="197"/>
      <c r="N734" s="197"/>
      <c r="O734" s="197"/>
      <c r="P734" s="197"/>
      <c r="Q734" s="197"/>
      <c r="R734" s="197"/>
      <c r="S734" s="197"/>
      <c r="T734" s="197"/>
      <c r="U734" s="197"/>
      <c r="V734" s="197"/>
      <c r="W734" s="197"/>
      <c r="X734" s="197"/>
      <c r="Y734" s="197"/>
      <c r="Z734" s="197"/>
    </row>
    <row r="735" spans="1:26" ht="12" customHeight="1" x14ac:dyDescent="0.25">
      <c r="A735" s="197"/>
      <c r="B735" s="197"/>
      <c r="C735" s="197"/>
      <c r="D735" s="230"/>
      <c r="E735" s="197"/>
      <c r="F735" s="197"/>
      <c r="G735" s="197"/>
      <c r="H735" s="197"/>
      <c r="I735" s="197"/>
      <c r="J735" s="197"/>
      <c r="K735" s="197"/>
      <c r="L735" s="197"/>
      <c r="M735" s="197"/>
      <c r="N735" s="197"/>
      <c r="O735" s="197"/>
      <c r="P735" s="197"/>
      <c r="Q735" s="197"/>
      <c r="R735" s="197"/>
      <c r="S735" s="197"/>
      <c r="T735" s="197"/>
      <c r="U735" s="197"/>
      <c r="V735" s="197"/>
      <c r="W735" s="197"/>
      <c r="X735" s="197"/>
      <c r="Y735" s="197"/>
      <c r="Z735" s="197"/>
    </row>
    <row r="736" spans="1:26" ht="12" customHeight="1" x14ac:dyDescent="0.25">
      <c r="A736" s="197"/>
      <c r="B736" s="197"/>
      <c r="C736" s="197"/>
      <c r="D736" s="230"/>
      <c r="E736" s="197"/>
      <c r="F736" s="197"/>
      <c r="G736" s="197"/>
      <c r="H736" s="197"/>
      <c r="I736" s="197"/>
      <c r="J736" s="197"/>
      <c r="K736" s="197"/>
      <c r="L736" s="197"/>
      <c r="M736" s="197"/>
      <c r="N736" s="197"/>
      <c r="O736" s="197"/>
      <c r="P736" s="197"/>
      <c r="Q736" s="197"/>
      <c r="R736" s="197"/>
      <c r="S736" s="197"/>
      <c r="T736" s="197"/>
      <c r="U736" s="197"/>
      <c r="V736" s="197"/>
      <c r="W736" s="197"/>
      <c r="X736" s="197"/>
      <c r="Y736" s="197"/>
      <c r="Z736" s="197"/>
    </row>
    <row r="737" spans="1:26" ht="12" customHeight="1" x14ac:dyDescent="0.25">
      <c r="A737" s="197"/>
      <c r="B737" s="197"/>
      <c r="C737" s="197"/>
      <c r="D737" s="230"/>
      <c r="E737" s="197"/>
      <c r="F737" s="197"/>
      <c r="G737" s="197"/>
      <c r="H737" s="197"/>
      <c r="I737" s="197"/>
      <c r="J737" s="197"/>
      <c r="K737" s="197"/>
      <c r="L737" s="197"/>
      <c r="M737" s="197"/>
      <c r="N737" s="197"/>
      <c r="O737" s="197"/>
      <c r="P737" s="197"/>
      <c r="Q737" s="197"/>
      <c r="R737" s="197"/>
      <c r="S737" s="197"/>
      <c r="T737" s="197"/>
      <c r="U737" s="197"/>
      <c r="V737" s="197"/>
      <c r="W737" s="197"/>
      <c r="X737" s="197"/>
      <c r="Y737" s="197"/>
      <c r="Z737" s="197"/>
    </row>
    <row r="738" spans="1:26" ht="12" customHeight="1" x14ac:dyDescent="0.25">
      <c r="A738" s="197"/>
      <c r="B738" s="197"/>
      <c r="C738" s="197"/>
      <c r="D738" s="230"/>
      <c r="E738" s="197"/>
      <c r="F738" s="197"/>
      <c r="G738" s="197"/>
      <c r="H738" s="197"/>
      <c r="I738" s="197"/>
      <c r="J738" s="197"/>
      <c r="K738" s="197"/>
      <c r="L738" s="197"/>
      <c r="M738" s="197"/>
      <c r="N738" s="197"/>
      <c r="O738" s="197"/>
      <c r="P738" s="197"/>
      <c r="Q738" s="197"/>
      <c r="R738" s="197"/>
      <c r="S738" s="197"/>
      <c r="T738" s="197"/>
      <c r="U738" s="197"/>
      <c r="V738" s="197"/>
      <c r="W738" s="197"/>
      <c r="X738" s="197"/>
      <c r="Y738" s="197"/>
      <c r="Z738" s="197"/>
    </row>
    <row r="739" spans="1:26" ht="12" customHeight="1" x14ac:dyDescent="0.25">
      <c r="A739" s="197"/>
      <c r="B739" s="197"/>
      <c r="C739" s="197"/>
      <c r="D739" s="230"/>
      <c r="E739" s="197"/>
      <c r="F739" s="197"/>
      <c r="G739" s="197"/>
      <c r="H739" s="197"/>
      <c r="I739" s="197"/>
      <c r="J739" s="197"/>
      <c r="K739" s="197"/>
      <c r="L739" s="197"/>
      <c r="M739" s="197"/>
      <c r="N739" s="197"/>
      <c r="O739" s="197"/>
      <c r="P739" s="197"/>
      <c r="Q739" s="197"/>
      <c r="R739" s="197"/>
      <c r="S739" s="197"/>
      <c r="T739" s="197"/>
      <c r="U739" s="197"/>
      <c r="V739" s="197"/>
      <c r="W739" s="197"/>
      <c r="X739" s="197"/>
      <c r="Y739" s="197"/>
      <c r="Z739" s="197"/>
    </row>
    <row r="740" spans="1:26" ht="12" customHeight="1" x14ac:dyDescent="0.25">
      <c r="A740" s="197"/>
      <c r="B740" s="197"/>
      <c r="C740" s="197"/>
      <c r="D740" s="230"/>
      <c r="E740" s="197"/>
      <c r="F740" s="197"/>
      <c r="G740" s="197"/>
      <c r="H740" s="197"/>
      <c r="I740" s="197"/>
      <c r="J740" s="197"/>
      <c r="K740" s="197"/>
      <c r="L740" s="197"/>
      <c r="M740" s="197"/>
      <c r="N740" s="197"/>
      <c r="O740" s="197"/>
      <c r="P740" s="197"/>
      <c r="Q740" s="197"/>
      <c r="R740" s="197"/>
      <c r="S740" s="197"/>
      <c r="T740" s="197"/>
      <c r="U740" s="197"/>
      <c r="V740" s="197"/>
      <c r="W740" s="197"/>
      <c r="X740" s="197"/>
      <c r="Y740" s="197"/>
      <c r="Z740" s="197"/>
    </row>
    <row r="741" spans="1:26" ht="12" customHeight="1" x14ac:dyDescent="0.25">
      <c r="A741" s="197"/>
      <c r="B741" s="197"/>
      <c r="C741" s="197"/>
      <c r="D741" s="230"/>
      <c r="E741" s="197"/>
      <c r="F741" s="197"/>
      <c r="G741" s="197"/>
      <c r="H741" s="197"/>
      <c r="I741" s="197"/>
      <c r="J741" s="197"/>
      <c r="K741" s="197"/>
      <c r="L741" s="197"/>
      <c r="M741" s="197"/>
      <c r="N741" s="197"/>
      <c r="O741" s="197"/>
      <c r="P741" s="197"/>
      <c r="Q741" s="197"/>
      <c r="R741" s="197"/>
      <c r="S741" s="197"/>
      <c r="T741" s="197"/>
      <c r="U741" s="197"/>
      <c r="V741" s="197"/>
      <c r="W741" s="197"/>
      <c r="X741" s="197"/>
      <c r="Y741" s="197"/>
      <c r="Z741" s="197"/>
    </row>
    <row r="742" spans="1:26" ht="12" customHeight="1" x14ac:dyDescent="0.25">
      <c r="A742" s="197"/>
      <c r="B742" s="197"/>
      <c r="C742" s="197"/>
      <c r="D742" s="230"/>
      <c r="E742" s="197"/>
      <c r="F742" s="197"/>
      <c r="G742" s="197"/>
      <c r="H742" s="197"/>
      <c r="I742" s="197"/>
      <c r="J742" s="197"/>
      <c r="K742" s="197"/>
      <c r="L742" s="197"/>
      <c r="M742" s="197"/>
      <c r="N742" s="197"/>
      <c r="O742" s="197"/>
      <c r="P742" s="197"/>
      <c r="Q742" s="197"/>
      <c r="R742" s="197"/>
      <c r="S742" s="197"/>
      <c r="T742" s="197"/>
      <c r="U742" s="197"/>
      <c r="V742" s="197"/>
      <c r="W742" s="197"/>
      <c r="X742" s="197"/>
      <c r="Y742" s="197"/>
      <c r="Z742" s="197"/>
    </row>
    <row r="743" spans="1:26" ht="12" customHeight="1" x14ac:dyDescent="0.25">
      <c r="A743" s="197"/>
      <c r="B743" s="197"/>
      <c r="C743" s="197"/>
      <c r="D743" s="230"/>
      <c r="E743" s="197"/>
      <c r="F743" s="197"/>
      <c r="G743" s="197"/>
      <c r="H743" s="197"/>
      <c r="I743" s="197"/>
      <c r="J743" s="197"/>
      <c r="K743" s="197"/>
      <c r="L743" s="197"/>
      <c r="M743" s="197"/>
      <c r="N743" s="197"/>
      <c r="O743" s="197"/>
      <c r="P743" s="197"/>
      <c r="Q743" s="197"/>
      <c r="R743" s="197"/>
      <c r="S743" s="197"/>
      <c r="T743" s="197"/>
      <c r="U743" s="197"/>
      <c r="V743" s="197"/>
      <c r="W743" s="197"/>
      <c r="X743" s="197"/>
      <c r="Y743" s="197"/>
      <c r="Z743" s="197"/>
    </row>
    <row r="744" spans="1:26" ht="12" customHeight="1" x14ac:dyDescent="0.25">
      <c r="A744" s="197"/>
      <c r="B744" s="197"/>
      <c r="C744" s="197"/>
      <c r="D744" s="230"/>
      <c r="E744" s="197"/>
      <c r="F744" s="197"/>
      <c r="G744" s="197"/>
      <c r="H744" s="197"/>
      <c r="I744" s="197"/>
      <c r="J744" s="197"/>
      <c r="K744" s="197"/>
      <c r="L744" s="197"/>
      <c r="M744" s="197"/>
      <c r="N744" s="197"/>
      <c r="O744" s="197"/>
      <c r="P744" s="197"/>
      <c r="Q744" s="197"/>
      <c r="R744" s="197"/>
      <c r="S744" s="197"/>
      <c r="T744" s="197"/>
      <c r="U744" s="197"/>
      <c r="V744" s="197"/>
      <c r="W744" s="197"/>
      <c r="X744" s="197"/>
      <c r="Y744" s="197"/>
      <c r="Z744" s="197"/>
    </row>
    <row r="745" spans="1:26" ht="12" customHeight="1" x14ac:dyDescent="0.25">
      <c r="A745" s="197"/>
      <c r="B745" s="197"/>
      <c r="C745" s="197"/>
      <c r="D745" s="230"/>
      <c r="E745" s="197"/>
      <c r="F745" s="197"/>
      <c r="G745" s="197"/>
      <c r="H745" s="197"/>
      <c r="I745" s="197"/>
      <c r="J745" s="197"/>
      <c r="K745" s="197"/>
      <c r="L745" s="197"/>
      <c r="M745" s="197"/>
      <c r="N745" s="197"/>
      <c r="O745" s="197"/>
      <c r="P745" s="197"/>
      <c r="Q745" s="197"/>
      <c r="R745" s="197"/>
      <c r="S745" s="197"/>
      <c r="T745" s="197"/>
      <c r="U745" s="197"/>
      <c r="V745" s="197"/>
      <c r="W745" s="197"/>
      <c r="X745" s="197"/>
      <c r="Y745" s="197"/>
      <c r="Z745" s="197"/>
    </row>
    <row r="746" spans="1:26" ht="12" customHeight="1" x14ac:dyDescent="0.25">
      <c r="A746" s="197"/>
      <c r="B746" s="197"/>
      <c r="C746" s="197"/>
      <c r="D746" s="230"/>
      <c r="E746" s="197"/>
      <c r="F746" s="197"/>
      <c r="G746" s="197"/>
      <c r="H746" s="197"/>
      <c r="I746" s="197"/>
      <c r="J746" s="197"/>
      <c r="K746" s="197"/>
      <c r="L746" s="197"/>
      <c r="M746" s="197"/>
      <c r="N746" s="197"/>
      <c r="O746" s="197"/>
      <c r="P746" s="197"/>
      <c r="Q746" s="197"/>
      <c r="R746" s="197"/>
      <c r="S746" s="197"/>
      <c r="T746" s="197"/>
      <c r="U746" s="197"/>
      <c r="V746" s="197"/>
      <c r="W746" s="197"/>
      <c r="X746" s="197"/>
      <c r="Y746" s="197"/>
      <c r="Z746" s="197"/>
    </row>
    <row r="747" spans="1:26" ht="12" customHeight="1" x14ac:dyDescent="0.25">
      <c r="A747" s="197"/>
      <c r="B747" s="197"/>
      <c r="C747" s="197"/>
      <c r="D747" s="230"/>
      <c r="E747" s="197"/>
      <c r="F747" s="197"/>
      <c r="G747" s="197"/>
      <c r="H747" s="197"/>
      <c r="I747" s="197"/>
      <c r="J747" s="197"/>
      <c r="K747" s="197"/>
      <c r="L747" s="197"/>
      <c r="M747" s="197"/>
      <c r="N747" s="197"/>
      <c r="O747" s="197"/>
      <c r="P747" s="197"/>
      <c r="Q747" s="197"/>
      <c r="R747" s="197"/>
      <c r="S747" s="197"/>
      <c r="T747" s="197"/>
      <c r="U747" s="197"/>
      <c r="V747" s="197"/>
      <c r="W747" s="197"/>
      <c r="X747" s="197"/>
      <c r="Y747" s="197"/>
      <c r="Z747" s="197"/>
    </row>
    <row r="748" spans="1:26" ht="12" customHeight="1" x14ac:dyDescent="0.25">
      <c r="A748" s="197"/>
      <c r="B748" s="197"/>
      <c r="C748" s="197"/>
      <c r="D748" s="230"/>
      <c r="E748" s="197"/>
      <c r="F748" s="197"/>
      <c r="G748" s="197"/>
      <c r="H748" s="197"/>
      <c r="I748" s="197"/>
      <c r="J748" s="197"/>
      <c r="K748" s="197"/>
      <c r="L748" s="197"/>
      <c r="M748" s="197"/>
      <c r="N748" s="197"/>
      <c r="O748" s="197"/>
      <c r="P748" s="197"/>
      <c r="Q748" s="197"/>
      <c r="R748" s="197"/>
      <c r="S748" s="197"/>
      <c r="T748" s="197"/>
      <c r="U748" s="197"/>
      <c r="V748" s="197"/>
      <c r="W748" s="197"/>
      <c r="X748" s="197"/>
      <c r="Y748" s="197"/>
      <c r="Z748" s="197"/>
    </row>
    <row r="749" spans="1:26" ht="12" customHeight="1" x14ac:dyDescent="0.25">
      <c r="A749" s="197"/>
      <c r="B749" s="197"/>
      <c r="C749" s="197"/>
      <c r="D749" s="230"/>
      <c r="E749" s="197"/>
      <c r="F749" s="197"/>
      <c r="G749" s="197"/>
      <c r="H749" s="197"/>
      <c r="I749" s="197"/>
      <c r="J749" s="197"/>
      <c r="K749" s="197"/>
      <c r="L749" s="197"/>
      <c r="M749" s="197"/>
      <c r="N749" s="197"/>
      <c r="O749" s="197"/>
      <c r="P749" s="197"/>
      <c r="Q749" s="197"/>
      <c r="R749" s="197"/>
      <c r="S749" s="197"/>
      <c r="T749" s="197"/>
      <c r="U749" s="197"/>
      <c r="V749" s="197"/>
      <c r="W749" s="197"/>
      <c r="X749" s="197"/>
      <c r="Y749" s="197"/>
      <c r="Z749" s="197"/>
    </row>
    <row r="750" spans="1:26" ht="12" customHeight="1" x14ac:dyDescent="0.25">
      <c r="A750" s="197"/>
      <c r="B750" s="197"/>
      <c r="C750" s="197"/>
      <c r="D750" s="230"/>
      <c r="E750" s="197"/>
      <c r="F750" s="197"/>
      <c r="G750" s="197"/>
      <c r="H750" s="197"/>
      <c r="I750" s="197"/>
      <c r="J750" s="197"/>
      <c r="K750" s="197"/>
      <c r="L750" s="197"/>
      <c r="M750" s="197"/>
      <c r="N750" s="197"/>
      <c r="O750" s="197"/>
      <c r="P750" s="197"/>
      <c r="Q750" s="197"/>
      <c r="R750" s="197"/>
      <c r="S750" s="197"/>
      <c r="T750" s="197"/>
      <c r="U750" s="197"/>
      <c r="V750" s="197"/>
      <c r="W750" s="197"/>
      <c r="X750" s="197"/>
      <c r="Y750" s="197"/>
      <c r="Z750" s="197"/>
    </row>
    <row r="751" spans="1:26" ht="12" customHeight="1" x14ac:dyDescent="0.25">
      <c r="A751" s="197"/>
      <c r="B751" s="197"/>
      <c r="C751" s="197"/>
      <c r="D751" s="230"/>
      <c r="E751" s="197"/>
      <c r="F751" s="197"/>
      <c r="G751" s="197"/>
      <c r="H751" s="197"/>
      <c r="I751" s="197"/>
      <c r="J751" s="197"/>
      <c r="K751" s="197"/>
      <c r="L751" s="197"/>
      <c r="M751" s="197"/>
      <c r="N751" s="197"/>
      <c r="O751" s="197"/>
      <c r="P751" s="197"/>
      <c r="Q751" s="197"/>
      <c r="R751" s="197"/>
      <c r="S751" s="197"/>
      <c r="T751" s="197"/>
      <c r="U751" s="197"/>
      <c r="V751" s="197"/>
      <c r="W751" s="197"/>
      <c r="X751" s="197"/>
      <c r="Y751" s="197"/>
      <c r="Z751" s="197"/>
    </row>
    <row r="752" spans="1:26" ht="12" customHeight="1" x14ac:dyDescent="0.25">
      <c r="A752" s="197"/>
      <c r="B752" s="197"/>
      <c r="C752" s="197"/>
      <c r="D752" s="230"/>
      <c r="E752" s="197"/>
      <c r="F752" s="197"/>
      <c r="G752" s="197"/>
      <c r="H752" s="197"/>
      <c r="I752" s="197"/>
      <c r="J752" s="197"/>
      <c r="K752" s="197"/>
      <c r="L752" s="197"/>
      <c r="M752" s="197"/>
      <c r="N752" s="197"/>
      <c r="O752" s="197"/>
      <c r="P752" s="197"/>
      <c r="Q752" s="197"/>
      <c r="R752" s="197"/>
      <c r="S752" s="197"/>
      <c r="T752" s="197"/>
      <c r="U752" s="197"/>
      <c r="V752" s="197"/>
      <c r="W752" s="197"/>
      <c r="X752" s="197"/>
      <c r="Y752" s="197"/>
      <c r="Z752" s="197"/>
    </row>
    <row r="753" spans="1:26" ht="12" customHeight="1" x14ac:dyDescent="0.25">
      <c r="A753" s="197"/>
      <c r="B753" s="197"/>
      <c r="C753" s="197"/>
      <c r="D753" s="230"/>
      <c r="E753" s="197"/>
      <c r="F753" s="197"/>
      <c r="G753" s="197"/>
      <c r="H753" s="197"/>
      <c r="I753" s="197"/>
      <c r="J753" s="197"/>
      <c r="K753" s="197"/>
      <c r="L753" s="197"/>
      <c r="M753" s="197"/>
      <c r="N753" s="197"/>
      <c r="O753" s="197"/>
      <c r="P753" s="197"/>
      <c r="Q753" s="197"/>
      <c r="R753" s="197"/>
      <c r="S753" s="197"/>
      <c r="T753" s="197"/>
      <c r="U753" s="197"/>
      <c r="V753" s="197"/>
      <c r="W753" s="197"/>
      <c r="X753" s="197"/>
      <c r="Y753" s="197"/>
      <c r="Z753" s="197"/>
    </row>
    <row r="754" spans="1:26" ht="12" customHeight="1" x14ac:dyDescent="0.25">
      <c r="A754" s="197"/>
      <c r="B754" s="197"/>
      <c r="C754" s="197"/>
      <c r="D754" s="230"/>
      <c r="E754" s="197"/>
      <c r="F754" s="197"/>
      <c r="G754" s="197"/>
      <c r="H754" s="197"/>
      <c r="I754" s="197"/>
      <c r="J754" s="197"/>
      <c r="K754" s="197"/>
      <c r="L754" s="197"/>
      <c r="M754" s="197"/>
      <c r="N754" s="197"/>
      <c r="O754" s="197"/>
      <c r="P754" s="197"/>
      <c r="Q754" s="197"/>
      <c r="R754" s="197"/>
      <c r="S754" s="197"/>
      <c r="T754" s="197"/>
      <c r="U754" s="197"/>
      <c r="V754" s="197"/>
      <c r="W754" s="197"/>
      <c r="X754" s="197"/>
      <c r="Y754" s="197"/>
      <c r="Z754" s="197"/>
    </row>
    <row r="755" spans="1:26" ht="12" customHeight="1" x14ac:dyDescent="0.25">
      <c r="A755" s="197"/>
      <c r="B755" s="197"/>
      <c r="C755" s="197"/>
      <c r="D755" s="230"/>
      <c r="E755" s="197"/>
      <c r="F755" s="197"/>
      <c r="G755" s="197"/>
      <c r="H755" s="197"/>
      <c r="I755" s="197"/>
      <c r="J755" s="197"/>
      <c r="K755" s="197"/>
      <c r="L755" s="197"/>
      <c r="M755" s="197"/>
      <c r="N755" s="197"/>
      <c r="O755" s="197"/>
      <c r="P755" s="197"/>
      <c r="Q755" s="197"/>
      <c r="R755" s="197"/>
      <c r="S755" s="197"/>
      <c r="T755" s="197"/>
      <c r="U755" s="197"/>
      <c r="V755" s="197"/>
      <c r="W755" s="197"/>
      <c r="X755" s="197"/>
      <c r="Y755" s="197"/>
      <c r="Z755" s="197"/>
    </row>
    <row r="756" spans="1:26" ht="12" customHeight="1" x14ac:dyDescent="0.25">
      <c r="A756" s="197"/>
      <c r="B756" s="197"/>
      <c r="C756" s="197"/>
      <c r="D756" s="230"/>
      <c r="E756" s="197"/>
      <c r="F756" s="197"/>
      <c r="G756" s="197"/>
      <c r="H756" s="197"/>
      <c r="I756" s="197"/>
      <c r="J756" s="197"/>
      <c r="K756" s="197"/>
      <c r="L756" s="197"/>
      <c r="M756" s="197"/>
      <c r="N756" s="197"/>
      <c r="O756" s="197"/>
      <c r="P756" s="197"/>
      <c r="Q756" s="197"/>
      <c r="R756" s="197"/>
      <c r="S756" s="197"/>
      <c r="T756" s="197"/>
      <c r="U756" s="197"/>
      <c r="V756" s="197"/>
      <c r="W756" s="197"/>
      <c r="X756" s="197"/>
      <c r="Y756" s="197"/>
      <c r="Z756" s="197"/>
    </row>
    <row r="757" spans="1:26" ht="12" customHeight="1" x14ac:dyDescent="0.25">
      <c r="A757" s="197"/>
      <c r="B757" s="197"/>
      <c r="C757" s="197"/>
      <c r="D757" s="230"/>
      <c r="E757" s="197"/>
      <c r="F757" s="197"/>
      <c r="G757" s="197"/>
      <c r="H757" s="197"/>
      <c r="I757" s="197"/>
      <c r="J757" s="197"/>
      <c r="K757" s="197"/>
      <c r="L757" s="197"/>
      <c r="M757" s="197"/>
      <c r="N757" s="197"/>
      <c r="O757" s="197"/>
      <c r="P757" s="197"/>
      <c r="Q757" s="197"/>
      <c r="R757" s="197"/>
      <c r="S757" s="197"/>
      <c r="T757" s="197"/>
      <c r="U757" s="197"/>
      <c r="V757" s="197"/>
      <c r="W757" s="197"/>
      <c r="X757" s="197"/>
      <c r="Y757" s="197"/>
      <c r="Z757" s="197"/>
    </row>
    <row r="758" spans="1:26" ht="12" customHeight="1" x14ac:dyDescent="0.25">
      <c r="A758" s="197"/>
      <c r="B758" s="197"/>
      <c r="C758" s="197"/>
      <c r="D758" s="230"/>
      <c r="E758" s="197"/>
      <c r="F758" s="197"/>
      <c r="G758" s="197"/>
      <c r="H758" s="197"/>
      <c r="I758" s="197"/>
      <c r="J758" s="197"/>
      <c r="K758" s="197"/>
      <c r="L758" s="197"/>
      <c r="M758" s="197"/>
      <c r="N758" s="197"/>
      <c r="O758" s="197"/>
      <c r="P758" s="197"/>
      <c r="Q758" s="197"/>
      <c r="R758" s="197"/>
      <c r="S758" s="197"/>
      <c r="T758" s="197"/>
      <c r="U758" s="197"/>
      <c r="V758" s="197"/>
      <c r="W758" s="197"/>
      <c r="X758" s="197"/>
      <c r="Y758" s="197"/>
      <c r="Z758" s="197"/>
    </row>
    <row r="759" spans="1:26" ht="12" customHeight="1" x14ac:dyDescent="0.25">
      <c r="A759" s="197"/>
      <c r="B759" s="197"/>
      <c r="C759" s="197"/>
      <c r="D759" s="230"/>
      <c r="E759" s="197"/>
      <c r="F759" s="197"/>
      <c r="G759" s="197"/>
      <c r="H759" s="197"/>
      <c r="I759" s="197"/>
      <c r="J759" s="197"/>
      <c r="K759" s="197"/>
      <c r="L759" s="197"/>
      <c r="M759" s="197"/>
      <c r="N759" s="197"/>
      <c r="O759" s="197"/>
      <c r="P759" s="197"/>
      <c r="Q759" s="197"/>
      <c r="R759" s="197"/>
      <c r="S759" s="197"/>
      <c r="T759" s="197"/>
      <c r="U759" s="197"/>
      <c r="V759" s="197"/>
      <c r="W759" s="197"/>
      <c r="X759" s="197"/>
      <c r="Y759" s="197"/>
      <c r="Z759" s="197"/>
    </row>
    <row r="760" spans="1:26" ht="12" customHeight="1" x14ac:dyDescent="0.25">
      <c r="A760" s="197"/>
      <c r="B760" s="197"/>
      <c r="C760" s="197"/>
      <c r="D760" s="230"/>
      <c r="E760" s="197"/>
      <c r="F760" s="197"/>
      <c r="G760" s="197"/>
      <c r="H760" s="197"/>
      <c r="I760" s="197"/>
      <c r="J760" s="197"/>
      <c r="K760" s="197"/>
      <c r="L760" s="197"/>
      <c r="M760" s="197"/>
      <c r="N760" s="197"/>
      <c r="O760" s="197"/>
      <c r="P760" s="197"/>
      <c r="Q760" s="197"/>
      <c r="R760" s="197"/>
      <c r="S760" s="197"/>
      <c r="T760" s="197"/>
      <c r="U760" s="197"/>
      <c r="V760" s="197"/>
      <c r="W760" s="197"/>
      <c r="X760" s="197"/>
      <c r="Y760" s="197"/>
      <c r="Z760" s="197"/>
    </row>
    <row r="761" spans="1:26" ht="12" customHeight="1" x14ac:dyDescent="0.25">
      <c r="A761" s="197"/>
      <c r="B761" s="197"/>
      <c r="C761" s="197"/>
      <c r="D761" s="230"/>
      <c r="E761" s="197"/>
      <c r="F761" s="197"/>
      <c r="G761" s="197"/>
      <c r="H761" s="197"/>
      <c r="I761" s="197"/>
      <c r="J761" s="197"/>
      <c r="K761" s="197"/>
      <c r="L761" s="197"/>
      <c r="M761" s="197"/>
      <c r="N761" s="197"/>
      <c r="O761" s="197"/>
      <c r="P761" s="197"/>
      <c r="Q761" s="197"/>
      <c r="R761" s="197"/>
      <c r="S761" s="197"/>
      <c r="T761" s="197"/>
      <c r="U761" s="197"/>
      <c r="V761" s="197"/>
      <c r="W761" s="197"/>
      <c r="X761" s="197"/>
      <c r="Y761" s="197"/>
      <c r="Z761" s="197"/>
    </row>
    <row r="762" spans="1:26" ht="12" customHeight="1" x14ac:dyDescent="0.25">
      <c r="A762" s="197"/>
      <c r="B762" s="197"/>
      <c r="C762" s="197"/>
      <c r="D762" s="230"/>
      <c r="E762" s="197"/>
      <c r="F762" s="197"/>
      <c r="G762" s="197"/>
      <c r="H762" s="197"/>
      <c r="I762" s="197"/>
      <c r="J762" s="197"/>
      <c r="K762" s="197"/>
      <c r="L762" s="197"/>
      <c r="M762" s="197"/>
      <c r="N762" s="197"/>
      <c r="O762" s="197"/>
      <c r="P762" s="197"/>
      <c r="Q762" s="197"/>
      <c r="R762" s="197"/>
      <c r="S762" s="197"/>
      <c r="T762" s="197"/>
      <c r="U762" s="197"/>
      <c r="V762" s="197"/>
      <c r="W762" s="197"/>
      <c r="X762" s="197"/>
      <c r="Y762" s="197"/>
      <c r="Z762" s="197"/>
    </row>
    <row r="763" spans="1:26" ht="12" customHeight="1" x14ac:dyDescent="0.25">
      <c r="A763" s="197"/>
      <c r="B763" s="197"/>
      <c r="C763" s="197"/>
      <c r="D763" s="230"/>
      <c r="E763" s="197"/>
      <c r="F763" s="197"/>
      <c r="G763" s="197"/>
      <c r="H763" s="197"/>
      <c r="I763" s="197"/>
      <c r="J763" s="197"/>
      <c r="K763" s="197"/>
      <c r="L763" s="197"/>
      <c r="M763" s="197"/>
      <c r="N763" s="197"/>
      <c r="O763" s="197"/>
      <c r="P763" s="197"/>
      <c r="Q763" s="197"/>
      <c r="R763" s="197"/>
      <c r="S763" s="197"/>
      <c r="T763" s="197"/>
      <c r="U763" s="197"/>
      <c r="V763" s="197"/>
      <c r="W763" s="197"/>
      <c r="X763" s="197"/>
      <c r="Y763" s="197"/>
      <c r="Z763" s="197"/>
    </row>
    <row r="764" spans="1:26" ht="12" customHeight="1" x14ac:dyDescent="0.25">
      <c r="A764" s="197"/>
      <c r="B764" s="197"/>
      <c r="C764" s="197"/>
      <c r="D764" s="230"/>
      <c r="E764" s="197"/>
      <c r="F764" s="197"/>
      <c r="G764" s="197"/>
      <c r="H764" s="197"/>
      <c r="I764" s="197"/>
      <c r="J764" s="197"/>
      <c r="K764" s="197"/>
      <c r="L764" s="197"/>
      <c r="M764" s="197"/>
      <c r="N764" s="197"/>
      <c r="O764" s="197"/>
      <c r="P764" s="197"/>
      <c r="Q764" s="197"/>
      <c r="R764" s="197"/>
      <c r="S764" s="197"/>
      <c r="T764" s="197"/>
      <c r="U764" s="197"/>
      <c r="V764" s="197"/>
      <c r="W764" s="197"/>
      <c r="X764" s="197"/>
      <c r="Y764" s="197"/>
      <c r="Z764" s="197"/>
    </row>
    <row r="765" spans="1:26" ht="12" customHeight="1" x14ac:dyDescent="0.25">
      <c r="A765" s="197"/>
      <c r="B765" s="197"/>
      <c r="C765" s="197"/>
      <c r="D765" s="230"/>
      <c r="E765" s="197"/>
      <c r="F765" s="197"/>
      <c r="G765" s="197"/>
      <c r="H765" s="197"/>
      <c r="I765" s="197"/>
      <c r="J765" s="197"/>
      <c r="K765" s="197"/>
      <c r="L765" s="197"/>
      <c r="M765" s="197"/>
      <c r="N765" s="197"/>
      <c r="O765" s="197"/>
      <c r="P765" s="197"/>
      <c r="Q765" s="197"/>
      <c r="R765" s="197"/>
      <c r="S765" s="197"/>
      <c r="T765" s="197"/>
      <c r="U765" s="197"/>
      <c r="V765" s="197"/>
      <c r="W765" s="197"/>
      <c r="X765" s="197"/>
      <c r="Y765" s="197"/>
      <c r="Z765" s="197"/>
    </row>
    <row r="766" spans="1:26" ht="12" customHeight="1" x14ac:dyDescent="0.25">
      <c r="A766" s="197"/>
      <c r="B766" s="197"/>
      <c r="C766" s="197"/>
      <c r="D766" s="230"/>
      <c r="E766" s="197"/>
      <c r="F766" s="197"/>
      <c r="G766" s="197"/>
      <c r="H766" s="197"/>
      <c r="I766" s="197"/>
      <c r="J766" s="197"/>
      <c r="K766" s="197"/>
      <c r="L766" s="197"/>
      <c r="M766" s="197"/>
      <c r="N766" s="197"/>
      <c r="O766" s="197"/>
      <c r="P766" s="197"/>
      <c r="Q766" s="197"/>
      <c r="R766" s="197"/>
      <c r="S766" s="197"/>
      <c r="T766" s="197"/>
      <c r="U766" s="197"/>
      <c r="V766" s="197"/>
      <c r="W766" s="197"/>
      <c r="X766" s="197"/>
      <c r="Y766" s="197"/>
      <c r="Z766" s="197"/>
    </row>
    <row r="767" spans="1:26" ht="12" customHeight="1" x14ac:dyDescent="0.25">
      <c r="A767" s="197"/>
      <c r="B767" s="197"/>
      <c r="C767" s="197"/>
      <c r="D767" s="230"/>
      <c r="E767" s="197"/>
      <c r="F767" s="197"/>
      <c r="G767" s="197"/>
      <c r="H767" s="197"/>
      <c r="I767" s="197"/>
      <c r="J767" s="197"/>
      <c r="K767" s="197"/>
      <c r="L767" s="197"/>
      <c r="M767" s="197"/>
      <c r="N767" s="197"/>
      <c r="O767" s="197"/>
      <c r="P767" s="197"/>
      <c r="Q767" s="197"/>
      <c r="R767" s="197"/>
      <c r="S767" s="197"/>
      <c r="T767" s="197"/>
      <c r="U767" s="197"/>
      <c r="V767" s="197"/>
      <c r="W767" s="197"/>
      <c r="X767" s="197"/>
      <c r="Y767" s="197"/>
      <c r="Z767" s="197"/>
    </row>
    <row r="768" spans="1:26" ht="12" customHeight="1" x14ac:dyDescent="0.25">
      <c r="A768" s="197"/>
      <c r="B768" s="197"/>
      <c r="C768" s="197"/>
      <c r="D768" s="230"/>
      <c r="E768" s="197"/>
      <c r="F768" s="197"/>
      <c r="G768" s="197"/>
      <c r="H768" s="197"/>
      <c r="I768" s="197"/>
      <c r="J768" s="197"/>
      <c r="K768" s="197"/>
      <c r="L768" s="197"/>
      <c r="M768" s="197"/>
      <c r="N768" s="197"/>
      <c r="O768" s="197"/>
      <c r="P768" s="197"/>
      <c r="Q768" s="197"/>
      <c r="R768" s="197"/>
      <c r="S768" s="197"/>
      <c r="T768" s="197"/>
      <c r="U768" s="197"/>
      <c r="V768" s="197"/>
      <c r="W768" s="197"/>
      <c r="X768" s="197"/>
      <c r="Y768" s="197"/>
      <c r="Z768" s="197"/>
    </row>
    <row r="769" spans="1:26" ht="12" customHeight="1" x14ac:dyDescent="0.25">
      <c r="A769" s="197"/>
      <c r="B769" s="197"/>
      <c r="C769" s="197"/>
      <c r="D769" s="230"/>
      <c r="E769" s="197"/>
      <c r="F769" s="197"/>
      <c r="G769" s="197"/>
      <c r="H769" s="197"/>
      <c r="I769" s="197"/>
      <c r="J769" s="197"/>
      <c r="K769" s="197"/>
      <c r="L769" s="197"/>
      <c r="M769" s="197"/>
      <c r="N769" s="197"/>
      <c r="O769" s="197"/>
      <c r="P769" s="197"/>
      <c r="Q769" s="197"/>
      <c r="R769" s="197"/>
      <c r="S769" s="197"/>
      <c r="T769" s="197"/>
      <c r="U769" s="197"/>
      <c r="V769" s="197"/>
      <c r="W769" s="197"/>
      <c r="X769" s="197"/>
      <c r="Y769" s="197"/>
      <c r="Z769" s="197"/>
    </row>
    <row r="770" spans="1:26" ht="12" customHeight="1" x14ac:dyDescent="0.25">
      <c r="A770" s="197"/>
      <c r="B770" s="197"/>
      <c r="C770" s="197"/>
      <c r="D770" s="230"/>
      <c r="E770" s="197"/>
      <c r="F770" s="197"/>
      <c r="G770" s="197"/>
      <c r="H770" s="197"/>
      <c r="I770" s="197"/>
      <c r="J770" s="197"/>
      <c r="K770" s="197"/>
      <c r="L770" s="197"/>
      <c r="M770" s="197"/>
      <c r="N770" s="197"/>
      <c r="O770" s="197"/>
      <c r="P770" s="197"/>
      <c r="Q770" s="197"/>
      <c r="R770" s="197"/>
      <c r="S770" s="197"/>
      <c r="T770" s="197"/>
      <c r="U770" s="197"/>
      <c r="V770" s="197"/>
      <c r="W770" s="197"/>
      <c r="X770" s="197"/>
      <c r="Y770" s="197"/>
      <c r="Z770" s="197"/>
    </row>
    <row r="771" spans="1:26" ht="12" customHeight="1" x14ac:dyDescent="0.25">
      <c r="A771" s="197"/>
      <c r="B771" s="197"/>
      <c r="C771" s="197"/>
      <c r="D771" s="230"/>
      <c r="E771" s="197"/>
      <c r="F771" s="197"/>
      <c r="G771" s="197"/>
      <c r="H771" s="197"/>
      <c r="I771" s="197"/>
      <c r="J771" s="197"/>
      <c r="K771" s="197"/>
      <c r="L771" s="197"/>
      <c r="M771" s="197"/>
      <c r="N771" s="197"/>
      <c r="O771" s="197"/>
      <c r="P771" s="197"/>
      <c r="Q771" s="197"/>
      <c r="R771" s="197"/>
      <c r="S771" s="197"/>
      <c r="T771" s="197"/>
      <c r="U771" s="197"/>
      <c r="V771" s="197"/>
      <c r="W771" s="197"/>
      <c r="X771" s="197"/>
      <c r="Y771" s="197"/>
      <c r="Z771" s="197"/>
    </row>
    <row r="772" spans="1:26" ht="12" customHeight="1" x14ac:dyDescent="0.25">
      <c r="A772" s="197"/>
      <c r="B772" s="197"/>
      <c r="C772" s="197"/>
      <c r="D772" s="230"/>
      <c r="E772" s="197"/>
      <c r="F772" s="197"/>
      <c r="G772" s="197"/>
      <c r="H772" s="197"/>
      <c r="I772" s="197"/>
      <c r="J772" s="197"/>
      <c r="K772" s="197"/>
      <c r="L772" s="197"/>
      <c r="M772" s="197"/>
      <c r="N772" s="197"/>
      <c r="O772" s="197"/>
      <c r="P772" s="197"/>
      <c r="Q772" s="197"/>
      <c r="R772" s="197"/>
      <c r="S772" s="197"/>
      <c r="T772" s="197"/>
      <c r="U772" s="197"/>
      <c r="V772" s="197"/>
      <c r="W772" s="197"/>
      <c r="X772" s="197"/>
      <c r="Y772" s="197"/>
      <c r="Z772" s="197"/>
    </row>
    <row r="773" spans="1:26" ht="12" customHeight="1" x14ac:dyDescent="0.25">
      <c r="A773" s="197"/>
      <c r="B773" s="197"/>
      <c r="C773" s="197"/>
      <c r="D773" s="230"/>
      <c r="E773" s="197"/>
      <c r="F773" s="197"/>
      <c r="G773" s="197"/>
      <c r="H773" s="197"/>
      <c r="I773" s="197"/>
      <c r="J773" s="197"/>
      <c r="K773" s="197"/>
      <c r="L773" s="197"/>
      <c r="M773" s="197"/>
      <c r="N773" s="197"/>
      <c r="O773" s="197"/>
      <c r="P773" s="197"/>
      <c r="Q773" s="197"/>
      <c r="R773" s="197"/>
      <c r="S773" s="197"/>
      <c r="T773" s="197"/>
      <c r="U773" s="197"/>
      <c r="V773" s="197"/>
      <c r="W773" s="197"/>
      <c r="X773" s="197"/>
      <c r="Y773" s="197"/>
      <c r="Z773" s="197"/>
    </row>
    <row r="774" spans="1:26" ht="12" customHeight="1" x14ac:dyDescent="0.25">
      <c r="A774" s="197"/>
      <c r="B774" s="197"/>
      <c r="C774" s="197"/>
      <c r="D774" s="230"/>
      <c r="E774" s="197"/>
      <c r="F774" s="197"/>
      <c r="G774" s="197"/>
      <c r="H774" s="197"/>
      <c r="I774" s="197"/>
      <c r="J774" s="197"/>
      <c r="K774" s="197"/>
      <c r="L774" s="197"/>
      <c r="M774" s="197"/>
      <c r="N774" s="197"/>
      <c r="O774" s="197"/>
      <c r="P774" s="197"/>
      <c r="Q774" s="197"/>
      <c r="R774" s="197"/>
      <c r="S774" s="197"/>
      <c r="T774" s="197"/>
      <c r="U774" s="197"/>
      <c r="V774" s="197"/>
      <c r="W774" s="197"/>
      <c r="X774" s="197"/>
      <c r="Y774" s="197"/>
      <c r="Z774" s="197"/>
    </row>
    <row r="775" spans="1:26" ht="12" customHeight="1" x14ac:dyDescent="0.25">
      <c r="A775" s="197"/>
      <c r="B775" s="197"/>
      <c r="C775" s="197"/>
      <c r="D775" s="230"/>
      <c r="E775" s="197"/>
      <c r="F775" s="197"/>
      <c r="G775" s="197"/>
      <c r="H775" s="197"/>
      <c r="I775" s="197"/>
      <c r="J775" s="197"/>
      <c r="K775" s="197"/>
      <c r="L775" s="197"/>
      <c r="M775" s="197"/>
      <c r="N775" s="197"/>
      <c r="O775" s="197"/>
      <c r="P775" s="197"/>
      <c r="Q775" s="197"/>
      <c r="R775" s="197"/>
      <c r="S775" s="197"/>
      <c r="T775" s="197"/>
      <c r="U775" s="197"/>
      <c r="V775" s="197"/>
      <c r="W775" s="197"/>
      <c r="X775" s="197"/>
      <c r="Y775" s="197"/>
      <c r="Z775" s="197"/>
    </row>
    <row r="776" spans="1:26" ht="12" customHeight="1" x14ac:dyDescent="0.25">
      <c r="A776" s="197"/>
      <c r="B776" s="197"/>
      <c r="C776" s="197"/>
      <c r="D776" s="230"/>
      <c r="E776" s="197"/>
      <c r="F776" s="197"/>
      <c r="G776" s="197"/>
      <c r="H776" s="197"/>
      <c r="I776" s="197"/>
      <c r="J776" s="197"/>
      <c r="K776" s="197"/>
      <c r="L776" s="197"/>
      <c r="M776" s="197"/>
      <c r="N776" s="197"/>
      <c r="O776" s="197"/>
      <c r="P776" s="197"/>
      <c r="Q776" s="197"/>
      <c r="R776" s="197"/>
      <c r="S776" s="197"/>
      <c r="T776" s="197"/>
      <c r="U776" s="197"/>
      <c r="V776" s="197"/>
      <c r="W776" s="197"/>
      <c r="X776" s="197"/>
      <c r="Y776" s="197"/>
      <c r="Z776" s="197"/>
    </row>
    <row r="777" spans="1:26" ht="12" customHeight="1" x14ac:dyDescent="0.25">
      <c r="A777" s="197"/>
      <c r="B777" s="197"/>
      <c r="C777" s="197"/>
      <c r="D777" s="230"/>
      <c r="E777" s="197"/>
      <c r="F777" s="197"/>
      <c r="G777" s="197"/>
      <c r="H777" s="197"/>
      <c r="I777" s="197"/>
      <c r="J777" s="197"/>
      <c r="K777" s="197"/>
      <c r="L777" s="197"/>
      <c r="M777" s="197"/>
      <c r="N777" s="197"/>
      <c r="O777" s="197"/>
      <c r="P777" s="197"/>
      <c r="Q777" s="197"/>
      <c r="R777" s="197"/>
      <c r="S777" s="197"/>
      <c r="T777" s="197"/>
      <c r="U777" s="197"/>
      <c r="V777" s="197"/>
      <c r="W777" s="197"/>
      <c r="X777" s="197"/>
      <c r="Y777" s="197"/>
      <c r="Z777" s="197"/>
    </row>
    <row r="778" spans="1:26" ht="12" customHeight="1" x14ac:dyDescent="0.25">
      <c r="A778" s="197"/>
      <c r="B778" s="197"/>
      <c r="C778" s="197"/>
      <c r="D778" s="230"/>
      <c r="E778" s="197"/>
      <c r="F778" s="197"/>
      <c r="G778" s="197"/>
      <c r="H778" s="197"/>
      <c r="I778" s="197"/>
      <c r="J778" s="197"/>
      <c r="K778" s="197"/>
      <c r="L778" s="197"/>
      <c r="M778" s="197"/>
      <c r="N778" s="197"/>
      <c r="O778" s="197"/>
      <c r="P778" s="197"/>
      <c r="Q778" s="197"/>
      <c r="R778" s="197"/>
      <c r="S778" s="197"/>
      <c r="T778" s="197"/>
      <c r="U778" s="197"/>
      <c r="V778" s="197"/>
      <c r="W778" s="197"/>
      <c r="X778" s="197"/>
      <c r="Y778" s="197"/>
      <c r="Z778" s="197"/>
    </row>
    <row r="779" spans="1:26" ht="12" customHeight="1" x14ac:dyDescent="0.25">
      <c r="A779" s="197"/>
      <c r="B779" s="197"/>
      <c r="C779" s="197"/>
      <c r="D779" s="230"/>
      <c r="E779" s="197"/>
      <c r="F779" s="197"/>
      <c r="G779" s="197"/>
      <c r="H779" s="197"/>
      <c r="I779" s="197"/>
      <c r="J779" s="197"/>
      <c r="K779" s="197"/>
      <c r="L779" s="197"/>
      <c r="M779" s="197"/>
      <c r="N779" s="197"/>
      <c r="O779" s="197"/>
      <c r="P779" s="197"/>
      <c r="Q779" s="197"/>
      <c r="R779" s="197"/>
      <c r="S779" s="197"/>
      <c r="T779" s="197"/>
      <c r="U779" s="197"/>
      <c r="V779" s="197"/>
      <c r="W779" s="197"/>
      <c r="X779" s="197"/>
      <c r="Y779" s="197"/>
      <c r="Z779" s="197"/>
    </row>
    <row r="780" spans="1:26" ht="12" customHeight="1" x14ac:dyDescent="0.25">
      <c r="A780" s="197"/>
      <c r="B780" s="197"/>
      <c r="C780" s="197"/>
      <c r="D780" s="230"/>
      <c r="E780" s="197"/>
      <c r="F780" s="197"/>
      <c r="G780" s="197"/>
      <c r="H780" s="197"/>
      <c r="I780" s="197"/>
      <c r="J780" s="197"/>
      <c r="K780" s="197"/>
      <c r="L780" s="197"/>
      <c r="M780" s="197"/>
      <c r="N780" s="197"/>
      <c r="O780" s="197"/>
      <c r="P780" s="197"/>
      <c r="Q780" s="197"/>
      <c r="R780" s="197"/>
      <c r="S780" s="197"/>
      <c r="T780" s="197"/>
      <c r="U780" s="197"/>
      <c r="V780" s="197"/>
      <c r="W780" s="197"/>
      <c r="X780" s="197"/>
      <c r="Y780" s="197"/>
      <c r="Z780" s="197"/>
    </row>
    <row r="781" spans="1:26" ht="12" customHeight="1" x14ac:dyDescent="0.25">
      <c r="A781" s="197"/>
      <c r="B781" s="197"/>
      <c r="C781" s="197"/>
      <c r="D781" s="230"/>
      <c r="E781" s="197"/>
      <c r="F781" s="197"/>
      <c r="G781" s="197"/>
      <c r="H781" s="197"/>
      <c r="I781" s="197"/>
      <c r="J781" s="197"/>
      <c r="K781" s="197"/>
      <c r="L781" s="197"/>
      <c r="M781" s="197"/>
      <c r="N781" s="197"/>
      <c r="O781" s="197"/>
      <c r="P781" s="197"/>
      <c r="Q781" s="197"/>
      <c r="R781" s="197"/>
      <c r="S781" s="197"/>
      <c r="T781" s="197"/>
      <c r="U781" s="197"/>
      <c r="V781" s="197"/>
      <c r="W781" s="197"/>
      <c r="X781" s="197"/>
      <c r="Y781" s="197"/>
      <c r="Z781" s="197"/>
    </row>
    <row r="782" spans="1:26" ht="12" customHeight="1" x14ac:dyDescent="0.25">
      <c r="A782" s="197"/>
      <c r="B782" s="197"/>
      <c r="C782" s="197"/>
      <c r="D782" s="230"/>
      <c r="E782" s="197"/>
      <c r="F782" s="197"/>
      <c r="G782" s="197"/>
      <c r="H782" s="197"/>
      <c r="I782" s="197"/>
      <c r="J782" s="197"/>
      <c r="K782" s="197"/>
      <c r="L782" s="197"/>
      <c r="M782" s="197"/>
      <c r="N782" s="197"/>
      <c r="O782" s="197"/>
      <c r="P782" s="197"/>
      <c r="Q782" s="197"/>
      <c r="R782" s="197"/>
      <c r="S782" s="197"/>
      <c r="T782" s="197"/>
      <c r="U782" s="197"/>
      <c r="V782" s="197"/>
      <c r="W782" s="197"/>
      <c r="X782" s="197"/>
      <c r="Y782" s="197"/>
      <c r="Z782" s="197"/>
    </row>
    <row r="783" spans="1:26" ht="12" customHeight="1" x14ac:dyDescent="0.25">
      <c r="A783" s="197"/>
      <c r="B783" s="197"/>
      <c r="C783" s="197"/>
      <c r="D783" s="230"/>
      <c r="E783" s="197"/>
      <c r="F783" s="197"/>
      <c r="G783" s="197"/>
      <c r="H783" s="197"/>
      <c r="I783" s="197"/>
      <c r="J783" s="197"/>
      <c r="K783" s="197"/>
      <c r="L783" s="197"/>
      <c r="M783" s="197"/>
      <c r="N783" s="197"/>
      <c r="O783" s="197"/>
      <c r="P783" s="197"/>
      <c r="Q783" s="197"/>
      <c r="R783" s="197"/>
      <c r="S783" s="197"/>
      <c r="T783" s="197"/>
      <c r="U783" s="197"/>
      <c r="V783" s="197"/>
      <c r="W783" s="197"/>
      <c r="X783" s="197"/>
      <c r="Y783" s="197"/>
      <c r="Z783" s="197"/>
    </row>
    <row r="784" spans="1:26" ht="12" customHeight="1" x14ac:dyDescent="0.25">
      <c r="A784" s="197"/>
      <c r="B784" s="197"/>
      <c r="C784" s="197"/>
      <c r="D784" s="230"/>
      <c r="E784" s="197"/>
      <c r="F784" s="197"/>
      <c r="G784" s="197"/>
      <c r="H784" s="197"/>
      <c r="I784" s="197"/>
      <c r="J784" s="197"/>
      <c r="K784" s="197"/>
      <c r="L784" s="197"/>
      <c r="M784" s="197"/>
      <c r="N784" s="197"/>
      <c r="O784" s="197"/>
      <c r="P784" s="197"/>
      <c r="Q784" s="197"/>
      <c r="R784" s="197"/>
      <c r="S784" s="197"/>
      <c r="T784" s="197"/>
      <c r="U784" s="197"/>
      <c r="V784" s="197"/>
      <c r="W784" s="197"/>
      <c r="X784" s="197"/>
      <c r="Y784" s="197"/>
      <c r="Z784" s="197"/>
    </row>
    <row r="785" spans="1:26" ht="12" customHeight="1" x14ac:dyDescent="0.25">
      <c r="A785" s="197"/>
      <c r="B785" s="197"/>
      <c r="C785" s="197"/>
      <c r="D785" s="230"/>
      <c r="E785" s="197"/>
      <c r="F785" s="197"/>
      <c r="G785" s="197"/>
      <c r="H785" s="197"/>
      <c r="I785" s="197"/>
      <c r="J785" s="197"/>
      <c r="K785" s="197"/>
      <c r="L785" s="197"/>
      <c r="M785" s="197"/>
      <c r="N785" s="197"/>
      <c r="O785" s="197"/>
      <c r="P785" s="197"/>
      <c r="Q785" s="197"/>
      <c r="R785" s="197"/>
      <c r="S785" s="197"/>
      <c r="T785" s="197"/>
      <c r="U785" s="197"/>
      <c r="V785" s="197"/>
      <c r="W785" s="197"/>
      <c r="X785" s="197"/>
      <c r="Y785" s="197"/>
      <c r="Z785" s="197"/>
    </row>
    <row r="786" spans="1:26" ht="12" customHeight="1" x14ac:dyDescent="0.25">
      <c r="A786" s="197"/>
      <c r="B786" s="197"/>
      <c r="C786" s="197"/>
      <c r="D786" s="230"/>
      <c r="E786" s="197"/>
      <c r="F786" s="197"/>
      <c r="G786" s="197"/>
      <c r="H786" s="197"/>
      <c r="I786" s="197"/>
      <c r="J786" s="197"/>
      <c r="K786" s="197"/>
      <c r="L786" s="197"/>
      <c r="M786" s="197"/>
      <c r="N786" s="197"/>
      <c r="O786" s="197"/>
      <c r="P786" s="197"/>
      <c r="Q786" s="197"/>
      <c r="R786" s="197"/>
      <c r="S786" s="197"/>
      <c r="T786" s="197"/>
      <c r="U786" s="197"/>
      <c r="V786" s="197"/>
      <c r="W786" s="197"/>
      <c r="X786" s="197"/>
      <c r="Y786" s="197"/>
      <c r="Z786" s="197"/>
    </row>
    <row r="787" spans="1:26" ht="12" customHeight="1" x14ac:dyDescent="0.25">
      <c r="A787" s="197"/>
      <c r="B787" s="197"/>
      <c r="C787" s="197"/>
      <c r="D787" s="230"/>
      <c r="E787" s="197"/>
      <c r="F787" s="197"/>
      <c r="G787" s="197"/>
      <c r="H787" s="197"/>
      <c r="I787" s="197"/>
      <c r="J787" s="197"/>
      <c r="K787" s="197"/>
      <c r="L787" s="197"/>
      <c r="M787" s="197"/>
      <c r="N787" s="197"/>
      <c r="O787" s="197"/>
      <c r="P787" s="197"/>
      <c r="Q787" s="197"/>
      <c r="R787" s="197"/>
      <c r="S787" s="197"/>
      <c r="T787" s="197"/>
      <c r="U787" s="197"/>
      <c r="V787" s="197"/>
      <c r="W787" s="197"/>
      <c r="X787" s="197"/>
      <c r="Y787" s="197"/>
      <c r="Z787" s="197"/>
    </row>
    <row r="788" spans="1:26" ht="12" customHeight="1" x14ac:dyDescent="0.25">
      <c r="A788" s="197"/>
      <c r="B788" s="197"/>
      <c r="C788" s="197"/>
      <c r="D788" s="230"/>
      <c r="E788" s="197"/>
      <c r="F788" s="197"/>
      <c r="G788" s="197"/>
      <c r="H788" s="197"/>
      <c r="I788" s="197"/>
      <c r="J788" s="197"/>
      <c r="K788" s="197"/>
      <c r="L788" s="197"/>
      <c r="M788" s="197"/>
      <c r="N788" s="197"/>
      <c r="O788" s="197"/>
      <c r="P788" s="197"/>
      <c r="Q788" s="197"/>
      <c r="R788" s="197"/>
      <c r="S788" s="197"/>
      <c r="T788" s="197"/>
      <c r="U788" s="197"/>
      <c r="V788" s="197"/>
      <c r="W788" s="197"/>
      <c r="X788" s="197"/>
      <c r="Y788" s="197"/>
      <c r="Z788" s="197"/>
    </row>
    <row r="789" spans="1:26" ht="12" customHeight="1" x14ac:dyDescent="0.25">
      <c r="A789" s="197"/>
      <c r="B789" s="197"/>
      <c r="C789" s="197"/>
      <c r="D789" s="230"/>
      <c r="E789" s="197"/>
      <c r="F789" s="197"/>
      <c r="G789" s="197"/>
      <c r="H789" s="197"/>
      <c r="I789" s="197"/>
      <c r="J789" s="197"/>
      <c r="K789" s="197"/>
      <c r="L789" s="197"/>
      <c r="M789" s="197"/>
      <c r="N789" s="197"/>
      <c r="O789" s="197"/>
      <c r="P789" s="197"/>
      <c r="Q789" s="197"/>
      <c r="R789" s="197"/>
      <c r="S789" s="197"/>
      <c r="T789" s="197"/>
      <c r="U789" s="197"/>
      <c r="V789" s="197"/>
      <c r="W789" s="197"/>
      <c r="X789" s="197"/>
      <c r="Y789" s="197"/>
      <c r="Z789" s="197"/>
    </row>
    <row r="790" spans="1:26" ht="12" customHeight="1" x14ac:dyDescent="0.25">
      <c r="A790" s="197"/>
      <c r="B790" s="197"/>
      <c r="C790" s="197"/>
      <c r="D790" s="230"/>
      <c r="E790" s="197"/>
      <c r="F790" s="197"/>
      <c r="G790" s="197"/>
      <c r="H790" s="197"/>
      <c r="I790" s="197"/>
      <c r="J790" s="197"/>
      <c r="K790" s="197"/>
      <c r="L790" s="197"/>
      <c r="M790" s="197"/>
      <c r="N790" s="197"/>
      <c r="O790" s="197"/>
      <c r="P790" s="197"/>
      <c r="Q790" s="197"/>
      <c r="R790" s="197"/>
      <c r="S790" s="197"/>
      <c r="T790" s="197"/>
      <c r="U790" s="197"/>
      <c r="V790" s="197"/>
      <c r="W790" s="197"/>
      <c r="X790" s="197"/>
      <c r="Y790" s="197"/>
      <c r="Z790" s="197"/>
    </row>
    <row r="791" spans="1:26" ht="12" customHeight="1" x14ac:dyDescent="0.25">
      <c r="A791" s="197"/>
      <c r="B791" s="197"/>
      <c r="C791" s="197"/>
      <c r="D791" s="230"/>
      <c r="E791" s="197"/>
      <c r="F791" s="197"/>
      <c r="G791" s="197"/>
      <c r="H791" s="197"/>
      <c r="I791" s="197"/>
      <c r="J791" s="197"/>
      <c r="K791" s="197"/>
      <c r="L791" s="197"/>
      <c r="M791" s="197"/>
      <c r="N791" s="197"/>
      <c r="O791" s="197"/>
      <c r="P791" s="197"/>
      <c r="Q791" s="197"/>
      <c r="R791" s="197"/>
      <c r="S791" s="197"/>
      <c r="T791" s="197"/>
      <c r="U791" s="197"/>
      <c r="V791" s="197"/>
      <c r="W791" s="197"/>
      <c r="X791" s="197"/>
      <c r="Y791" s="197"/>
      <c r="Z791" s="197"/>
    </row>
    <row r="792" spans="1:26" ht="12" customHeight="1" x14ac:dyDescent="0.25">
      <c r="A792" s="197"/>
      <c r="B792" s="197"/>
      <c r="C792" s="197"/>
      <c r="D792" s="230"/>
      <c r="E792" s="197"/>
      <c r="F792" s="197"/>
      <c r="G792" s="197"/>
      <c r="H792" s="197"/>
      <c r="I792" s="197"/>
      <c r="J792" s="197"/>
      <c r="K792" s="197"/>
      <c r="L792" s="197"/>
      <c r="M792" s="197"/>
      <c r="N792" s="197"/>
      <c r="O792" s="197"/>
      <c r="P792" s="197"/>
      <c r="Q792" s="197"/>
      <c r="R792" s="197"/>
      <c r="S792" s="197"/>
      <c r="T792" s="197"/>
      <c r="U792" s="197"/>
      <c r="V792" s="197"/>
      <c r="W792" s="197"/>
      <c r="X792" s="197"/>
      <c r="Y792" s="197"/>
      <c r="Z792" s="197"/>
    </row>
    <row r="793" spans="1:26" ht="12" customHeight="1" x14ac:dyDescent="0.25">
      <c r="A793" s="197"/>
      <c r="B793" s="197"/>
      <c r="C793" s="197"/>
      <c r="D793" s="230"/>
      <c r="E793" s="197"/>
      <c r="F793" s="197"/>
      <c r="G793" s="197"/>
      <c r="H793" s="197"/>
      <c r="I793" s="197"/>
      <c r="J793" s="197"/>
      <c r="K793" s="197"/>
      <c r="L793" s="197"/>
      <c r="M793" s="197"/>
      <c r="N793" s="197"/>
      <c r="O793" s="197"/>
      <c r="P793" s="197"/>
      <c r="Q793" s="197"/>
      <c r="R793" s="197"/>
      <c r="S793" s="197"/>
      <c r="T793" s="197"/>
      <c r="U793" s="197"/>
      <c r="V793" s="197"/>
      <c r="W793" s="197"/>
      <c r="X793" s="197"/>
      <c r="Y793" s="197"/>
      <c r="Z793" s="197"/>
    </row>
    <row r="794" spans="1:26" ht="12" customHeight="1" x14ac:dyDescent="0.25">
      <c r="A794" s="197"/>
      <c r="B794" s="197"/>
      <c r="C794" s="197"/>
      <c r="D794" s="230"/>
      <c r="E794" s="197"/>
      <c r="F794" s="197"/>
      <c r="G794" s="197"/>
      <c r="H794" s="197"/>
      <c r="I794" s="197"/>
      <c r="J794" s="197"/>
      <c r="K794" s="197"/>
      <c r="L794" s="197"/>
      <c r="M794" s="197"/>
      <c r="N794" s="197"/>
      <c r="O794" s="197"/>
      <c r="P794" s="197"/>
      <c r="Q794" s="197"/>
      <c r="R794" s="197"/>
      <c r="S794" s="197"/>
      <c r="T794" s="197"/>
      <c r="U794" s="197"/>
      <c r="V794" s="197"/>
      <c r="W794" s="197"/>
      <c r="X794" s="197"/>
      <c r="Y794" s="197"/>
      <c r="Z794" s="197"/>
    </row>
    <row r="795" spans="1:26" ht="12" customHeight="1" x14ac:dyDescent="0.25">
      <c r="A795" s="197"/>
      <c r="B795" s="197"/>
      <c r="C795" s="197"/>
      <c r="D795" s="230"/>
      <c r="E795" s="197"/>
      <c r="F795" s="197"/>
      <c r="G795" s="197"/>
      <c r="H795" s="197"/>
      <c r="I795" s="197"/>
      <c r="J795" s="197"/>
      <c r="K795" s="197"/>
      <c r="L795" s="197"/>
      <c r="M795" s="197"/>
      <c r="N795" s="197"/>
      <c r="O795" s="197"/>
      <c r="P795" s="197"/>
      <c r="Q795" s="197"/>
      <c r="R795" s="197"/>
      <c r="S795" s="197"/>
      <c r="T795" s="197"/>
      <c r="U795" s="197"/>
      <c r="V795" s="197"/>
      <c r="W795" s="197"/>
      <c r="X795" s="197"/>
      <c r="Y795" s="197"/>
      <c r="Z795" s="197"/>
    </row>
    <row r="796" spans="1:26" ht="12" customHeight="1" x14ac:dyDescent="0.25">
      <c r="A796" s="197"/>
      <c r="B796" s="197"/>
      <c r="C796" s="197"/>
      <c r="D796" s="230"/>
      <c r="E796" s="197"/>
      <c r="F796" s="197"/>
      <c r="G796" s="197"/>
      <c r="H796" s="197"/>
      <c r="I796" s="197"/>
      <c r="J796" s="197"/>
      <c r="K796" s="197"/>
      <c r="L796" s="197"/>
      <c r="M796" s="197"/>
      <c r="N796" s="197"/>
      <c r="O796" s="197"/>
      <c r="P796" s="197"/>
      <c r="Q796" s="197"/>
      <c r="R796" s="197"/>
      <c r="S796" s="197"/>
      <c r="T796" s="197"/>
      <c r="U796" s="197"/>
      <c r="V796" s="197"/>
      <c r="W796" s="197"/>
      <c r="X796" s="197"/>
      <c r="Y796" s="197"/>
      <c r="Z796" s="197"/>
    </row>
    <row r="797" spans="1:26" ht="12" customHeight="1" x14ac:dyDescent="0.25">
      <c r="A797" s="197"/>
      <c r="B797" s="197"/>
      <c r="C797" s="197"/>
      <c r="D797" s="230"/>
      <c r="E797" s="197"/>
      <c r="F797" s="197"/>
      <c r="G797" s="197"/>
      <c r="H797" s="197"/>
      <c r="I797" s="197"/>
      <c r="J797" s="197"/>
      <c r="K797" s="197"/>
      <c r="L797" s="197"/>
      <c r="M797" s="197"/>
      <c r="N797" s="197"/>
      <c r="O797" s="197"/>
      <c r="P797" s="197"/>
      <c r="Q797" s="197"/>
      <c r="R797" s="197"/>
      <c r="S797" s="197"/>
      <c r="T797" s="197"/>
      <c r="U797" s="197"/>
      <c r="V797" s="197"/>
      <c r="W797" s="197"/>
      <c r="X797" s="197"/>
      <c r="Y797" s="197"/>
      <c r="Z797" s="197"/>
    </row>
    <row r="798" spans="1:26" ht="12" customHeight="1" x14ac:dyDescent="0.25">
      <c r="A798" s="197"/>
      <c r="B798" s="197"/>
      <c r="C798" s="197"/>
      <c r="D798" s="230"/>
      <c r="E798" s="197"/>
      <c r="F798" s="197"/>
      <c r="G798" s="197"/>
      <c r="H798" s="197"/>
      <c r="I798" s="197"/>
      <c r="J798" s="197"/>
      <c r="K798" s="197"/>
      <c r="L798" s="197"/>
      <c r="M798" s="197"/>
      <c r="N798" s="197"/>
      <c r="O798" s="197"/>
      <c r="P798" s="197"/>
      <c r="Q798" s="197"/>
      <c r="R798" s="197"/>
      <c r="S798" s="197"/>
      <c r="T798" s="197"/>
      <c r="U798" s="197"/>
      <c r="V798" s="197"/>
      <c r="W798" s="197"/>
      <c r="X798" s="197"/>
      <c r="Y798" s="197"/>
      <c r="Z798" s="197"/>
    </row>
    <row r="799" spans="1:26" ht="12" customHeight="1" x14ac:dyDescent="0.25">
      <c r="A799" s="197"/>
      <c r="B799" s="197"/>
      <c r="C799" s="197"/>
      <c r="D799" s="230"/>
      <c r="E799" s="197"/>
      <c r="F799" s="197"/>
      <c r="G799" s="197"/>
      <c r="H799" s="197"/>
      <c r="I799" s="197"/>
      <c r="J799" s="197"/>
      <c r="K799" s="197"/>
      <c r="L799" s="197"/>
      <c r="M799" s="197"/>
      <c r="N799" s="197"/>
      <c r="O799" s="197"/>
      <c r="P799" s="197"/>
      <c r="Q799" s="197"/>
      <c r="R799" s="197"/>
      <c r="S799" s="197"/>
      <c r="T799" s="197"/>
      <c r="U799" s="197"/>
      <c r="V799" s="197"/>
      <c r="W799" s="197"/>
      <c r="X799" s="197"/>
      <c r="Y799" s="197"/>
      <c r="Z799" s="197"/>
    </row>
    <row r="800" spans="1:26" ht="12" customHeight="1" x14ac:dyDescent="0.25">
      <c r="A800" s="197"/>
      <c r="B800" s="197"/>
      <c r="C800" s="197"/>
      <c r="D800" s="230"/>
      <c r="E800" s="197"/>
      <c r="F800" s="197"/>
      <c r="G800" s="197"/>
      <c r="H800" s="197"/>
      <c r="I800" s="197"/>
      <c r="J800" s="197"/>
      <c r="K800" s="197"/>
      <c r="L800" s="197"/>
      <c r="M800" s="197"/>
      <c r="N800" s="197"/>
      <c r="O800" s="197"/>
      <c r="P800" s="197"/>
      <c r="Q800" s="197"/>
      <c r="R800" s="197"/>
      <c r="S800" s="197"/>
      <c r="T800" s="197"/>
      <c r="U800" s="197"/>
      <c r="V800" s="197"/>
      <c r="W800" s="197"/>
      <c r="X800" s="197"/>
      <c r="Y800" s="197"/>
      <c r="Z800" s="197"/>
    </row>
    <row r="801" spans="1:26" ht="12" customHeight="1" x14ac:dyDescent="0.25">
      <c r="A801" s="197"/>
      <c r="B801" s="197"/>
      <c r="C801" s="197"/>
      <c r="D801" s="230"/>
      <c r="E801" s="197"/>
      <c r="F801" s="197"/>
      <c r="G801" s="197"/>
      <c r="H801" s="197"/>
      <c r="I801" s="197"/>
      <c r="J801" s="197"/>
      <c r="K801" s="197"/>
      <c r="L801" s="197"/>
      <c r="M801" s="197"/>
      <c r="N801" s="197"/>
      <c r="O801" s="197"/>
      <c r="P801" s="197"/>
      <c r="Q801" s="197"/>
      <c r="R801" s="197"/>
      <c r="S801" s="197"/>
      <c r="T801" s="197"/>
      <c r="U801" s="197"/>
      <c r="V801" s="197"/>
      <c r="W801" s="197"/>
      <c r="X801" s="197"/>
      <c r="Y801" s="197"/>
      <c r="Z801" s="197"/>
    </row>
    <row r="802" spans="1:26" ht="12" customHeight="1" x14ac:dyDescent="0.25">
      <c r="A802" s="197"/>
      <c r="B802" s="197"/>
      <c r="C802" s="197"/>
      <c r="D802" s="230"/>
      <c r="E802" s="197"/>
      <c r="F802" s="197"/>
      <c r="G802" s="197"/>
      <c r="H802" s="197"/>
      <c r="I802" s="197"/>
      <c r="J802" s="197"/>
      <c r="K802" s="197"/>
      <c r="L802" s="197"/>
      <c r="M802" s="197"/>
      <c r="N802" s="197"/>
      <c r="O802" s="197"/>
      <c r="P802" s="197"/>
      <c r="Q802" s="197"/>
      <c r="R802" s="197"/>
      <c r="S802" s="197"/>
      <c r="T802" s="197"/>
      <c r="U802" s="197"/>
      <c r="V802" s="197"/>
      <c r="W802" s="197"/>
      <c r="X802" s="197"/>
      <c r="Y802" s="197"/>
      <c r="Z802" s="197"/>
    </row>
    <row r="803" spans="1:26" ht="12" customHeight="1" x14ac:dyDescent="0.25">
      <c r="A803" s="197"/>
      <c r="B803" s="197"/>
      <c r="C803" s="197"/>
      <c r="D803" s="230"/>
      <c r="E803" s="197"/>
      <c r="F803" s="197"/>
      <c r="G803" s="197"/>
      <c r="H803" s="197"/>
      <c r="I803" s="197"/>
      <c r="J803" s="197"/>
      <c r="K803" s="197"/>
      <c r="L803" s="197"/>
      <c r="M803" s="197"/>
      <c r="N803" s="197"/>
      <c r="O803" s="197"/>
      <c r="P803" s="197"/>
      <c r="Q803" s="197"/>
      <c r="R803" s="197"/>
      <c r="S803" s="197"/>
      <c r="T803" s="197"/>
      <c r="U803" s="197"/>
      <c r="V803" s="197"/>
      <c r="W803" s="197"/>
      <c r="X803" s="197"/>
      <c r="Y803" s="197"/>
      <c r="Z803" s="197"/>
    </row>
    <row r="804" spans="1:26" ht="12" customHeight="1" x14ac:dyDescent="0.25">
      <c r="A804" s="197"/>
      <c r="B804" s="197"/>
      <c r="C804" s="197"/>
      <c r="D804" s="230"/>
      <c r="E804" s="197"/>
      <c r="F804" s="197"/>
      <c r="G804" s="197"/>
      <c r="H804" s="197"/>
      <c r="I804" s="197"/>
      <c r="J804" s="197"/>
      <c r="K804" s="197"/>
      <c r="L804" s="197"/>
      <c r="M804" s="197"/>
      <c r="N804" s="197"/>
      <c r="O804" s="197"/>
      <c r="P804" s="197"/>
      <c r="Q804" s="197"/>
      <c r="R804" s="197"/>
      <c r="S804" s="197"/>
      <c r="T804" s="197"/>
      <c r="U804" s="197"/>
      <c r="V804" s="197"/>
      <c r="W804" s="197"/>
      <c r="X804" s="197"/>
      <c r="Y804" s="197"/>
      <c r="Z804" s="197"/>
    </row>
    <row r="805" spans="1:26" ht="12" customHeight="1" x14ac:dyDescent="0.25">
      <c r="A805" s="197"/>
      <c r="B805" s="197"/>
      <c r="C805" s="197"/>
      <c r="D805" s="230"/>
      <c r="E805" s="197"/>
      <c r="F805" s="197"/>
      <c r="G805" s="197"/>
      <c r="H805" s="197"/>
      <c r="I805" s="197"/>
      <c r="J805" s="197"/>
      <c r="K805" s="197"/>
      <c r="L805" s="197"/>
      <c r="M805" s="197"/>
      <c r="N805" s="197"/>
      <c r="O805" s="197"/>
      <c r="P805" s="197"/>
      <c r="Q805" s="197"/>
      <c r="R805" s="197"/>
      <c r="S805" s="197"/>
      <c r="T805" s="197"/>
      <c r="U805" s="197"/>
      <c r="V805" s="197"/>
      <c r="W805" s="197"/>
      <c r="X805" s="197"/>
      <c r="Y805" s="197"/>
      <c r="Z805" s="197"/>
    </row>
    <row r="806" spans="1:26" ht="12" customHeight="1" x14ac:dyDescent="0.25">
      <c r="A806" s="197"/>
      <c r="B806" s="197"/>
      <c r="C806" s="197"/>
      <c r="D806" s="230"/>
      <c r="E806" s="197"/>
      <c r="F806" s="197"/>
      <c r="G806" s="197"/>
      <c r="H806" s="197"/>
      <c r="I806" s="197"/>
      <c r="J806" s="197"/>
      <c r="K806" s="197"/>
      <c r="L806" s="197"/>
      <c r="M806" s="197"/>
      <c r="N806" s="197"/>
      <c r="O806" s="197"/>
      <c r="P806" s="197"/>
      <c r="Q806" s="197"/>
      <c r="R806" s="197"/>
      <c r="S806" s="197"/>
      <c r="T806" s="197"/>
      <c r="U806" s="197"/>
      <c r="V806" s="197"/>
      <c r="W806" s="197"/>
      <c r="X806" s="197"/>
      <c r="Y806" s="197"/>
      <c r="Z806" s="197"/>
    </row>
    <row r="807" spans="1:26" ht="12" customHeight="1" x14ac:dyDescent="0.25">
      <c r="A807" s="197"/>
      <c r="B807" s="197"/>
      <c r="C807" s="197"/>
      <c r="D807" s="230"/>
      <c r="E807" s="197"/>
      <c r="F807" s="197"/>
      <c r="G807" s="197"/>
      <c r="H807" s="197"/>
      <c r="I807" s="197"/>
      <c r="J807" s="197"/>
      <c r="K807" s="197"/>
      <c r="L807" s="197"/>
      <c r="M807" s="197"/>
      <c r="N807" s="197"/>
      <c r="O807" s="197"/>
      <c r="P807" s="197"/>
      <c r="Q807" s="197"/>
      <c r="R807" s="197"/>
      <c r="S807" s="197"/>
      <c r="T807" s="197"/>
      <c r="U807" s="197"/>
      <c r="V807" s="197"/>
      <c r="W807" s="197"/>
      <c r="X807" s="197"/>
      <c r="Y807" s="197"/>
      <c r="Z807" s="197"/>
    </row>
    <row r="808" spans="1:26" ht="12" customHeight="1" x14ac:dyDescent="0.25">
      <c r="A808" s="197"/>
      <c r="B808" s="197"/>
      <c r="C808" s="197"/>
      <c r="D808" s="230"/>
      <c r="E808" s="197"/>
      <c r="F808" s="197"/>
      <c r="G808" s="197"/>
      <c r="H808" s="197"/>
      <c r="I808" s="197"/>
      <c r="J808" s="197"/>
      <c r="K808" s="197"/>
      <c r="L808" s="197"/>
      <c r="M808" s="197"/>
      <c r="N808" s="197"/>
      <c r="O808" s="197"/>
      <c r="P808" s="197"/>
      <c r="Q808" s="197"/>
      <c r="R808" s="197"/>
      <c r="S808" s="197"/>
      <c r="T808" s="197"/>
      <c r="U808" s="197"/>
      <c r="V808" s="197"/>
      <c r="W808" s="197"/>
      <c r="X808" s="197"/>
      <c r="Y808" s="197"/>
      <c r="Z808" s="197"/>
    </row>
    <row r="809" spans="1:26" ht="12" customHeight="1" x14ac:dyDescent="0.25">
      <c r="A809" s="197"/>
      <c r="B809" s="197"/>
      <c r="C809" s="197"/>
      <c r="D809" s="230"/>
      <c r="E809" s="197"/>
      <c r="F809" s="197"/>
      <c r="G809" s="197"/>
      <c r="H809" s="197"/>
      <c r="I809" s="197"/>
      <c r="J809" s="197"/>
      <c r="K809" s="197"/>
      <c r="L809" s="197"/>
      <c r="M809" s="197"/>
      <c r="N809" s="197"/>
      <c r="O809" s="197"/>
      <c r="P809" s="197"/>
      <c r="Q809" s="197"/>
      <c r="R809" s="197"/>
      <c r="S809" s="197"/>
      <c r="T809" s="197"/>
      <c r="U809" s="197"/>
      <c r="V809" s="197"/>
      <c r="W809" s="197"/>
      <c r="X809" s="197"/>
      <c r="Y809" s="197"/>
      <c r="Z809" s="197"/>
    </row>
    <row r="810" spans="1:26" ht="12" customHeight="1" x14ac:dyDescent="0.25">
      <c r="A810" s="197"/>
      <c r="B810" s="197"/>
      <c r="C810" s="197"/>
      <c r="D810" s="230"/>
      <c r="E810" s="197"/>
      <c r="F810" s="197"/>
      <c r="G810" s="197"/>
      <c r="H810" s="197"/>
      <c r="I810" s="197"/>
      <c r="J810" s="197"/>
      <c r="K810" s="197"/>
      <c r="L810" s="197"/>
      <c r="M810" s="197"/>
      <c r="N810" s="197"/>
      <c r="O810" s="197"/>
      <c r="P810" s="197"/>
      <c r="Q810" s="197"/>
      <c r="R810" s="197"/>
      <c r="S810" s="197"/>
      <c r="T810" s="197"/>
      <c r="U810" s="197"/>
      <c r="V810" s="197"/>
      <c r="W810" s="197"/>
      <c r="X810" s="197"/>
      <c r="Y810" s="197"/>
      <c r="Z810" s="197"/>
    </row>
    <row r="811" spans="1:26" ht="12" customHeight="1" x14ac:dyDescent="0.25">
      <c r="A811" s="197"/>
      <c r="B811" s="197"/>
      <c r="C811" s="197"/>
      <c r="D811" s="230"/>
      <c r="E811" s="197"/>
      <c r="F811" s="197"/>
      <c r="G811" s="197"/>
      <c r="H811" s="197"/>
      <c r="I811" s="197"/>
      <c r="J811" s="197"/>
      <c r="K811" s="197"/>
      <c r="L811" s="197"/>
      <c r="M811" s="197"/>
      <c r="N811" s="197"/>
      <c r="O811" s="197"/>
      <c r="P811" s="197"/>
      <c r="Q811" s="197"/>
      <c r="R811" s="197"/>
      <c r="S811" s="197"/>
      <c r="T811" s="197"/>
      <c r="U811" s="197"/>
      <c r="V811" s="197"/>
      <c r="W811" s="197"/>
      <c r="X811" s="197"/>
      <c r="Y811" s="197"/>
      <c r="Z811" s="197"/>
    </row>
    <row r="812" spans="1:26" ht="12" customHeight="1" x14ac:dyDescent="0.25">
      <c r="A812" s="197"/>
      <c r="B812" s="197"/>
      <c r="C812" s="197"/>
      <c r="D812" s="230"/>
      <c r="E812" s="197"/>
      <c r="F812" s="197"/>
      <c r="G812" s="197"/>
      <c r="H812" s="197"/>
      <c r="I812" s="197"/>
      <c r="J812" s="197"/>
      <c r="K812" s="197"/>
      <c r="L812" s="197"/>
      <c r="M812" s="197"/>
      <c r="N812" s="197"/>
      <c r="O812" s="197"/>
      <c r="P812" s="197"/>
      <c r="Q812" s="197"/>
      <c r="R812" s="197"/>
      <c r="S812" s="197"/>
      <c r="T812" s="197"/>
      <c r="U812" s="197"/>
      <c r="V812" s="197"/>
      <c r="W812" s="197"/>
      <c r="X812" s="197"/>
      <c r="Y812" s="197"/>
      <c r="Z812" s="197"/>
    </row>
    <row r="813" spans="1:26" ht="12" customHeight="1" x14ac:dyDescent="0.25">
      <c r="A813" s="197"/>
      <c r="B813" s="197"/>
      <c r="C813" s="197"/>
      <c r="D813" s="230"/>
      <c r="E813" s="197"/>
      <c r="F813" s="197"/>
      <c r="G813" s="197"/>
      <c r="H813" s="197"/>
      <c r="I813" s="197"/>
      <c r="J813" s="197"/>
      <c r="K813" s="197"/>
      <c r="L813" s="197"/>
      <c r="M813" s="197"/>
      <c r="N813" s="197"/>
      <c r="O813" s="197"/>
      <c r="P813" s="197"/>
      <c r="Q813" s="197"/>
      <c r="R813" s="197"/>
      <c r="S813" s="197"/>
      <c r="T813" s="197"/>
      <c r="U813" s="197"/>
      <c r="V813" s="197"/>
      <c r="W813" s="197"/>
      <c r="X813" s="197"/>
      <c r="Y813" s="197"/>
      <c r="Z813" s="197"/>
    </row>
    <row r="814" spans="1:26" ht="12" customHeight="1" x14ac:dyDescent="0.25">
      <c r="A814" s="197"/>
      <c r="B814" s="197"/>
      <c r="C814" s="197"/>
      <c r="D814" s="230"/>
      <c r="E814" s="197"/>
      <c r="F814" s="197"/>
      <c r="G814" s="197"/>
      <c r="H814" s="197"/>
      <c r="I814" s="197"/>
      <c r="J814" s="197"/>
      <c r="K814" s="197"/>
      <c r="L814" s="197"/>
      <c r="M814" s="197"/>
      <c r="N814" s="197"/>
      <c r="O814" s="197"/>
      <c r="P814" s="197"/>
      <c r="Q814" s="197"/>
      <c r="R814" s="197"/>
      <c r="S814" s="197"/>
      <c r="T814" s="197"/>
      <c r="U814" s="197"/>
      <c r="V814" s="197"/>
      <c r="W814" s="197"/>
      <c r="X814" s="197"/>
      <c r="Y814" s="197"/>
      <c r="Z814" s="197"/>
    </row>
    <row r="815" spans="1:26" ht="12" customHeight="1" x14ac:dyDescent="0.25">
      <c r="A815" s="197"/>
      <c r="B815" s="197"/>
      <c r="C815" s="197"/>
      <c r="D815" s="230"/>
      <c r="E815" s="197"/>
      <c r="F815" s="197"/>
      <c r="G815" s="197"/>
      <c r="H815" s="197"/>
      <c r="I815" s="197"/>
      <c r="J815" s="197"/>
      <c r="K815" s="197"/>
      <c r="L815" s="197"/>
      <c r="M815" s="197"/>
      <c r="N815" s="197"/>
      <c r="O815" s="197"/>
      <c r="P815" s="197"/>
      <c r="Q815" s="197"/>
      <c r="R815" s="197"/>
      <c r="S815" s="197"/>
      <c r="T815" s="197"/>
      <c r="U815" s="197"/>
      <c r="V815" s="197"/>
      <c r="W815" s="197"/>
      <c r="X815" s="197"/>
      <c r="Y815" s="197"/>
      <c r="Z815" s="197"/>
    </row>
    <row r="816" spans="1:26" ht="12" customHeight="1" x14ac:dyDescent="0.25">
      <c r="A816" s="197"/>
      <c r="B816" s="197"/>
      <c r="C816" s="197"/>
      <c r="D816" s="230"/>
      <c r="E816" s="197"/>
      <c r="F816" s="197"/>
      <c r="G816" s="197"/>
      <c r="H816" s="197"/>
      <c r="I816" s="197"/>
      <c r="J816" s="197"/>
      <c r="K816" s="197"/>
      <c r="L816" s="197"/>
      <c r="M816" s="197"/>
      <c r="N816" s="197"/>
      <c r="O816" s="197"/>
      <c r="P816" s="197"/>
      <c r="Q816" s="197"/>
      <c r="R816" s="197"/>
      <c r="S816" s="197"/>
      <c r="T816" s="197"/>
      <c r="U816" s="197"/>
      <c r="V816" s="197"/>
      <c r="W816" s="197"/>
      <c r="X816" s="197"/>
      <c r="Y816" s="197"/>
      <c r="Z816" s="197"/>
    </row>
    <row r="817" spans="1:26" ht="12" customHeight="1" x14ac:dyDescent="0.25">
      <c r="A817" s="197"/>
      <c r="B817" s="197"/>
      <c r="C817" s="197"/>
      <c r="D817" s="230"/>
      <c r="E817" s="197"/>
      <c r="F817" s="197"/>
      <c r="G817" s="197"/>
      <c r="H817" s="197"/>
      <c r="I817" s="197"/>
      <c r="J817" s="197"/>
      <c r="K817" s="197"/>
      <c r="L817" s="197"/>
      <c r="M817" s="197"/>
      <c r="N817" s="197"/>
      <c r="O817" s="197"/>
      <c r="P817" s="197"/>
      <c r="Q817" s="197"/>
      <c r="R817" s="197"/>
      <c r="S817" s="197"/>
      <c r="T817" s="197"/>
      <c r="U817" s="197"/>
      <c r="V817" s="197"/>
      <c r="W817" s="197"/>
      <c r="X817" s="197"/>
      <c r="Y817" s="197"/>
      <c r="Z817" s="197"/>
    </row>
    <row r="818" spans="1:26" ht="12" customHeight="1" x14ac:dyDescent="0.25">
      <c r="A818" s="197"/>
      <c r="B818" s="197"/>
      <c r="C818" s="197"/>
      <c r="D818" s="230"/>
      <c r="E818" s="197"/>
      <c r="F818" s="197"/>
      <c r="G818" s="197"/>
      <c r="H818" s="197"/>
      <c r="I818" s="197"/>
      <c r="J818" s="197"/>
      <c r="K818" s="197"/>
      <c r="L818" s="197"/>
      <c r="M818" s="197"/>
      <c r="N818" s="197"/>
      <c r="O818" s="197"/>
      <c r="P818" s="197"/>
      <c r="Q818" s="197"/>
      <c r="R818" s="197"/>
      <c r="S818" s="197"/>
      <c r="T818" s="197"/>
      <c r="U818" s="197"/>
      <c r="V818" s="197"/>
      <c r="W818" s="197"/>
      <c r="X818" s="197"/>
      <c r="Y818" s="197"/>
      <c r="Z818" s="197"/>
    </row>
    <row r="819" spans="1:26" ht="12" customHeight="1" x14ac:dyDescent="0.25">
      <c r="A819" s="197"/>
      <c r="B819" s="197"/>
      <c r="C819" s="197"/>
      <c r="D819" s="230"/>
      <c r="E819" s="197"/>
      <c r="F819" s="197"/>
      <c r="G819" s="197"/>
      <c r="H819" s="197"/>
      <c r="I819" s="197"/>
      <c r="J819" s="197"/>
      <c r="K819" s="197"/>
      <c r="L819" s="197"/>
      <c r="M819" s="197"/>
      <c r="N819" s="197"/>
      <c r="O819" s="197"/>
      <c r="P819" s="197"/>
      <c r="Q819" s="197"/>
      <c r="R819" s="197"/>
      <c r="S819" s="197"/>
      <c r="T819" s="197"/>
      <c r="U819" s="197"/>
      <c r="V819" s="197"/>
      <c r="W819" s="197"/>
      <c r="X819" s="197"/>
      <c r="Y819" s="197"/>
      <c r="Z819" s="197"/>
    </row>
    <row r="820" spans="1:26" ht="12" customHeight="1" x14ac:dyDescent="0.25">
      <c r="A820" s="197"/>
      <c r="B820" s="197"/>
      <c r="C820" s="197"/>
      <c r="D820" s="230"/>
      <c r="E820" s="197"/>
      <c r="F820" s="197"/>
      <c r="G820" s="197"/>
      <c r="H820" s="197"/>
      <c r="I820" s="197"/>
      <c r="J820" s="197"/>
      <c r="K820" s="197"/>
      <c r="L820" s="197"/>
      <c r="M820" s="197"/>
      <c r="N820" s="197"/>
      <c r="O820" s="197"/>
      <c r="P820" s="197"/>
      <c r="Q820" s="197"/>
      <c r="R820" s="197"/>
      <c r="S820" s="197"/>
      <c r="T820" s="197"/>
      <c r="U820" s="197"/>
      <c r="V820" s="197"/>
      <c r="W820" s="197"/>
      <c r="X820" s="197"/>
      <c r="Y820" s="197"/>
      <c r="Z820" s="197"/>
    </row>
    <row r="821" spans="1:26" ht="12" customHeight="1" x14ac:dyDescent="0.25">
      <c r="A821" s="197"/>
      <c r="B821" s="197"/>
      <c r="C821" s="197"/>
      <c r="D821" s="230"/>
      <c r="E821" s="197"/>
      <c r="F821" s="197"/>
      <c r="G821" s="197"/>
      <c r="H821" s="197"/>
      <c r="I821" s="197"/>
      <c r="J821" s="197"/>
      <c r="K821" s="197"/>
      <c r="L821" s="197"/>
      <c r="M821" s="197"/>
      <c r="N821" s="197"/>
      <c r="O821" s="197"/>
      <c r="P821" s="197"/>
      <c r="Q821" s="197"/>
      <c r="R821" s="197"/>
      <c r="S821" s="197"/>
      <c r="T821" s="197"/>
      <c r="U821" s="197"/>
      <c r="V821" s="197"/>
      <c r="W821" s="197"/>
      <c r="X821" s="197"/>
      <c r="Y821" s="197"/>
      <c r="Z821" s="197"/>
    </row>
    <row r="822" spans="1:26" ht="12" customHeight="1" x14ac:dyDescent="0.25">
      <c r="A822" s="197"/>
      <c r="B822" s="197"/>
      <c r="C822" s="197"/>
      <c r="D822" s="230"/>
      <c r="E822" s="197"/>
      <c r="F822" s="197"/>
      <c r="G822" s="197"/>
      <c r="H822" s="197"/>
      <c r="I822" s="197"/>
      <c r="J822" s="197"/>
      <c r="K822" s="197"/>
      <c r="L822" s="197"/>
      <c r="M822" s="197"/>
      <c r="N822" s="197"/>
      <c r="O822" s="197"/>
      <c r="P822" s="197"/>
      <c r="Q822" s="197"/>
      <c r="R822" s="197"/>
      <c r="S822" s="197"/>
      <c r="T822" s="197"/>
      <c r="U822" s="197"/>
      <c r="V822" s="197"/>
      <c r="W822" s="197"/>
      <c r="X822" s="197"/>
      <c r="Y822" s="197"/>
      <c r="Z822" s="197"/>
    </row>
    <row r="823" spans="1:26" ht="12" customHeight="1" x14ac:dyDescent="0.25">
      <c r="A823" s="197"/>
      <c r="B823" s="197"/>
      <c r="C823" s="197"/>
      <c r="D823" s="230"/>
      <c r="E823" s="197"/>
      <c r="F823" s="197"/>
      <c r="G823" s="197"/>
      <c r="H823" s="197"/>
      <c r="I823" s="197"/>
      <c r="J823" s="197"/>
      <c r="K823" s="197"/>
      <c r="L823" s="197"/>
      <c r="M823" s="197"/>
      <c r="N823" s="197"/>
      <c r="O823" s="197"/>
      <c r="P823" s="197"/>
      <c r="Q823" s="197"/>
      <c r="R823" s="197"/>
      <c r="S823" s="197"/>
      <c r="T823" s="197"/>
      <c r="U823" s="197"/>
      <c r="V823" s="197"/>
      <c r="W823" s="197"/>
      <c r="X823" s="197"/>
      <c r="Y823" s="197"/>
      <c r="Z823" s="197"/>
    </row>
    <row r="824" spans="1:26" ht="12" customHeight="1" x14ac:dyDescent="0.25">
      <c r="A824" s="197"/>
      <c r="B824" s="197"/>
      <c r="C824" s="197"/>
      <c r="D824" s="230"/>
      <c r="E824" s="197"/>
      <c r="F824" s="197"/>
      <c r="G824" s="197"/>
      <c r="H824" s="197"/>
      <c r="I824" s="197"/>
      <c r="J824" s="197"/>
      <c r="K824" s="197"/>
      <c r="L824" s="197"/>
      <c r="M824" s="197"/>
      <c r="N824" s="197"/>
      <c r="O824" s="197"/>
      <c r="P824" s="197"/>
      <c r="Q824" s="197"/>
      <c r="R824" s="197"/>
      <c r="S824" s="197"/>
      <c r="T824" s="197"/>
      <c r="U824" s="197"/>
      <c r="V824" s="197"/>
      <c r="W824" s="197"/>
      <c r="X824" s="197"/>
      <c r="Y824" s="197"/>
      <c r="Z824" s="197"/>
    </row>
    <row r="825" spans="1:26" ht="12" customHeight="1" x14ac:dyDescent="0.25">
      <c r="A825" s="197"/>
      <c r="B825" s="197"/>
      <c r="C825" s="197"/>
      <c r="D825" s="230"/>
      <c r="E825" s="197"/>
      <c r="F825" s="197"/>
      <c r="G825" s="197"/>
      <c r="H825" s="197"/>
      <c r="I825" s="197"/>
      <c r="J825" s="197"/>
      <c r="K825" s="197"/>
      <c r="L825" s="197"/>
      <c r="M825" s="197"/>
      <c r="N825" s="197"/>
      <c r="O825" s="197"/>
      <c r="P825" s="197"/>
      <c r="Q825" s="197"/>
      <c r="R825" s="197"/>
      <c r="S825" s="197"/>
      <c r="T825" s="197"/>
      <c r="U825" s="197"/>
      <c r="V825" s="197"/>
      <c r="W825" s="197"/>
      <c r="X825" s="197"/>
      <c r="Y825" s="197"/>
      <c r="Z825" s="197"/>
    </row>
    <row r="826" spans="1:26" ht="12" customHeight="1" x14ac:dyDescent="0.25">
      <c r="A826" s="197"/>
      <c r="B826" s="197"/>
      <c r="C826" s="197"/>
      <c r="D826" s="230"/>
      <c r="E826" s="197"/>
      <c r="F826" s="197"/>
      <c r="G826" s="197"/>
      <c r="H826" s="197"/>
      <c r="I826" s="197"/>
      <c r="J826" s="197"/>
      <c r="K826" s="197"/>
      <c r="L826" s="197"/>
      <c r="M826" s="197"/>
      <c r="N826" s="197"/>
      <c r="O826" s="197"/>
      <c r="P826" s="197"/>
      <c r="Q826" s="197"/>
      <c r="R826" s="197"/>
      <c r="S826" s="197"/>
      <c r="T826" s="197"/>
      <c r="U826" s="197"/>
      <c r="V826" s="197"/>
      <c r="W826" s="197"/>
      <c r="X826" s="197"/>
      <c r="Y826" s="197"/>
      <c r="Z826" s="197"/>
    </row>
    <row r="827" spans="1:26" ht="12" customHeight="1" x14ac:dyDescent="0.25">
      <c r="A827" s="197"/>
      <c r="B827" s="197"/>
      <c r="C827" s="197"/>
      <c r="D827" s="230"/>
      <c r="E827" s="197"/>
      <c r="F827" s="197"/>
      <c r="G827" s="197"/>
      <c r="H827" s="197"/>
      <c r="I827" s="197"/>
      <c r="J827" s="197"/>
      <c r="K827" s="197"/>
      <c r="L827" s="197"/>
      <c r="M827" s="197"/>
      <c r="N827" s="197"/>
      <c r="O827" s="197"/>
      <c r="P827" s="197"/>
      <c r="Q827" s="197"/>
      <c r="R827" s="197"/>
      <c r="S827" s="197"/>
      <c r="T827" s="197"/>
      <c r="U827" s="197"/>
      <c r="V827" s="197"/>
      <c r="W827" s="197"/>
      <c r="X827" s="197"/>
      <c r="Y827" s="197"/>
      <c r="Z827" s="197"/>
    </row>
    <row r="828" spans="1:26" ht="12" customHeight="1" x14ac:dyDescent="0.25">
      <c r="A828" s="197"/>
      <c r="B828" s="197"/>
      <c r="C828" s="197"/>
      <c r="D828" s="230"/>
      <c r="E828" s="197"/>
      <c r="F828" s="197"/>
      <c r="G828" s="197"/>
      <c r="H828" s="197"/>
      <c r="I828" s="197"/>
      <c r="J828" s="197"/>
      <c r="K828" s="197"/>
      <c r="L828" s="197"/>
      <c r="M828" s="197"/>
      <c r="N828" s="197"/>
      <c r="O828" s="197"/>
      <c r="P828" s="197"/>
      <c r="Q828" s="197"/>
      <c r="R828" s="197"/>
      <c r="S828" s="197"/>
      <c r="T828" s="197"/>
      <c r="U828" s="197"/>
      <c r="V828" s="197"/>
      <c r="W828" s="197"/>
      <c r="X828" s="197"/>
      <c r="Y828" s="197"/>
      <c r="Z828" s="197"/>
    </row>
    <row r="829" spans="1:26" ht="12" customHeight="1" x14ac:dyDescent="0.25">
      <c r="A829" s="197"/>
      <c r="B829" s="197"/>
      <c r="C829" s="197"/>
      <c r="D829" s="230"/>
      <c r="E829" s="197"/>
      <c r="F829" s="197"/>
      <c r="G829" s="197"/>
      <c r="H829" s="197"/>
      <c r="I829" s="197"/>
      <c r="J829" s="197"/>
      <c r="K829" s="197"/>
      <c r="L829" s="197"/>
      <c r="M829" s="197"/>
      <c r="N829" s="197"/>
      <c r="O829" s="197"/>
      <c r="P829" s="197"/>
      <c r="Q829" s="197"/>
      <c r="R829" s="197"/>
      <c r="S829" s="197"/>
      <c r="T829" s="197"/>
      <c r="U829" s="197"/>
      <c r="V829" s="197"/>
      <c r="W829" s="197"/>
      <c r="X829" s="197"/>
      <c r="Y829" s="197"/>
      <c r="Z829" s="197"/>
    </row>
    <row r="830" spans="1:26" ht="12" customHeight="1" x14ac:dyDescent="0.25">
      <c r="A830" s="197"/>
      <c r="B830" s="197"/>
      <c r="C830" s="197"/>
      <c r="D830" s="230"/>
      <c r="E830" s="197"/>
      <c r="F830" s="197"/>
      <c r="G830" s="197"/>
      <c r="H830" s="197"/>
      <c r="I830" s="197"/>
      <c r="J830" s="197"/>
      <c r="K830" s="197"/>
      <c r="L830" s="197"/>
      <c r="M830" s="197"/>
      <c r="N830" s="197"/>
      <c r="O830" s="197"/>
      <c r="P830" s="197"/>
      <c r="Q830" s="197"/>
      <c r="R830" s="197"/>
      <c r="S830" s="197"/>
      <c r="T830" s="197"/>
      <c r="U830" s="197"/>
      <c r="V830" s="197"/>
      <c r="W830" s="197"/>
      <c r="X830" s="197"/>
      <c r="Y830" s="197"/>
      <c r="Z830" s="197"/>
    </row>
    <row r="831" spans="1:26" ht="12" customHeight="1" x14ac:dyDescent="0.25">
      <c r="A831" s="197"/>
      <c r="B831" s="197"/>
      <c r="C831" s="197"/>
      <c r="D831" s="230"/>
      <c r="E831" s="197"/>
      <c r="F831" s="197"/>
      <c r="G831" s="197"/>
      <c r="H831" s="197"/>
      <c r="I831" s="197"/>
      <c r="J831" s="197"/>
      <c r="K831" s="197"/>
      <c r="L831" s="197"/>
      <c r="M831" s="197"/>
      <c r="N831" s="197"/>
      <c r="O831" s="197"/>
      <c r="P831" s="197"/>
      <c r="Q831" s="197"/>
      <c r="R831" s="197"/>
      <c r="S831" s="197"/>
      <c r="T831" s="197"/>
      <c r="U831" s="197"/>
      <c r="V831" s="197"/>
      <c r="W831" s="197"/>
      <c r="X831" s="197"/>
      <c r="Y831" s="197"/>
      <c r="Z831" s="197"/>
    </row>
    <row r="832" spans="1:26" ht="12" customHeight="1" x14ac:dyDescent="0.25">
      <c r="A832" s="197"/>
      <c r="B832" s="197"/>
      <c r="C832" s="197"/>
      <c r="D832" s="230"/>
      <c r="E832" s="197"/>
      <c r="F832" s="197"/>
      <c r="G832" s="197"/>
      <c r="H832" s="197"/>
      <c r="I832" s="197"/>
      <c r="J832" s="197"/>
      <c r="K832" s="197"/>
      <c r="L832" s="197"/>
      <c r="M832" s="197"/>
      <c r="N832" s="197"/>
      <c r="O832" s="197"/>
      <c r="P832" s="197"/>
      <c r="Q832" s="197"/>
      <c r="R832" s="197"/>
      <c r="S832" s="197"/>
      <c r="T832" s="197"/>
      <c r="U832" s="197"/>
      <c r="V832" s="197"/>
      <c r="W832" s="197"/>
      <c r="X832" s="197"/>
      <c r="Y832" s="197"/>
      <c r="Z832" s="197"/>
    </row>
    <row r="833" spans="1:26" ht="12" customHeight="1" x14ac:dyDescent="0.25">
      <c r="A833" s="197"/>
      <c r="B833" s="197"/>
      <c r="C833" s="197"/>
      <c r="D833" s="230"/>
      <c r="E833" s="197"/>
      <c r="F833" s="197"/>
      <c r="G833" s="197"/>
      <c r="H833" s="197"/>
      <c r="I833" s="197"/>
      <c r="J833" s="197"/>
      <c r="K833" s="197"/>
      <c r="L833" s="197"/>
      <c r="M833" s="197"/>
      <c r="N833" s="197"/>
      <c r="O833" s="197"/>
      <c r="P833" s="197"/>
      <c r="Q833" s="197"/>
      <c r="R833" s="197"/>
      <c r="S833" s="197"/>
      <c r="T833" s="197"/>
      <c r="U833" s="197"/>
      <c r="V833" s="197"/>
      <c r="W833" s="197"/>
      <c r="X833" s="197"/>
      <c r="Y833" s="197"/>
      <c r="Z833" s="197"/>
    </row>
    <row r="834" spans="1:26" ht="12" customHeight="1" x14ac:dyDescent="0.25">
      <c r="A834" s="197"/>
      <c r="B834" s="197"/>
      <c r="C834" s="197"/>
      <c r="D834" s="230"/>
      <c r="E834" s="197"/>
      <c r="F834" s="197"/>
      <c r="G834" s="197"/>
      <c r="H834" s="197"/>
      <c r="I834" s="197"/>
      <c r="J834" s="197"/>
      <c r="K834" s="197"/>
      <c r="L834" s="197"/>
      <c r="M834" s="197"/>
      <c r="N834" s="197"/>
      <c r="O834" s="197"/>
      <c r="P834" s="197"/>
      <c r="Q834" s="197"/>
      <c r="R834" s="197"/>
      <c r="S834" s="197"/>
      <c r="T834" s="197"/>
      <c r="U834" s="197"/>
      <c r="V834" s="197"/>
      <c r="W834" s="197"/>
      <c r="X834" s="197"/>
      <c r="Y834" s="197"/>
      <c r="Z834" s="197"/>
    </row>
    <row r="835" spans="1:26" ht="12" customHeight="1" x14ac:dyDescent="0.25">
      <c r="A835" s="197"/>
      <c r="B835" s="197"/>
      <c r="C835" s="197"/>
      <c r="D835" s="230"/>
      <c r="E835" s="197"/>
      <c r="F835" s="197"/>
      <c r="G835" s="197"/>
      <c r="H835" s="197"/>
      <c r="I835" s="197"/>
      <c r="J835" s="197"/>
      <c r="K835" s="197"/>
      <c r="L835" s="197"/>
      <c r="M835" s="197"/>
      <c r="N835" s="197"/>
      <c r="O835" s="197"/>
      <c r="P835" s="197"/>
      <c r="Q835" s="197"/>
      <c r="R835" s="197"/>
      <c r="S835" s="197"/>
      <c r="T835" s="197"/>
      <c r="U835" s="197"/>
      <c r="V835" s="197"/>
      <c r="W835" s="197"/>
      <c r="X835" s="197"/>
      <c r="Y835" s="197"/>
      <c r="Z835" s="197"/>
    </row>
    <row r="836" spans="1:26" ht="12" customHeight="1" x14ac:dyDescent="0.25">
      <c r="A836" s="197"/>
      <c r="B836" s="197"/>
      <c r="C836" s="197"/>
      <c r="D836" s="230"/>
      <c r="E836" s="197"/>
      <c r="F836" s="197"/>
      <c r="G836" s="197"/>
      <c r="H836" s="197"/>
      <c r="I836" s="197"/>
      <c r="J836" s="197"/>
      <c r="K836" s="197"/>
      <c r="L836" s="197"/>
      <c r="M836" s="197"/>
      <c r="N836" s="197"/>
      <c r="O836" s="197"/>
      <c r="P836" s="197"/>
      <c r="Q836" s="197"/>
      <c r="R836" s="197"/>
      <c r="S836" s="197"/>
      <c r="T836" s="197"/>
      <c r="U836" s="197"/>
      <c r="V836" s="197"/>
      <c r="W836" s="197"/>
      <c r="X836" s="197"/>
      <c r="Y836" s="197"/>
      <c r="Z836" s="197"/>
    </row>
    <row r="837" spans="1:26" ht="12" customHeight="1" x14ac:dyDescent="0.25">
      <c r="A837" s="197"/>
      <c r="B837" s="197"/>
      <c r="C837" s="197"/>
      <c r="D837" s="230"/>
      <c r="E837" s="197"/>
      <c r="F837" s="197"/>
      <c r="G837" s="197"/>
      <c r="H837" s="197"/>
      <c r="I837" s="197"/>
      <c r="J837" s="197"/>
      <c r="K837" s="197"/>
      <c r="L837" s="197"/>
      <c r="M837" s="197"/>
      <c r="N837" s="197"/>
      <c r="O837" s="197"/>
      <c r="P837" s="197"/>
      <c r="Q837" s="197"/>
      <c r="R837" s="197"/>
      <c r="S837" s="197"/>
      <c r="T837" s="197"/>
      <c r="U837" s="197"/>
      <c r="V837" s="197"/>
      <c r="W837" s="197"/>
      <c r="X837" s="197"/>
      <c r="Y837" s="197"/>
      <c r="Z837" s="197"/>
    </row>
    <row r="838" spans="1:26" ht="12" customHeight="1" x14ac:dyDescent="0.25">
      <c r="A838" s="197"/>
      <c r="B838" s="197"/>
      <c r="C838" s="197"/>
      <c r="D838" s="230"/>
      <c r="E838" s="197"/>
      <c r="F838" s="197"/>
      <c r="G838" s="197"/>
      <c r="H838" s="197"/>
      <c r="I838" s="197"/>
      <c r="J838" s="197"/>
      <c r="K838" s="197"/>
      <c r="L838" s="197"/>
      <c r="M838" s="197"/>
      <c r="N838" s="197"/>
      <c r="O838" s="197"/>
      <c r="P838" s="197"/>
      <c r="Q838" s="197"/>
      <c r="R838" s="197"/>
      <c r="S838" s="197"/>
      <c r="T838" s="197"/>
      <c r="U838" s="197"/>
      <c r="V838" s="197"/>
      <c r="W838" s="197"/>
      <c r="X838" s="197"/>
      <c r="Y838" s="197"/>
      <c r="Z838" s="197"/>
    </row>
    <row r="839" spans="1:26" ht="12" customHeight="1" x14ac:dyDescent="0.25">
      <c r="A839" s="197"/>
      <c r="B839" s="197"/>
      <c r="C839" s="197"/>
      <c r="D839" s="230"/>
      <c r="E839" s="197"/>
      <c r="F839" s="197"/>
      <c r="G839" s="197"/>
      <c r="H839" s="197"/>
      <c r="I839" s="197"/>
      <c r="J839" s="197"/>
      <c r="K839" s="197"/>
      <c r="L839" s="197"/>
      <c r="M839" s="197"/>
      <c r="N839" s="197"/>
      <c r="O839" s="197"/>
      <c r="P839" s="197"/>
      <c r="Q839" s="197"/>
      <c r="R839" s="197"/>
      <c r="S839" s="197"/>
      <c r="T839" s="197"/>
      <c r="U839" s="197"/>
      <c r="V839" s="197"/>
      <c r="W839" s="197"/>
      <c r="X839" s="197"/>
      <c r="Y839" s="197"/>
      <c r="Z839" s="197"/>
    </row>
    <row r="840" spans="1:26" ht="12" customHeight="1" x14ac:dyDescent="0.25">
      <c r="A840" s="197"/>
      <c r="B840" s="197"/>
      <c r="C840" s="197"/>
      <c r="D840" s="230"/>
      <c r="E840" s="197"/>
      <c r="F840" s="197"/>
      <c r="G840" s="197"/>
      <c r="H840" s="197"/>
      <c r="I840" s="197"/>
      <c r="J840" s="197"/>
      <c r="K840" s="197"/>
      <c r="L840" s="197"/>
      <c r="M840" s="197"/>
      <c r="N840" s="197"/>
      <c r="O840" s="197"/>
      <c r="P840" s="197"/>
      <c r="Q840" s="197"/>
      <c r="R840" s="197"/>
      <c r="S840" s="197"/>
      <c r="T840" s="197"/>
      <c r="U840" s="197"/>
      <c r="V840" s="197"/>
      <c r="W840" s="197"/>
      <c r="X840" s="197"/>
      <c r="Y840" s="197"/>
      <c r="Z840" s="197"/>
    </row>
    <row r="841" spans="1:26" ht="12" customHeight="1" x14ac:dyDescent="0.25">
      <c r="A841" s="197"/>
      <c r="B841" s="197"/>
      <c r="C841" s="197"/>
      <c r="D841" s="230"/>
      <c r="E841" s="197"/>
      <c r="F841" s="197"/>
      <c r="G841" s="197"/>
      <c r="H841" s="197"/>
      <c r="I841" s="197"/>
      <c r="J841" s="197"/>
      <c r="K841" s="197"/>
      <c r="L841" s="197"/>
      <c r="M841" s="197"/>
      <c r="N841" s="197"/>
      <c r="O841" s="197"/>
      <c r="P841" s="197"/>
      <c r="Q841" s="197"/>
      <c r="R841" s="197"/>
      <c r="S841" s="197"/>
      <c r="T841" s="197"/>
      <c r="U841" s="197"/>
      <c r="V841" s="197"/>
      <c r="W841" s="197"/>
      <c r="X841" s="197"/>
      <c r="Y841" s="197"/>
      <c r="Z841" s="197"/>
    </row>
    <row r="842" spans="1:26" ht="12" customHeight="1" x14ac:dyDescent="0.25">
      <c r="A842" s="197"/>
      <c r="B842" s="197"/>
      <c r="C842" s="197"/>
      <c r="D842" s="230"/>
      <c r="E842" s="197"/>
      <c r="F842" s="197"/>
      <c r="G842" s="197"/>
      <c r="H842" s="197"/>
      <c r="I842" s="197"/>
      <c r="J842" s="197"/>
      <c r="K842" s="197"/>
      <c r="L842" s="197"/>
      <c r="M842" s="197"/>
      <c r="N842" s="197"/>
      <c r="O842" s="197"/>
      <c r="P842" s="197"/>
      <c r="Q842" s="197"/>
      <c r="R842" s="197"/>
      <c r="S842" s="197"/>
      <c r="T842" s="197"/>
      <c r="U842" s="197"/>
      <c r="V842" s="197"/>
      <c r="W842" s="197"/>
      <c r="X842" s="197"/>
      <c r="Y842" s="197"/>
      <c r="Z842" s="197"/>
    </row>
    <row r="843" spans="1:26" ht="12" customHeight="1" x14ac:dyDescent="0.25">
      <c r="A843" s="197"/>
      <c r="B843" s="197"/>
      <c r="C843" s="197"/>
      <c r="D843" s="230"/>
      <c r="E843" s="197"/>
      <c r="F843" s="197"/>
      <c r="G843" s="197"/>
      <c r="H843" s="197"/>
      <c r="I843" s="197"/>
      <c r="J843" s="197"/>
      <c r="K843" s="197"/>
      <c r="L843" s="197"/>
      <c r="M843" s="197"/>
      <c r="N843" s="197"/>
      <c r="O843" s="197"/>
      <c r="P843" s="197"/>
      <c r="Q843" s="197"/>
      <c r="R843" s="197"/>
      <c r="S843" s="197"/>
      <c r="T843" s="197"/>
      <c r="U843" s="197"/>
      <c r="V843" s="197"/>
      <c r="W843" s="197"/>
      <c r="X843" s="197"/>
      <c r="Y843" s="197"/>
      <c r="Z843" s="197"/>
    </row>
    <row r="844" spans="1:26" ht="12" customHeight="1" x14ac:dyDescent="0.25">
      <c r="A844" s="197"/>
      <c r="B844" s="197"/>
      <c r="C844" s="197"/>
      <c r="D844" s="230"/>
      <c r="E844" s="197"/>
      <c r="F844" s="197"/>
      <c r="G844" s="197"/>
      <c r="H844" s="197"/>
      <c r="I844" s="197"/>
      <c r="J844" s="197"/>
      <c r="K844" s="197"/>
      <c r="L844" s="197"/>
      <c r="M844" s="197"/>
      <c r="N844" s="197"/>
      <c r="O844" s="197"/>
      <c r="P844" s="197"/>
      <c r="Q844" s="197"/>
      <c r="R844" s="197"/>
      <c r="S844" s="197"/>
      <c r="T844" s="197"/>
      <c r="U844" s="197"/>
      <c r="V844" s="197"/>
      <c r="W844" s="197"/>
      <c r="X844" s="197"/>
      <c r="Y844" s="197"/>
      <c r="Z844" s="197"/>
    </row>
    <row r="845" spans="1:26" ht="12" customHeight="1" x14ac:dyDescent="0.25">
      <c r="A845" s="197"/>
      <c r="B845" s="197"/>
      <c r="C845" s="197"/>
      <c r="D845" s="230"/>
      <c r="E845" s="197"/>
      <c r="F845" s="197"/>
      <c r="G845" s="197"/>
      <c r="H845" s="197"/>
      <c r="I845" s="197"/>
      <c r="J845" s="197"/>
      <c r="K845" s="197"/>
      <c r="L845" s="197"/>
      <c r="M845" s="197"/>
      <c r="N845" s="197"/>
      <c r="O845" s="197"/>
      <c r="P845" s="197"/>
      <c r="Q845" s="197"/>
      <c r="R845" s="197"/>
      <c r="S845" s="197"/>
      <c r="T845" s="197"/>
      <c r="U845" s="197"/>
      <c r="V845" s="197"/>
      <c r="W845" s="197"/>
      <c r="X845" s="197"/>
      <c r="Y845" s="197"/>
      <c r="Z845" s="197"/>
    </row>
    <row r="846" spans="1:26" ht="12" customHeight="1" x14ac:dyDescent="0.25">
      <c r="A846" s="197"/>
      <c r="B846" s="197"/>
      <c r="C846" s="197"/>
      <c r="D846" s="230"/>
      <c r="E846" s="197"/>
      <c r="F846" s="197"/>
      <c r="G846" s="197"/>
      <c r="H846" s="197"/>
      <c r="I846" s="197"/>
      <c r="J846" s="197"/>
      <c r="K846" s="197"/>
      <c r="L846" s="197"/>
      <c r="M846" s="197"/>
      <c r="N846" s="197"/>
      <c r="O846" s="197"/>
      <c r="P846" s="197"/>
      <c r="Q846" s="197"/>
      <c r="R846" s="197"/>
      <c r="S846" s="197"/>
      <c r="T846" s="197"/>
      <c r="U846" s="197"/>
      <c r="V846" s="197"/>
      <c r="W846" s="197"/>
      <c r="X846" s="197"/>
      <c r="Y846" s="197"/>
      <c r="Z846" s="197"/>
    </row>
    <row r="847" spans="1:26" ht="12" customHeight="1" x14ac:dyDescent="0.25">
      <c r="A847" s="197"/>
      <c r="B847" s="197"/>
      <c r="C847" s="197"/>
      <c r="D847" s="230"/>
      <c r="E847" s="197"/>
      <c r="F847" s="197"/>
      <c r="G847" s="197"/>
      <c r="H847" s="197"/>
      <c r="I847" s="197"/>
      <c r="J847" s="197"/>
      <c r="K847" s="197"/>
      <c r="L847" s="197"/>
      <c r="M847" s="197"/>
      <c r="N847" s="197"/>
      <c r="O847" s="197"/>
      <c r="P847" s="197"/>
      <c r="Q847" s="197"/>
      <c r="R847" s="197"/>
      <c r="S847" s="197"/>
      <c r="T847" s="197"/>
      <c r="U847" s="197"/>
      <c r="V847" s="197"/>
      <c r="W847" s="197"/>
      <c r="X847" s="197"/>
      <c r="Y847" s="197"/>
      <c r="Z847" s="197"/>
    </row>
    <row r="848" spans="1:26" ht="12" customHeight="1" x14ac:dyDescent="0.25">
      <c r="A848" s="197"/>
      <c r="B848" s="197"/>
      <c r="C848" s="197"/>
      <c r="D848" s="230"/>
      <c r="E848" s="197"/>
      <c r="F848" s="197"/>
      <c r="G848" s="197"/>
      <c r="H848" s="197"/>
      <c r="I848" s="197"/>
      <c r="J848" s="197"/>
      <c r="K848" s="197"/>
      <c r="L848" s="197"/>
      <c r="M848" s="197"/>
      <c r="N848" s="197"/>
      <c r="O848" s="197"/>
      <c r="P848" s="197"/>
      <c r="Q848" s="197"/>
      <c r="R848" s="197"/>
      <c r="S848" s="197"/>
      <c r="T848" s="197"/>
      <c r="U848" s="197"/>
      <c r="V848" s="197"/>
      <c r="W848" s="197"/>
      <c r="X848" s="197"/>
      <c r="Y848" s="197"/>
      <c r="Z848" s="197"/>
    </row>
    <row r="849" spans="1:26" ht="12" customHeight="1" x14ac:dyDescent="0.25">
      <c r="A849" s="197"/>
      <c r="B849" s="197"/>
      <c r="C849" s="197"/>
      <c r="D849" s="230"/>
      <c r="E849" s="197"/>
      <c r="F849" s="197"/>
      <c r="G849" s="197"/>
      <c r="H849" s="197"/>
      <c r="I849" s="197"/>
      <c r="J849" s="197"/>
      <c r="K849" s="197"/>
      <c r="L849" s="197"/>
      <c r="M849" s="197"/>
      <c r="N849" s="197"/>
      <c r="O849" s="197"/>
      <c r="P849" s="197"/>
      <c r="Q849" s="197"/>
      <c r="R849" s="197"/>
      <c r="S849" s="197"/>
      <c r="T849" s="197"/>
      <c r="U849" s="197"/>
      <c r="V849" s="197"/>
      <c r="W849" s="197"/>
      <c r="X849" s="197"/>
      <c r="Y849" s="197"/>
      <c r="Z849" s="197"/>
    </row>
    <row r="850" spans="1:26" ht="12" customHeight="1" x14ac:dyDescent="0.25">
      <c r="A850" s="197"/>
      <c r="B850" s="197"/>
      <c r="C850" s="197"/>
      <c r="D850" s="230"/>
      <c r="E850" s="197"/>
      <c r="F850" s="197"/>
      <c r="G850" s="197"/>
      <c r="H850" s="197"/>
      <c r="I850" s="197"/>
      <c r="J850" s="197"/>
      <c r="K850" s="197"/>
      <c r="L850" s="197"/>
      <c r="M850" s="197"/>
      <c r="N850" s="197"/>
      <c r="O850" s="197"/>
      <c r="P850" s="197"/>
      <c r="Q850" s="197"/>
      <c r="R850" s="197"/>
      <c r="S850" s="197"/>
      <c r="T850" s="197"/>
      <c r="U850" s="197"/>
      <c r="V850" s="197"/>
      <c r="W850" s="197"/>
      <c r="X850" s="197"/>
      <c r="Y850" s="197"/>
      <c r="Z850" s="197"/>
    </row>
    <row r="851" spans="1:26" ht="12" customHeight="1" x14ac:dyDescent="0.25">
      <c r="A851" s="197"/>
      <c r="B851" s="197"/>
      <c r="C851" s="197"/>
      <c r="D851" s="230"/>
      <c r="E851" s="197"/>
      <c r="F851" s="197"/>
      <c r="G851" s="197"/>
      <c r="H851" s="197"/>
      <c r="I851" s="197"/>
      <c r="J851" s="197"/>
      <c r="K851" s="197"/>
      <c r="L851" s="197"/>
      <c r="M851" s="197"/>
      <c r="N851" s="197"/>
      <c r="O851" s="197"/>
      <c r="P851" s="197"/>
      <c r="Q851" s="197"/>
      <c r="R851" s="197"/>
      <c r="S851" s="197"/>
      <c r="T851" s="197"/>
      <c r="U851" s="197"/>
      <c r="V851" s="197"/>
      <c r="W851" s="197"/>
      <c r="X851" s="197"/>
      <c r="Y851" s="197"/>
      <c r="Z851" s="197"/>
    </row>
    <row r="852" spans="1:26" ht="12" customHeight="1" x14ac:dyDescent="0.25">
      <c r="A852" s="197"/>
      <c r="B852" s="197"/>
      <c r="C852" s="197"/>
      <c r="D852" s="230"/>
      <c r="E852" s="197"/>
      <c r="F852" s="197"/>
      <c r="G852" s="197"/>
      <c r="H852" s="197"/>
      <c r="I852" s="197"/>
      <c r="J852" s="197"/>
      <c r="K852" s="197"/>
      <c r="L852" s="197"/>
      <c r="M852" s="197"/>
      <c r="N852" s="197"/>
      <c r="O852" s="197"/>
      <c r="P852" s="197"/>
      <c r="Q852" s="197"/>
      <c r="R852" s="197"/>
      <c r="S852" s="197"/>
      <c r="T852" s="197"/>
      <c r="U852" s="197"/>
      <c r="V852" s="197"/>
      <c r="W852" s="197"/>
      <c r="X852" s="197"/>
      <c r="Y852" s="197"/>
      <c r="Z852" s="197"/>
    </row>
    <row r="853" spans="1:26" ht="12" customHeight="1" x14ac:dyDescent="0.25">
      <c r="A853" s="197"/>
      <c r="B853" s="197"/>
      <c r="C853" s="197"/>
      <c r="D853" s="230"/>
      <c r="E853" s="197"/>
      <c r="F853" s="197"/>
      <c r="G853" s="197"/>
      <c r="H853" s="197"/>
      <c r="I853" s="197"/>
      <c r="J853" s="197"/>
      <c r="K853" s="197"/>
      <c r="L853" s="197"/>
      <c r="M853" s="197"/>
      <c r="N853" s="197"/>
      <c r="O853" s="197"/>
      <c r="P853" s="197"/>
      <c r="Q853" s="197"/>
      <c r="R853" s="197"/>
      <c r="S853" s="197"/>
      <c r="T853" s="197"/>
      <c r="U853" s="197"/>
      <c r="V853" s="197"/>
      <c r="W853" s="197"/>
      <c r="X853" s="197"/>
      <c r="Y853" s="197"/>
      <c r="Z853" s="197"/>
    </row>
    <row r="854" spans="1:26" ht="12" customHeight="1" x14ac:dyDescent="0.25">
      <c r="A854" s="197"/>
      <c r="B854" s="197"/>
      <c r="C854" s="197"/>
      <c r="D854" s="230"/>
      <c r="E854" s="197"/>
      <c r="F854" s="197"/>
      <c r="G854" s="197"/>
      <c r="H854" s="197"/>
      <c r="I854" s="197"/>
      <c r="J854" s="197"/>
      <c r="K854" s="197"/>
      <c r="L854" s="197"/>
      <c r="M854" s="197"/>
      <c r="N854" s="197"/>
      <c r="O854" s="197"/>
      <c r="P854" s="197"/>
      <c r="Q854" s="197"/>
      <c r="R854" s="197"/>
      <c r="S854" s="197"/>
      <c r="T854" s="197"/>
      <c r="U854" s="197"/>
      <c r="V854" s="197"/>
      <c r="W854" s="197"/>
      <c r="X854" s="197"/>
      <c r="Y854" s="197"/>
      <c r="Z854" s="197"/>
    </row>
    <row r="855" spans="1:26" ht="12" customHeight="1" x14ac:dyDescent="0.25">
      <c r="A855" s="197"/>
      <c r="B855" s="197"/>
      <c r="C855" s="197"/>
      <c r="D855" s="230"/>
      <c r="E855" s="197"/>
      <c r="F855" s="197"/>
      <c r="G855" s="197"/>
      <c r="H855" s="197"/>
      <c r="I855" s="197"/>
      <c r="J855" s="197"/>
      <c r="K855" s="197"/>
      <c r="L855" s="197"/>
      <c r="M855" s="197"/>
      <c r="N855" s="197"/>
      <c r="O855" s="197"/>
      <c r="P855" s="197"/>
      <c r="Q855" s="197"/>
      <c r="R855" s="197"/>
      <c r="S855" s="197"/>
      <c r="T855" s="197"/>
      <c r="U855" s="197"/>
      <c r="V855" s="197"/>
      <c r="W855" s="197"/>
      <c r="X855" s="197"/>
      <c r="Y855" s="197"/>
      <c r="Z855" s="197"/>
    </row>
    <row r="856" spans="1:26" ht="12" customHeight="1" x14ac:dyDescent="0.25">
      <c r="A856" s="197"/>
      <c r="B856" s="197"/>
      <c r="C856" s="197"/>
      <c r="D856" s="230"/>
      <c r="E856" s="197"/>
      <c r="F856" s="197"/>
      <c r="G856" s="197"/>
      <c r="H856" s="197"/>
      <c r="I856" s="197"/>
      <c r="J856" s="197"/>
      <c r="K856" s="197"/>
      <c r="L856" s="197"/>
      <c r="M856" s="197"/>
      <c r="N856" s="197"/>
      <c r="O856" s="197"/>
      <c r="P856" s="197"/>
      <c r="Q856" s="197"/>
      <c r="R856" s="197"/>
      <c r="S856" s="197"/>
      <c r="T856" s="197"/>
      <c r="U856" s="197"/>
      <c r="V856" s="197"/>
      <c r="W856" s="197"/>
      <c r="X856" s="197"/>
      <c r="Y856" s="197"/>
      <c r="Z856" s="197"/>
    </row>
    <row r="857" spans="1:26" ht="12" customHeight="1" x14ac:dyDescent="0.25">
      <c r="A857" s="197"/>
      <c r="B857" s="197"/>
      <c r="C857" s="197"/>
      <c r="D857" s="230"/>
      <c r="E857" s="197"/>
      <c r="F857" s="197"/>
      <c r="G857" s="197"/>
      <c r="H857" s="197"/>
      <c r="I857" s="197"/>
      <c r="J857" s="197"/>
      <c r="K857" s="197"/>
      <c r="L857" s="197"/>
      <c r="M857" s="197"/>
      <c r="N857" s="197"/>
      <c r="O857" s="197"/>
      <c r="P857" s="197"/>
      <c r="Q857" s="197"/>
      <c r="R857" s="197"/>
      <c r="S857" s="197"/>
      <c r="T857" s="197"/>
      <c r="U857" s="197"/>
      <c r="V857" s="197"/>
      <c r="W857" s="197"/>
      <c r="X857" s="197"/>
      <c r="Y857" s="197"/>
      <c r="Z857" s="197"/>
    </row>
    <row r="858" spans="1:26" ht="12" customHeight="1" x14ac:dyDescent="0.25">
      <c r="A858" s="197"/>
      <c r="B858" s="197"/>
      <c r="C858" s="197"/>
      <c r="D858" s="230"/>
      <c r="E858" s="197"/>
      <c r="F858" s="197"/>
      <c r="G858" s="197"/>
      <c r="H858" s="197"/>
      <c r="I858" s="197"/>
      <c r="J858" s="197"/>
      <c r="K858" s="197"/>
      <c r="L858" s="197"/>
      <c r="M858" s="197"/>
      <c r="N858" s="197"/>
      <c r="O858" s="197"/>
      <c r="P858" s="197"/>
      <c r="Q858" s="197"/>
      <c r="R858" s="197"/>
      <c r="S858" s="197"/>
      <c r="T858" s="197"/>
      <c r="U858" s="197"/>
      <c r="V858" s="197"/>
      <c r="W858" s="197"/>
      <c r="X858" s="197"/>
      <c r="Y858" s="197"/>
      <c r="Z858" s="197"/>
    </row>
    <row r="859" spans="1:26" ht="12" customHeight="1" x14ac:dyDescent="0.25">
      <c r="A859" s="197"/>
      <c r="B859" s="197"/>
      <c r="C859" s="197"/>
      <c r="D859" s="230"/>
      <c r="E859" s="197"/>
      <c r="F859" s="197"/>
      <c r="G859" s="197"/>
      <c r="H859" s="197"/>
      <c r="I859" s="197"/>
      <c r="J859" s="197"/>
      <c r="K859" s="197"/>
      <c r="L859" s="197"/>
      <c r="M859" s="197"/>
      <c r="N859" s="197"/>
      <c r="O859" s="197"/>
      <c r="P859" s="197"/>
      <c r="Q859" s="197"/>
      <c r="R859" s="197"/>
      <c r="S859" s="197"/>
      <c r="T859" s="197"/>
      <c r="U859" s="197"/>
      <c r="V859" s="197"/>
      <c r="W859" s="197"/>
      <c r="X859" s="197"/>
      <c r="Y859" s="197"/>
      <c r="Z859" s="197"/>
    </row>
    <row r="860" spans="1:26" ht="12" customHeight="1" x14ac:dyDescent="0.25">
      <c r="A860" s="197"/>
      <c r="B860" s="197"/>
      <c r="C860" s="197"/>
      <c r="D860" s="230"/>
      <c r="E860" s="197"/>
      <c r="F860" s="197"/>
      <c r="G860" s="197"/>
      <c r="H860" s="197"/>
      <c r="I860" s="197"/>
      <c r="J860" s="197"/>
      <c r="K860" s="197"/>
      <c r="L860" s="197"/>
      <c r="M860" s="197"/>
      <c r="N860" s="197"/>
      <c r="O860" s="197"/>
      <c r="P860" s="197"/>
      <c r="Q860" s="197"/>
      <c r="R860" s="197"/>
      <c r="S860" s="197"/>
      <c r="T860" s="197"/>
      <c r="U860" s="197"/>
      <c r="V860" s="197"/>
      <c r="W860" s="197"/>
      <c r="X860" s="197"/>
      <c r="Y860" s="197"/>
      <c r="Z860" s="197"/>
    </row>
    <row r="861" spans="1:26" ht="12" customHeight="1" x14ac:dyDescent="0.25">
      <c r="A861" s="197"/>
      <c r="B861" s="197"/>
      <c r="C861" s="197"/>
      <c r="D861" s="230"/>
      <c r="E861" s="197"/>
      <c r="F861" s="197"/>
      <c r="G861" s="197"/>
      <c r="H861" s="197"/>
      <c r="I861" s="197"/>
      <c r="J861" s="197"/>
      <c r="K861" s="197"/>
      <c r="L861" s="197"/>
      <c r="M861" s="197"/>
      <c r="N861" s="197"/>
      <c r="O861" s="197"/>
      <c r="P861" s="197"/>
      <c r="Q861" s="197"/>
      <c r="R861" s="197"/>
      <c r="S861" s="197"/>
      <c r="T861" s="197"/>
      <c r="U861" s="197"/>
      <c r="V861" s="197"/>
      <c r="W861" s="197"/>
      <c r="X861" s="197"/>
      <c r="Y861" s="197"/>
      <c r="Z861" s="197"/>
    </row>
    <row r="862" spans="1:26" ht="12" customHeight="1" x14ac:dyDescent="0.25">
      <c r="A862" s="197"/>
      <c r="B862" s="197"/>
      <c r="C862" s="197"/>
      <c r="D862" s="230"/>
      <c r="E862" s="197"/>
      <c r="F862" s="197"/>
      <c r="G862" s="197"/>
      <c r="H862" s="197"/>
      <c r="I862" s="197"/>
      <c r="J862" s="197"/>
      <c r="K862" s="197"/>
      <c r="L862" s="197"/>
      <c r="M862" s="197"/>
      <c r="N862" s="197"/>
      <c r="O862" s="197"/>
      <c r="P862" s="197"/>
      <c r="Q862" s="197"/>
      <c r="R862" s="197"/>
      <c r="S862" s="197"/>
      <c r="T862" s="197"/>
      <c r="U862" s="197"/>
      <c r="V862" s="197"/>
      <c r="W862" s="197"/>
      <c r="X862" s="197"/>
      <c r="Y862" s="197"/>
      <c r="Z862" s="197"/>
    </row>
    <row r="863" spans="1:26" ht="12" customHeight="1" x14ac:dyDescent="0.25">
      <c r="A863" s="197"/>
      <c r="B863" s="197"/>
      <c r="C863" s="197"/>
      <c r="D863" s="230"/>
      <c r="E863" s="197"/>
      <c r="F863" s="197"/>
      <c r="G863" s="197"/>
      <c r="H863" s="197"/>
      <c r="I863" s="197"/>
      <c r="J863" s="197"/>
      <c r="K863" s="197"/>
      <c r="L863" s="197"/>
      <c r="M863" s="197"/>
      <c r="N863" s="197"/>
      <c r="O863" s="197"/>
      <c r="P863" s="197"/>
      <c r="Q863" s="197"/>
      <c r="R863" s="197"/>
      <c r="S863" s="197"/>
      <c r="T863" s="197"/>
      <c r="U863" s="197"/>
      <c r="V863" s="197"/>
      <c r="W863" s="197"/>
      <c r="X863" s="197"/>
      <c r="Y863" s="197"/>
      <c r="Z863" s="197"/>
    </row>
    <row r="864" spans="1:26" ht="12" customHeight="1" x14ac:dyDescent="0.25">
      <c r="A864" s="197"/>
      <c r="B864" s="197"/>
      <c r="C864" s="197"/>
      <c r="D864" s="230"/>
      <c r="E864" s="197"/>
      <c r="F864" s="197"/>
      <c r="G864" s="197"/>
      <c r="H864" s="197"/>
      <c r="I864" s="197"/>
      <c r="J864" s="197"/>
      <c r="K864" s="197"/>
      <c r="L864" s="197"/>
      <c r="M864" s="197"/>
      <c r="N864" s="197"/>
      <c r="O864" s="197"/>
      <c r="P864" s="197"/>
      <c r="Q864" s="197"/>
      <c r="R864" s="197"/>
      <c r="S864" s="197"/>
      <c r="T864" s="197"/>
      <c r="U864" s="197"/>
      <c r="V864" s="197"/>
      <c r="W864" s="197"/>
      <c r="X864" s="197"/>
      <c r="Y864" s="197"/>
      <c r="Z864" s="197"/>
    </row>
    <row r="865" spans="1:26" ht="12" customHeight="1" x14ac:dyDescent="0.25">
      <c r="A865" s="197"/>
      <c r="B865" s="197"/>
      <c r="C865" s="197"/>
      <c r="D865" s="230"/>
      <c r="E865" s="197"/>
      <c r="F865" s="197"/>
      <c r="G865" s="197"/>
      <c r="H865" s="197"/>
      <c r="I865" s="197"/>
      <c r="J865" s="197"/>
      <c r="K865" s="197"/>
      <c r="L865" s="197"/>
      <c r="M865" s="197"/>
      <c r="N865" s="197"/>
      <c r="O865" s="197"/>
      <c r="P865" s="197"/>
      <c r="Q865" s="197"/>
      <c r="R865" s="197"/>
      <c r="S865" s="197"/>
      <c r="T865" s="197"/>
      <c r="U865" s="197"/>
      <c r="V865" s="197"/>
      <c r="W865" s="197"/>
      <c r="X865" s="197"/>
      <c r="Y865" s="197"/>
      <c r="Z865" s="197"/>
    </row>
    <row r="866" spans="1:26" ht="12" customHeight="1" x14ac:dyDescent="0.25">
      <c r="A866" s="197"/>
      <c r="B866" s="197"/>
      <c r="C866" s="197"/>
      <c r="D866" s="230"/>
      <c r="E866" s="197"/>
      <c r="F866" s="197"/>
      <c r="G866" s="197"/>
      <c r="H866" s="197"/>
      <c r="I866" s="197"/>
      <c r="J866" s="197"/>
      <c r="K866" s="197"/>
      <c r="L866" s="197"/>
      <c r="M866" s="197"/>
      <c r="N866" s="197"/>
      <c r="O866" s="197"/>
      <c r="P866" s="197"/>
      <c r="Q866" s="197"/>
      <c r="R866" s="197"/>
      <c r="S866" s="197"/>
      <c r="T866" s="197"/>
      <c r="U866" s="197"/>
      <c r="V866" s="197"/>
      <c r="W866" s="197"/>
      <c r="X866" s="197"/>
      <c r="Y866" s="197"/>
      <c r="Z866" s="197"/>
    </row>
    <row r="867" spans="1:26" ht="12" customHeight="1" x14ac:dyDescent="0.25">
      <c r="A867" s="197"/>
      <c r="B867" s="197"/>
      <c r="C867" s="197"/>
      <c r="D867" s="230"/>
      <c r="E867" s="197"/>
      <c r="F867" s="197"/>
      <c r="G867" s="197"/>
      <c r="H867" s="197"/>
      <c r="I867" s="197"/>
      <c r="J867" s="197"/>
      <c r="K867" s="197"/>
      <c r="L867" s="197"/>
      <c r="M867" s="197"/>
      <c r="N867" s="197"/>
      <c r="O867" s="197"/>
      <c r="P867" s="197"/>
      <c r="Q867" s="197"/>
      <c r="R867" s="197"/>
      <c r="S867" s="197"/>
      <c r="T867" s="197"/>
      <c r="U867" s="197"/>
      <c r="V867" s="197"/>
      <c r="W867" s="197"/>
      <c r="X867" s="197"/>
      <c r="Y867" s="197"/>
      <c r="Z867" s="197"/>
    </row>
    <row r="868" spans="1:26" ht="12" customHeight="1" x14ac:dyDescent="0.25">
      <c r="A868" s="197"/>
      <c r="B868" s="197"/>
      <c r="C868" s="197"/>
      <c r="D868" s="230"/>
      <c r="E868" s="197"/>
      <c r="F868" s="197"/>
      <c r="G868" s="197"/>
      <c r="H868" s="197"/>
      <c r="I868" s="197"/>
      <c r="J868" s="197"/>
      <c r="K868" s="197"/>
      <c r="L868" s="197"/>
      <c r="M868" s="197"/>
      <c r="N868" s="197"/>
      <c r="O868" s="197"/>
      <c r="P868" s="197"/>
      <c r="Q868" s="197"/>
      <c r="R868" s="197"/>
      <c r="S868" s="197"/>
      <c r="T868" s="197"/>
      <c r="U868" s="197"/>
      <c r="V868" s="197"/>
      <c r="W868" s="197"/>
      <c r="X868" s="197"/>
      <c r="Y868" s="197"/>
      <c r="Z868" s="197"/>
    </row>
    <row r="869" spans="1:26" ht="12" customHeight="1" x14ac:dyDescent="0.25">
      <c r="A869" s="197"/>
      <c r="B869" s="197"/>
      <c r="C869" s="197"/>
      <c r="D869" s="230"/>
      <c r="E869" s="197"/>
      <c r="F869" s="197"/>
      <c r="G869" s="197"/>
      <c r="H869" s="197"/>
      <c r="I869" s="197"/>
      <c r="J869" s="197"/>
      <c r="K869" s="197"/>
      <c r="L869" s="197"/>
      <c r="M869" s="197"/>
      <c r="N869" s="197"/>
      <c r="O869" s="197"/>
      <c r="P869" s="197"/>
      <c r="Q869" s="197"/>
      <c r="R869" s="197"/>
      <c r="S869" s="197"/>
      <c r="T869" s="197"/>
      <c r="U869" s="197"/>
      <c r="V869" s="197"/>
      <c r="W869" s="197"/>
      <c r="X869" s="197"/>
      <c r="Y869" s="197"/>
      <c r="Z869" s="197"/>
    </row>
    <row r="870" spans="1:26" ht="12" customHeight="1" x14ac:dyDescent="0.25">
      <c r="A870" s="197"/>
      <c r="B870" s="197"/>
      <c r="C870" s="197"/>
      <c r="D870" s="230"/>
      <c r="E870" s="197"/>
      <c r="F870" s="197"/>
      <c r="G870" s="197"/>
      <c r="H870" s="197"/>
      <c r="I870" s="197"/>
      <c r="J870" s="197"/>
      <c r="K870" s="197"/>
      <c r="L870" s="197"/>
      <c r="M870" s="197"/>
      <c r="N870" s="197"/>
      <c r="O870" s="197"/>
      <c r="P870" s="197"/>
      <c r="Q870" s="197"/>
      <c r="R870" s="197"/>
      <c r="S870" s="197"/>
      <c r="T870" s="197"/>
      <c r="U870" s="197"/>
      <c r="V870" s="197"/>
      <c r="W870" s="197"/>
      <c r="X870" s="197"/>
      <c r="Y870" s="197"/>
      <c r="Z870" s="197"/>
    </row>
    <row r="871" spans="1:26" ht="12" customHeight="1" x14ac:dyDescent="0.25">
      <c r="A871" s="197"/>
      <c r="B871" s="197"/>
      <c r="C871" s="197"/>
      <c r="D871" s="230"/>
      <c r="E871" s="197"/>
      <c r="F871" s="197"/>
      <c r="G871" s="197"/>
      <c r="H871" s="197"/>
      <c r="I871" s="197"/>
      <c r="J871" s="197"/>
      <c r="K871" s="197"/>
      <c r="L871" s="197"/>
      <c r="M871" s="197"/>
      <c r="N871" s="197"/>
      <c r="O871" s="197"/>
      <c r="P871" s="197"/>
      <c r="Q871" s="197"/>
      <c r="R871" s="197"/>
      <c r="S871" s="197"/>
      <c r="T871" s="197"/>
      <c r="U871" s="197"/>
      <c r="V871" s="197"/>
      <c r="W871" s="197"/>
      <c r="X871" s="197"/>
      <c r="Y871" s="197"/>
      <c r="Z871" s="197"/>
    </row>
    <row r="872" spans="1:26" ht="12" customHeight="1" x14ac:dyDescent="0.25">
      <c r="A872" s="197"/>
      <c r="B872" s="197"/>
      <c r="C872" s="197"/>
      <c r="D872" s="230"/>
      <c r="E872" s="197"/>
      <c r="F872" s="197"/>
      <c r="G872" s="197"/>
      <c r="H872" s="197"/>
      <c r="I872" s="197"/>
      <c r="J872" s="197"/>
      <c r="K872" s="197"/>
      <c r="L872" s="197"/>
      <c r="M872" s="197"/>
      <c r="N872" s="197"/>
      <c r="O872" s="197"/>
      <c r="P872" s="197"/>
      <c r="Q872" s="197"/>
      <c r="R872" s="197"/>
      <c r="S872" s="197"/>
      <c r="T872" s="197"/>
      <c r="U872" s="197"/>
      <c r="V872" s="197"/>
      <c r="W872" s="197"/>
      <c r="X872" s="197"/>
      <c r="Y872" s="197"/>
      <c r="Z872" s="197"/>
    </row>
    <row r="873" spans="1:26" ht="12" customHeight="1" x14ac:dyDescent="0.25">
      <c r="A873" s="197"/>
      <c r="B873" s="197"/>
      <c r="C873" s="197"/>
      <c r="D873" s="230"/>
      <c r="E873" s="197"/>
      <c r="F873" s="197"/>
      <c r="G873" s="197"/>
      <c r="H873" s="197"/>
      <c r="I873" s="197"/>
      <c r="J873" s="197"/>
      <c r="K873" s="197"/>
      <c r="L873" s="197"/>
      <c r="M873" s="197"/>
      <c r="N873" s="197"/>
      <c r="O873" s="197"/>
      <c r="P873" s="197"/>
      <c r="Q873" s="197"/>
      <c r="R873" s="197"/>
      <c r="S873" s="197"/>
      <c r="T873" s="197"/>
      <c r="U873" s="197"/>
      <c r="V873" s="197"/>
      <c r="W873" s="197"/>
      <c r="X873" s="197"/>
      <c r="Y873" s="197"/>
      <c r="Z873" s="197"/>
    </row>
    <row r="874" spans="1:26" ht="12" customHeight="1" x14ac:dyDescent="0.25">
      <c r="A874" s="197"/>
      <c r="B874" s="197"/>
      <c r="C874" s="197"/>
      <c r="D874" s="230"/>
      <c r="E874" s="197"/>
      <c r="F874" s="197"/>
      <c r="G874" s="197"/>
      <c r="H874" s="197"/>
      <c r="I874" s="197"/>
      <c r="J874" s="197"/>
      <c r="K874" s="197"/>
      <c r="L874" s="197"/>
      <c r="M874" s="197"/>
      <c r="N874" s="197"/>
      <c r="O874" s="197"/>
      <c r="P874" s="197"/>
      <c r="Q874" s="197"/>
      <c r="R874" s="197"/>
      <c r="S874" s="197"/>
      <c r="T874" s="197"/>
      <c r="U874" s="197"/>
      <c r="V874" s="197"/>
      <c r="W874" s="197"/>
      <c r="X874" s="197"/>
      <c r="Y874" s="197"/>
      <c r="Z874" s="197"/>
    </row>
    <row r="875" spans="1:26" ht="12" customHeight="1" x14ac:dyDescent="0.25">
      <c r="A875" s="197"/>
      <c r="B875" s="197"/>
      <c r="C875" s="197"/>
      <c r="D875" s="230"/>
      <c r="E875" s="197"/>
      <c r="F875" s="197"/>
      <c r="G875" s="197"/>
      <c r="H875" s="197"/>
      <c r="I875" s="197"/>
      <c r="J875" s="197"/>
      <c r="K875" s="197"/>
      <c r="L875" s="197"/>
      <c r="M875" s="197"/>
      <c r="N875" s="197"/>
      <c r="O875" s="197"/>
      <c r="P875" s="197"/>
      <c r="Q875" s="197"/>
      <c r="R875" s="197"/>
      <c r="S875" s="197"/>
      <c r="T875" s="197"/>
      <c r="U875" s="197"/>
      <c r="V875" s="197"/>
      <c r="W875" s="197"/>
      <c r="X875" s="197"/>
      <c r="Y875" s="197"/>
      <c r="Z875" s="197"/>
    </row>
    <row r="876" spans="1:26" ht="12" customHeight="1" x14ac:dyDescent="0.25">
      <c r="A876" s="197"/>
      <c r="B876" s="197"/>
      <c r="C876" s="197"/>
      <c r="D876" s="230"/>
      <c r="E876" s="197"/>
      <c r="F876" s="197"/>
      <c r="G876" s="197"/>
      <c r="H876" s="197"/>
      <c r="I876" s="197"/>
      <c r="J876" s="197"/>
      <c r="K876" s="197"/>
      <c r="L876" s="197"/>
      <c r="M876" s="197"/>
      <c r="N876" s="197"/>
      <c r="O876" s="197"/>
      <c r="P876" s="197"/>
      <c r="Q876" s="197"/>
      <c r="R876" s="197"/>
      <c r="S876" s="197"/>
      <c r="T876" s="197"/>
      <c r="U876" s="197"/>
      <c r="V876" s="197"/>
      <c r="W876" s="197"/>
      <c r="X876" s="197"/>
      <c r="Y876" s="197"/>
      <c r="Z876" s="197"/>
    </row>
    <row r="877" spans="1:26" ht="12" customHeight="1" x14ac:dyDescent="0.25">
      <c r="A877" s="197"/>
      <c r="B877" s="197"/>
      <c r="C877" s="197"/>
      <c r="D877" s="230"/>
      <c r="E877" s="197"/>
      <c r="F877" s="197"/>
      <c r="G877" s="197"/>
      <c r="H877" s="197"/>
      <c r="I877" s="197"/>
      <c r="J877" s="197"/>
      <c r="K877" s="197"/>
      <c r="L877" s="197"/>
      <c r="M877" s="197"/>
      <c r="N877" s="197"/>
      <c r="O877" s="197"/>
      <c r="P877" s="197"/>
      <c r="Q877" s="197"/>
      <c r="R877" s="197"/>
      <c r="S877" s="197"/>
      <c r="T877" s="197"/>
      <c r="U877" s="197"/>
      <c r="V877" s="197"/>
      <c r="W877" s="197"/>
      <c r="X877" s="197"/>
      <c r="Y877" s="197"/>
      <c r="Z877" s="197"/>
    </row>
    <row r="878" spans="1:26" ht="12" customHeight="1" x14ac:dyDescent="0.25">
      <c r="A878" s="197"/>
      <c r="B878" s="197"/>
      <c r="C878" s="197"/>
      <c r="D878" s="230"/>
      <c r="E878" s="197"/>
      <c r="F878" s="197"/>
      <c r="G878" s="197"/>
      <c r="H878" s="197"/>
      <c r="I878" s="197"/>
      <c r="J878" s="197"/>
      <c r="K878" s="197"/>
      <c r="L878" s="197"/>
      <c r="M878" s="197"/>
      <c r="N878" s="197"/>
      <c r="O878" s="197"/>
      <c r="P878" s="197"/>
      <c r="Q878" s="197"/>
      <c r="R878" s="197"/>
      <c r="S878" s="197"/>
      <c r="T878" s="197"/>
      <c r="U878" s="197"/>
      <c r="V878" s="197"/>
      <c r="W878" s="197"/>
      <c r="X878" s="197"/>
      <c r="Y878" s="197"/>
      <c r="Z878" s="197"/>
    </row>
    <row r="879" spans="1:26" ht="12" customHeight="1" x14ac:dyDescent="0.25">
      <c r="A879" s="197"/>
      <c r="B879" s="197"/>
      <c r="C879" s="197"/>
      <c r="D879" s="230"/>
      <c r="E879" s="197"/>
      <c r="F879" s="197"/>
      <c r="G879" s="197"/>
      <c r="H879" s="197"/>
      <c r="I879" s="197"/>
      <c r="J879" s="197"/>
      <c r="K879" s="197"/>
      <c r="L879" s="197"/>
      <c r="M879" s="197"/>
      <c r="N879" s="197"/>
      <c r="O879" s="197"/>
      <c r="P879" s="197"/>
      <c r="Q879" s="197"/>
      <c r="R879" s="197"/>
      <c r="S879" s="197"/>
      <c r="T879" s="197"/>
      <c r="U879" s="197"/>
      <c r="V879" s="197"/>
      <c r="W879" s="197"/>
      <c r="X879" s="197"/>
      <c r="Y879" s="197"/>
      <c r="Z879" s="197"/>
    </row>
    <row r="880" spans="1:26" ht="12" customHeight="1" x14ac:dyDescent="0.25">
      <c r="A880" s="197"/>
      <c r="B880" s="197"/>
      <c r="C880" s="197"/>
      <c r="D880" s="230"/>
      <c r="E880" s="197"/>
      <c r="F880" s="197"/>
      <c r="G880" s="197"/>
      <c r="H880" s="197"/>
      <c r="I880" s="197"/>
      <c r="J880" s="197"/>
      <c r="K880" s="197"/>
      <c r="L880" s="197"/>
      <c r="M880" s="197"/>
      <c r="N880" s="197"/>
      <c r="O880" s="197"/>
      <c r="P880" s="197"/>
      <c r="Q880" s="197"/>
      <c r="R880" s="197"/>
      <c r="S880" s="197"/>
      <c r="T880" s="197"/>
      <c r="U880" s="197"/>
      <c r="V880" s="197"/>
      <c r="W880" s="197"/>
      <c r="X880" s="197"/>
      <c r="Y880" s="197"/>
      <c r="Z880" s="197"/>
    </row>
    <row r="881" spans="1:26" ht="12" customHeight="1" x14ac:dyDescent="0.25">
      <c r="A881" s="197"/>
      <c r="B881" s="197"/>
      <c r="C881" s="197"/>
      <c r="D881" s="230"/>
      <c r="E881" s="197"/>
      <c r="F881" s="197"/>
      <c r="G881" s="197"/>
      <c r="H881" s="197"/>
      <c r="I881" s="197"/>
      <c r="J881" s="197"/>
      <c r="K881" s="197"/>
      <c r="L881" s="197"/>
      <c r="M881" s="197"/>
      <c r="N881" s="197"/>
      <c r="O881" s="197"/>
      <c r="P881" s="197"/>
      <c r="Q881" s="197"/>
      <c r="R881" s="197"/>
      <c r="S881" s="197"/>
      <c r="T881" s="197"/>
      <c r="U881" s="197"/>
      <c r="V881" s="197"/>
      <c r="W881" s="197"/>
      <c r="X881" s="197"/>
      <c r="Y881" s="197"/>
      <c r="Z881" s="197"/>
    </row>
    <row r="882" spans="1:26" ht="12" customHeight="1" x14ac:dyDescent="0.25">
      <c r="A882" s="197"/>
      <c r="B882" s="197"/>
      <c r="C882" s="197"/>
      <c r="D882" s="230"/>
      <c r="E882" s="197"/>
      <c r="F882" s="197"/>
      <c r="G882" s="197"/>
      <c r="H882" s="197"/>
      <c r="I882" s="197"/>
      <c r="J882" s="197"/>
      <c r="K882" s="197"/>
      <c r="L882" s="197"/>
      <c r="M882" s="197"/>
      <c r="N882" s="197"/>
      <c r="O882" s="197"/>
      <c r="P882" s="197"/>
      <c r="Q882" s="197"/>
      <c r="R882" s="197"/>
      <c r="S882" s="197"/>
      <c r="T882" s="197"/>
      <c r="U882" s="197"/>
      <c r="V882" s="197"/>
      <c r="W882" s="197"/>
      <c r="X882" s="197"/>
      <c r="Y882" s="197"/>
      <c r="Z882" s="197"/>
    </row>
    <row r="883" spans="1:26" ht="12" customHeight="1" x14ac:dyDescent="0.25">
      <c r="A883" s="197"/>
      <c r="B883" s="197"/>
      <c r="C883" s="197"/>
      <c r="D883" s="230"/>
      <c r="E883" s="197"/>
      <c r="F883" s="197"/>
      <c r="G883" s="197"/>
      <c r="H883" s="197"/>
      <c r="I883" s="197"/>
      <c r="J883" s="197"/>
      <c r="K883" s="197"/>
      <c r="L883" s="197"/>
      <c r="M883" s="197"/>
      <c r="N883" s="197"/>
      <c r="O883" s="197"/>
      <c r="P883" s="197"/>
      <c r="Q883" s="197"/>
      <c r="R883" s="197"/>
      <c r="S883" s="197"/>
      <c r="T883" s="197"/>
      <c r="U883" s="197"/>
      <c r="V883" s="197"/>
      <c r="W883" s="197"/>
      <c r="X883" s="197"/>
      <c r="Y883" s="197"/>
      <c r="Z883" s="197"/>
    </row>
    <row r="884" spans="1:26" ht="12" customHeight="1" x14ac:dyDescent="0.25">
      <c r="A884" s="197"/>
      <c r="B884" s="197"/>
      <c r="C884" s="197"/>
      <c r="D884" s="230"/>
      <c r="E884" s="197"/>
      <c r="F884" s="197"/>
      <c r="G884" s="197"/>
      <c r="H884" s="197"/>
      <c r="I884" s="197"/>
      <c r="J884" s="197"/>
      <c r="K884" s="197"/>
      <c r="L884" s="197"/>
      <c r="M884" s="197"/>
      <c r="N884" s="197"/>
      <c r="O884" s="197"/>
      <c r="P884" s="197"/>
      <c r="Q884" s="197"/>
      <c r="R884" s="197"/>
      <c r="S884" s="197"/>
      <c r="T884" s="197"/>
      <c r="U884" s="197"/>
      <c r="V884" s="197"/>
      <c r="W884" s="197"/>
      <c r="X884" s="197"/>
      <c r="Y884" s="197"/>
      <c r="Z884" s="197"/>
    </row>
    <row r="885" spans="1:26" ht="12" customHeight="1" x14ac:dyDescent="0.25">
      <c r="A885" s="197"/>
      <c r="B885" s="197"/>
      <c r="C885" s="197"/>
      <c r="D885" s="230"/>
      <c r="E885" s="197"/>
      <c r="F885" s="197"/>
      <c r="G885" s="197"/>
      <c r="H885" s="197"/>
      <c r="I885" s="197"/>
      <c r="J885" s="197"/>
      <c r="K885" s="197"/>
      <c r="L885" s="197"/>
      <c r="M885" s="197"/>
      <c r="N885" s="197"/>
      <c r="O885" s="197"/>
      <c r="P885" s="197"/>
      <c r="Q885" s="197"/>
      <c r="R885" s="197"/>
      <c r="S885" s="197"/>
      <c r="T885" s="197"/>
      <c r="U885" s="197"/>
      <c r="V885" s="197"/>
      <c r="W885" s="197"/>
      <c r="X885" s="197"/>
      <c r="Y885" s="197"/>
      <c r="Z885" s="197"/>
    </row>
    <row r="886" spans="1:26" ht="12" customHeight="1" x14ac:dyDescent="0.25">
      <c r="A886" s="197"/>
      <c r="B886" s="197"/>
      <c r="C886" s="197"/>
      <c r="D886" s="230"/>
      <c r="E886" s="197"/>
      <c r="F886" s="197"/>
      <c r="G886" s="197"/>
      <c r="H886" s="197"/>
      <c r="I886" s="197"/>
      <c r="J886" s="197"/>
      <c r="K886" s="197"/>
      <c r="L886" s="197"/>
      <c r="M886" s="197"/>
      <c r="N886" s="197"/>
      <c r="O886" s="197"/>
      <c r="P886" s="197"/>
      <c r="Q886" s="197"/>
      <c r="R886" s="197"/>
      <c r="S886" s="197"/>
      <c r="T886" s="197"/>
      <c r="U886" s="197"/>
      <c r="V886" s="197"/>
      <c r="W886" s="197"/>
      <c r="X886" s="197"/>
      <c r="Y886" s="197"/>
      <c r="Z886" s="197"/>
    </row>
    <row r="887" spans="1:26" ht="12" customHeight="1" x14ac:dyDescent="0.25">
      <c r="A887" s="197"/>
      <c r="B887" s="197"/>
      <c r="C887" s="197"/>
      <c r="D887" s="230"/>
      <c r="E887" s="197"/>
      <c r="F887" s="197"/>
      <c r="G887" s="197"/>
      <c r="H887" s="197"/>
      <c r="I887" s="197"/>
      <c r="J887" s="197"/>
      <c r="K887" s="197"/>
      <c r="L887" s="197"/>
      <c r="M887" s="197"/>
      <c r="N887" s="197"/>
      <c r="O887" s="197"/>
      <c r="P887" s="197"/>
      <c r="Q887" s="197"/>
      <c r="R887" s="197"/>
      <c r="S887" s="197"/>
      <c r="T887" s="197"/>
      <c r="U887" s="197"/>
      <c r="V887" s="197"/>
      <c r="W887" s="197"/>
      <c r="X887" s="197"/>
      <c r="Y887" s="197"/>
      <c r="Z887" s="197"/>
    </row>
    <row r="888" spans="1:26" ht="12" customHeight="1" x14ac:dyDescent="0.25">
      <c r="A888" s="197"/>
      <c r="B888" s="197"/>
      <c r="C888" s="197"/>
      <c r="D888" s="230"/>
      <c r="E888" s="197"/>
      <c r="F888" s="197"/>
      <c r="G888" s="197"/>
      <c r="H888" s="197"/>
      <c r="I888" s="197"/>
      <c r="J888" s="197"/>
      <c r="K888" s="197"/>
      <c r="L888" s="197"/>
      <c r="M888" s="197"/>
      <c r="N888" s="197"/>
      <c r="O888" s="197"/>
      <c r="P888" s="197"/>
      <c r="Q888" s="197"/>
      <c r="R888" s="197"/>
      <c r="S888" s="197"/>
      <c r="T888" s="197"/>
      <c r="U888" s="197"/>
      <c r="V888" s="197"/>
      <c r="W888" s="197"/>
      <c r="X888" s="197"/>
      <c r="Y888" s="197"/>
      <c r="Z888" s="197"/>
    </row>
    <row r="889" spans="1:26" ht="12" customHeight="1" x14ac:dyDescent="0.25">
      <c r="A889" s="197"/>
      <c r="B889" s="197"/>
      <c r="C889" s="197"/>
      <c r="D889" s="230"/>
      <c r="E889" s="197"/>
      <c r="F889" s="197"/>
      <c r="G889" s="197"/>
      <c r="H889" s="197"/>
      <c r="I889" s="197"/>
      <c r="J889" s="197"/>
      <c r="K889" s="197"/>
      <c r="L889" s="197"/>
      <c r="M889" s="197"/>
      <c r="N889" s="197"/>
      <c r="O889" s="197"/>
      <c r="P889" s="197"/>
      <c r="Q889" s="197"/>
      <c r="R889" s="197"/>
      <c r="S889" s="197"/>
      <c r="T889" s="197"/>
      <c r="U889" s="197"/>
      <c r="V889" s="197"/>
      <c r="W889" s="197"/>
      <c r="X889" s="197"/>
      <c r="Y889" s="197"/>
      <c r="Z889" s="197"/>
    </row>
    <row r="890" spans="1:26" ht="12" customHeight="1" x14ac:dyDescent="0.25">
      <c r="A890" s="197"/>
      <c r="B890" s="197"/>
      <c r="C890" s="197"/>
      <c r="D890" s="230"/>
      <c r="E890" s="197"/>
      <c r="F890" s="197"/>
      <c r="G890" s="197"/>
      <c r="H890" s="197"/>
      <c r="I890" s="197"/>
      <c r="J890" s="197"/>
      <c r="K890" s="197"/>
      <c r="L890" s="197"/>
      <c r="M890" s="197"/>
      <c r="N890" s="197"/>
      <c r="O890" s="197"/>
      <c r="P890" s="197"/>
      <c r="Q890" s="197"/>
      <c r="R890" s="197"/>
      <c r="S890" s="197"/>
      <c r="T890" s="197"/>
      <c r="U890" s="197"/>
      <c r="V890" s="197"/>
      <c r="W890" s="197"/>
      <c r="X890" s="197"/>
      <c r="Y890" s="197"/>
      <c r="Z890" s="197"/>
    </row>
    <row r="891" spans="1:26" ht="12" customHeight="1" x14ac:dyDescent="0.25">
      <c r="A891" s="197"/>
      <c r="B891" s="197"/>
      <c r="C891" s="197"/>
      <c r="D891" s="230"/>
      <c r="E891" s="197"/>
      <c r="F891" s="197"/>
      <c r="G891" s="197"/>
      <c r="H891" s="197"/>
      <c r="I891" s="197"/>
      <c r="J891" s="197"/>
      <c r="K891" s="197"/>
      <c r="L891" s="197"/>
      <c r="M891" s="197"/>
      <c r="N891" s="197"/>
      <c r="O891" s="197"/>
      <c r="P891" s="197"/>
      <c r="Q891" s="197"/>
      <c r="R891" s="197"/>
      <c r="S891" s="197"/>
      <c r="T891" s="197"/>
      <c r="U891" s="197"/>
      <c r="V891" s="197"/>
      <c r="W891" s="197"/>
      <c r="X891" s="197"/>
      <c r="Y891" s="197"/>
      <c r="Z891" s="197"/>
    </row>
    <row r="892" spans="1:26" ht="12" customHeight="1" x14ac:dyDescent="0.25">
      <c r="A892" s="197"/>
      <c r="B892" s="197"/>
      <c r="C892" s="197"/>
      <c r="D892" s="230"/>
      <c r="E892" s="197"/>
      <c r="F892" s="197"/>
      <c r="G892" s="197"/>
      <c r="H892" s="197"/>
      <c r="I892" s="197"/>
      <c r="J892" s="197"/>
      <c r="K892" s="197"/>
      <c r="L892" s="197"/>
      <c r="M892" s="197"/>
      <c r="N892" s="197"/>
      <c r="O892" s="197"/>
      <c r="P892" s="197"/>
      <c r="Q892" s="197"/>
      <c r="R892" s="197"/>
      <c r="S892" s="197"/>
      <c r="T892" s="197"/>
      <c r="U892" s="197"/>
      <c r="V892" s="197"/>
      <c r="W892" s="197"/>
      <c r="X892" s="197"/>
      <c r="Y892" s="197"/>
      <c r="Z892" s="197"/>
    </row>
    <row r="893" spans="1:26" ht="12" customHeight="1" x14ac:dyDescent="0.25">
      <c r="A893" s="197"/>
      <c r="B893" s="197"/>
      <c r="C893" s="197"/>
      <c r="D893" s="230"/>
      <c r="E893" s="197"/>
      <c r="F893" s="197"/>
      <c r="G893" s="197"/>
      <c r="H893" s="197"/>
      <c r="I893" s="197"/>
      <c r="J893" s="197"/>
      <c r="K893" s="197"/>
      <c r="L893" s="197"/>
      <c r="M893" s="197"/>
      <c r="N893" s="197"/>
      <c r="O893" s="197"/>
      <c r="P893" s="197"/>
      <c r="Q893" s="197"/>
      <c r="R893" s="197"/>
      <c r="S893" s="197"/>
      <c r="T893" s="197"/>
      <c r="U893" s="197"/>
      <c r="V893" s="197"/>
      <c r="W893" s="197"/>
      <c r="X893" s="197"/>
      <c r="Y893" s="197"/>
      <c r="Z893" s="197"/>
    </row>
    <row r="894" spans="1:26" ht="12" customHeight="1" x14ac:dyDescent="0.25">
      <c r="A894" s="197"/>
      <c r="B894" s="197"/>
      <c r="C894" s="197"/>
      <c r="D894" s="230"/>
      <c r="E894" s="197"/>
      <c r="F894" s="197"/>
      <c r="G894" s="197"/>
      <c r="H894" s="197"/>
      <c r="I894" s="197"/>
      <c r="J894" s="197"/>
      <c r="K894" s="197"/>
      <c r="L894" s="197"/>
      <c r="M894" s="197"/>
      <c r="N894" s="197"/>
      <c r="O894" s="197"/>
      <c r="P894" s="197"/>
      <c r="Q894" s="197"/>
      <c r="R894" s="197"/>
      <c r="S894" s="197"/>
      <c r="T894" s="197"/>
      <c r="U894" s="197"/>
      <c r="V894" s="197"/>
      <c r="W894" s="197"/>
      <c r="X894" s="197"/>
      <c r="Y894" s="197"/>
      <c r="Z894" s="197"/>
    </row>
    <row r="895" spans="1:26" ht="12" customHeight="1" x14ac:dyDescent="0.25">
      <c r="A895" s="197"/>
      <c r="B895" s="197"/>
      <c r="C895" s="197"/>
      <c r="D895" s="230"/>
      <c r="E895" s="197"/>
      <c r="F895" s="197"/>
      <c r="G895" s="197"/>
      <c r="H895" s="197"/>
      <c r="I895" s="197"/>
      <c r="J895" s="197"/>
      <c r="K895" s="197"/>
      <c r="L895" s="197"/>
      <c r="M895" s="197"/>
      <c r="N895" s="197"/>
      <c r="O895" s="197"/>
      <c r="P895" s="197"/>
      <c r="Q895" s="197"/>
      <c r="R895" s="197"/>
      <c r="S895" s="197"/>
      <c r="T895" s="197"/>
      <c r="U895" s="197"/>
      <c r="V895" s="197"/>
      <c r="W895" s="197"/>
      <c r="X895" s="197"/>
      <c r="Y895" s="197"/>
      <c r="Z895" s="197"/>
    </row>
    <row r="896" spans="1:26" ht="12" customHeight="1" x14ac:dyDescent="0.25">
      <c r="A896" s="197"/>
      <c r="B896" s="197"/>
      <c r="C896" s="197"/>
      <c r="D896" s="230"/>
      <c r="E896" s="197"/>
      <c r="F896" s="197"/>
      <c r="G896" s="197"/>
      <c r="H896" s="197"/>
      <c r="I896" s="197"/>
      <c r="J896" s="197"/>
      <c r="K896" s="197"/>
      <c r="L896" s="197"/>
      <c r="M896" s="197"/>
      <c r="N896" s="197"/>
      <c r="O896" s="197"/>
      <c r="P896" s="197"/>
      <c r="Q896" s="197"/>
      <c r="R896" s="197"/>
      <c r="S896" s="197"/>
      <c r="T896" s="197"/>
      <c r="U896" s="197"/>
      <c r="V896" s="197"/>
      <c r="W896" s="197"/>
      <c r="X896" s="197"/>
      <c r="Y896" s="197"/>
      <c r="Z896" s="197"/>
    </row>
    <row r="897" spans="1:26" ht="12" customHeight="1" x14ac:dyDescent="0.25">
      <c r="A897" s="197"/>
      <c r="B897" s="197"/>
      <c r="C897" s="197"/>
      <c r="D897" s="230"/>
      <c r="E897" s="197"/>
      <c r="F897" s="197"/>
      <c r="G897" s="197"/>
      <c r="H897" s="197"/>
      <c r="I897" s="197"/>
      <c r="J897" s="197"/>
      <c r="K897" s="197"/>
      <c r="L897" s="197"/>
      <c r="M897" s="197"/>
      <c r="N897" s="197"/>
      <c r="O897" s="197"/>
      <c r="P897" s="197"/>
      <c r="Q897" s="197"/>
      <c r="R897" s="197"/>
      <c r="S897" s="197"/>
      <c r="T897" s="197"/>
      <c r="U897" s="197"/>
      <c r="V897" s="197"/>
      <c r="W897" s="197"/>
      <c r="X897" s="197"/>
      <c r="Y897" s="197"/>
      <c r="Z897" s="197"/>
    </row>
    <row r="898" spans="1:26" ht="12" customHeight="1" x14ac:dyDescent="0.25">
      <c r="A898" s="197"/>
      <c r="B898" s="197"/>
      <c r="C898" s="197"/>
      <c r="D898" s="230"/>
      <c r="E898" s="197"/>
      <c r="F898" s="197"/>
      <c r="G898" s="197"/>
      <c r="H898" s="197"/>
      <c r="I898" s="197"/>
      <c r="J898" s="197"/>
      <c r="K898" s="197"/>
      <c r="L898" s="197"/>
      <c r="M898" s="197"/>
      <c r="N898" s="197"/>
      <c r="O898" s="197"/>
      <c r="P898" s="197"/>
      <c r="Q898" s="197"/>
      <c r="R898" s="197"/>
      <c r="S898" s="197"/>
      <c r="T898" s="197"/>
      <c r="U898" s="197"/>
      <c r="V898" s="197"/>
      <c r="W898" s="197"/>
      <c r="X898" s="197"/>
      <c r="Y898" s="197"/>
      <c r="Z898" s="197"/>
    </row>
    <row r="899" spans="1:26" ht="12" customHeight="1" x14ac:dyDescent="0.25">
      <c r="A899" s="197"/>
      <c r="B899" s="197"/>
      <c r="C899" s="197"/>
      <c r="D899" s="230"/>
      <c r="E899" s="197"/>
      <c r="F899" s="197"/>
      <c r="G899" s="197"/>
      <c r="H899" s="197"/>
      <c r="I899" s="197"/>
      <c r="J899" s="197"/>
      <c r="K899" s="197"/>
      <c r="L899" s="197"/>
      <c r="M899" s="197"/>
      <c r="N899" s="197"/>
      <c r="O899" s="197"/>
      <c r="P899" s="197"/>
      <c r="Q899" s="197"/>
      <c r="R899" s="197"/>
      <c r="S899" s="197"/>
      <c r="T899" s="197"/>
      <c r="U899" s="197"/>
      <c r="V899" s="197"/>
      <c r="W899" s="197"/>
      <c r="X899" s="197"/>
      <c r="Y899" s="197"/>
      <c r="Z899" s="197"/>
    </row>
    <row r="900" spans="1:26" ht="12" customHeight="1" x14ac:dyDescent="0.25">
      <c r="A900" s="197"/>
      <c r="B900" s="197"/>
      <c r="C900" s="197"/>
      <c r="D900" s="230"/>
      <c r="E900" s="197"/>
      <c r="F900" s="197"/>
      <c r="G900" s="197"/>
      <c r="H900" s="197"/>
      <c r="I900" s="197"/>
      <c r="J900" s="197"/>
      <c r="K900" s="197"/>
      <c r="L900" s="197"/>
      <c r="M900" s="197"/>
      <c r="N900" s="197"/>
      <c r="O900" s="197"/>
      <c r="P900" s="197"/>
      <c r="Q900" s="197"/>
      <c r="R900" s="197"/>
      <c r="S900" s="197"/>
      <c r="T900" s="197"/>
      <c r="U900" s="197"/>
      <c r="V900" s="197"/>
      <c r="W900" s="197"/>
      <c r="X900" s="197"/>
      <c r="Y900" s="197"/>
      <c r="Z900" s="197"/>
    </row>
    <row r="901" spans="1:26" ht="12" customHeight="1" x14ac:dyDescent="0.25">
      <c r="A901" s="197"/>
      <c r="B901" s="197"/>
      <c r="C901" s="197"/>
      <c r="D901" s="230"/>
      <c r="E901" s="197"/>
      <c r="F901" s="197"/>
      <c r="G901" s="197"/>
      <c r="H901" s="197"/>
      <c r="I901" s="197"/>
      <c r="J901" s="197"/>
      <c r="K901" s="197"/>
      <c r="L901" s="197"/>
      <c r="M901" s="197"/>
      <c r="N901" s="197"/>
      <c r="O901" s="197"/>
      <c r="P901" s="197"/>
      <c r="Q901" s="197"/>
      <c r="R901" s="197"/>
      <c r="S901" s="197"/>
      <c r="T901" s="197"/>
      <c r="U901" s="197"/>
      <c r="V901" s="197"/>
      <c r="W901" s="197"/>
      <c r="X901" s="197"/>
      <c r="Y901" s="197"/>
      <c r="Z901" s="197"/>
    </row>
    <row r="902" spans="1:26" ht="12" customHeight="1" x14ac:dyDescent="0.25">
      <c r="A902" s="197"/>
      <c r="B902" s="197"/>
      <c r="C902" s="197"/>
      <c r="D902" s="230"/>
      <c r="E902" s="197"/>
      <c r="F902" s="197"/>
      <c r="G902" s="197"/>
      <c r="H902" s="197"/>
      <c r="I902" s="197"/>
      <c r="J902" s="197"/>
      <c r="K902" s="197"/>
      <c r="L902" s="197"/>
      <c r="M902" s="197"/>
      <c r="N902" s="197"/>
      <c r="O902" s="197"/>
      <c r="P902" s="197"/>
      <c r="Q902" s="197"/>
      <c r="R902" s="197"/>
      <c r="S902" s="197"/>
      <c r="T902" s="197"/>
      <c r="U902" s="197"/>
      <c r="V902" s="197"/>
      <c r="W902" s="197"/>
      <c r="X902" s="197"/>
      <c r="Y902" s="197"/>
      <c r="Z902" s="197"/>
    </row>
    <row r="903" spans="1:26" ht="12" customHeight="1" x14ac:dyDescent="0.25">
      <c r="A903" s="197"/>
      <c r="B903" s="197"/>
      <c r="C903" s="197"/>
      <c r="D903" s="230"/>
      <c r="E903" s="197"/>
      <c r="F903" s="197"/>
      <c r="G903" s="197"/>
      <c r="H903" s="197"/>
      <c r="I903" s="197"/>
      <c r="J903" s="197"/>
      <c r="K903" s="197"/>
      <c r="L903" s="197"/>
      <c r="M903" s="197"/>
      <c r="N903" s="197"/>
      <c r="O903" s="197"/>
      <c r="P903" s="197"/>
      <c r="Q903" s="197"/>
      <c r="R903" s="197"/>
      <c r="S903" s="197"/>
      <c r="T903" s="197"/>
      <c r="U903" s="197"/>
      <c r="V903" s="197"/>
      <c r="W903" s="197"/>
      <c r="X903" s="197"/>
      <c r="Y903" s="197"/>
      <c r="Z903" s="197"/>
    </row>
    <row r="904" spans="1:26" ht="12" customHeight="1" x14ac:dyDescent="0.25">
      <c r="A904" s="197"/>
      <c r="B904" s="197"/>
      <c r="C904" s="197"/>
      <c r="D904" s="230"/>
      <c r="E904" s="197"/>
      <c r="F904" s="197"/>
      <c r="G904" s="197"/>
      <c r="H904" s="197"/>
      <c r="I904" s="197"/>
      <c r="J904" s="197"/>
      <c r="K904" s="197"/>
      <c r="L904" s="197"/>
      <c r="M904" s="197"/>
      <c r="N904" s="197"/>
      <c r="O904" s="197"/>
      <c r="P904" s="197"/>
      <c r="Q904" s="197"/>
      <c r="R904" s="197"/>
      <c r="S904" s="197"/>
      <c r="T904" s="197"/>
      <c r="U904" s="197"/>
      <c r="V904" s="197"/>
      <c r="W904" s="197"/>
      <c r="X904" s="197"/>
      <c r="Y904" s="197"/>
      <c r="Z904" s="197"/>
    </row>
    <row r="905" spans="1:26" ht="12" customHeight="1" x14ac:dyDescent="0.25">
      <c r="A905" s="197"/>
      <c r="B905" s="197"/>
      <c r="C905" s="197"/>
      <c r="D905" s="230"/>
      <c r="E905" s="197"/>
      <c r="F905" s="197"/>
      <c r="G905" s="197"/>
      <c r="H905" s="197"/>
      <c r="I905" s="197"/>
      <c r="J905" s="197"/>
      <c r="K905" s="197"/>
      <c r="L905" s="197"/>
      <c r="M905" s="197"/>
      <c r="N905" s="197"/>
      <c r="O905" s="197"/>
      <c r="P905" s="197"/>
      <c r="Q905" s="197"/>
      <c r="R905" s="197"/>
      <c r="S905" s="197"/>
      <c r="T905" s="197"/>
      <c r="U905" s="197"/>
      <c r="V905" s="197"/>
      <c r="W905" s="197"/>
      <c r="X905" s="197"/>
      <c r="Y905" s="197"/>
      <c r="Z905" s="197"/>
    </row>
    <row r="906" spans="1:26" ht="12" customHeight="1" x14ac:dyDescent="0.25">
      <c r="A906" s="197"/>
      <c r="B906" s="197"/>
      <c r="C906" s="197"/>
      <c r="D906" s="230"/>
      <c r="E906" s="197"/>
      <c r="F906" s="197"/>
      <c r="G906" s="197"/>
      <c r="H906" s="197"/>
      <c r="I906" s="197"/>
      <c r="J906" s="197"/>
      <c r="K906" s="197"/>
      <c r="L906" s="197"/>
      <c r="M906" s="197"/>
      <c r="N906" s="197"/>
      <c r="O906" s="197"/>
      <c r="P906" s="197"/>
      <c r="Q906" s="197"/>
      <c r="R906" s="197"/>
      <c r="S906" s="197"/>
      <c r="T906" s="197"/>
      <c r="U906" s="197"/>
      <c r="V906" s="197"/>
      <c r="W906" s="197"/>
      <c r="X906" s="197"/>
      <c r="Y906" s="197"/>
      <c r="Z906" s="197"/>
    </row>
    <row r="907" spans="1:26" ht="12" customHeight="1" x14ac:dyDescent="0.25">
      <c r="A907" s="197"/>
      <c r="B907" s="197"/>
      <c r="C907" s="197"/>
      <c r="D907" s="230"/>
      <c r="E907" s="197"/>
      <c r="F907" s="197"/>
      <c r="G907" s="197"/>
      <c r="H907" s="197"/>
      <c r="I907" s="197"/>
      <c r="J907" s="197"/>
      <c r="K907" s="197"/>
      <c r="L907" s="197"/>
      <c r="M907" s="197"/>
      <c r="N907" s="197"/>
      <c r="O907" s="197"/>
      <c r="P907" s="197"/>
      <c r="Q907" s="197"/>
      <c r="R907" s="197"/>
      <c r="S907" s="197"/>
      <c r="T907" s="197"/>
      <c r="U907" s="197"/>
      <c r="V907" s="197"/>
      <c r="W907" s="197"/>
      <c r="X907" s="197"/>
      <c r="Y907" s="197"/>
      <c r="Z907" s="197"/>
    </row>
    <row r="908" spans="1:26" ht="12" customHeight="1" x14ac:dyDescent="0.25">
      <c r="A908" s="197"/>
      <c r="B908" s="197"/>
      <c r="C908" s="197"/>
      <c r="D908" s="230"/>
      <c r="E908" s="197"/>
      <c r="F908" s="197"/>
      <c r="G908" s="197"/>
      <c r="H908" s="197"/>
      <c r="I908" s="197"/>
      <c r="J908" s="197"/>
      <c r="K908" s="197"/>
      <c r="L908" s="197"/>
      <c r="M908" s="197"/>
      <c r="N908" s="197"/>
      <c r="O908" s="197"/>
      <c r="P908" s="197"/>
      <c r="Q908" s="197"/>
      <c r="R908" s="197"/>
      <c r="S908" s="197"/>
      <c r="T908" s="197"/>
      <c r="U908" s="197"/>
      <c r="V908" s="197"/>
      <c r="W908" s="197"/>
      <c r="X908" s="197"/>
      <c r="Y908" s="197"/>
      <c r="Z908" s="197"/>
    </row>
    <row r="909" spans="1:26" ht="12" customHeight="1" x14ac:dyDescent="0.25">
      <c r="A909" s="197"/>
      <c r="B909" s="197"/>
      <c r="C909" s="197"/>
      <c r="D909" s="230"/>
      <c r="E909" s="197"/>
      <c r="F909" s="197"/>
      <c r="G909" s="197"/>
      <c r="H909" s="197"/>
      <c r="I909" s="197"/>
      <c r="J909" s="197"/>
      <c r="K909" s="197"/>
      <c r="L909" s="197"/>
      <c r="M909" s="197"/>
      <c r="N909" s="197"/>
      <c r="O909" s="197"/>
      <c r="P909" s="197"/>
      <c r="Q909" s="197"/>
      <c r="R909" s="197"/>
      <c r="S909" s="197"/>
      <c r="T909" s="197"/>
      <c r="U909" s="197"/>
      <c r="V909" s="197"/>
      <c r="W909" s="197"/>
      <c r="X909" s="197"/>
      <c r="Y909" s="197"/>
      <c r="Z909" s="197"/>
    </row>
    <row r="910" spans="1:26" ht="12" customHeight="1" x14ac:dyDescent="0.25">
      <c r="A910" s="197"/>
      <c r="B910" s="197"/>
      <c r="C910" s="197"/>
      <c r="D910" s="230"/>
      <c r="E910" s="197"/>
      <c r="F910" s="197"/>
      <c r="G910" s="197"/>
      <c r="H910" s="197"/>
      <c r="I910" s="197"/>
      <c r="J910" s="197"/>
      <c r="K910" s="197"/>
      <c r="L910" s="197"/>
      <c r="M910" s="197"/>
      <c r="N910" s="197"/>
      <c r="O910" s="197"/>
      <c r="P910" s="197"/>
      <c r="Q910" s="197"/>
      <c r="R910" s="197"/>
      <c r="S910" s="197"/>
      <c r="T910" s="197"/>
      <c r="U910" s="197"/>
      <c r="V910" s="197"/>
      <c r="W910" s="197"/>
      <c r="X910" s="197"/>
      <c r="Y910" s="197"/>
      <c r="Z910" s="197"/>
    </row>
    <row r="911" spans="1:26" ht="12" customHeight="1" x14ac:dyDescent="0.25">
      <c r="A911" s="197"/>
      <c r="B911" s="197"/>
      <c r="C911" s="197"/>
      <c r="D911" s="230"/>
      <c r="E911" s="197"/>
      <c r="F911" s="197"/>
      <c r="G911" s="197"/>
      <c r="H911" s="197"/>
      <c r="I911" s="197"/>
      <c r="J911" s="197"/>
      <c r="K911" s="197"/>
      <c r="L911" s="197"/>
      <c r="M911" s="197"/>
      <c r="N911" s="197"/>
      <c r="O911" s="197"/>
      <c r="P911" s="197"/>
      <c r="Q911" s="197"/>
      <c r="R911" s="197"/>
      <c r="S911" s="197"/>
      <c r="T911" s="197"/>
      <c r="U911" s="197"/>
      <c r="V911" s="197"/>
      <c r="W911" s="197"/>
      <c r="X911" s="197"/>
      <c r="Y911" s="197"/>
      <c r="Z911" s="197"/>
    </row>
    <row r="912" spans="1:26" ht="12" customHeight="1" x14ac:dyDescent="0.25">
      <c r="A912" s="197"/>
      <c r="B912" s="197"/>
      <c r="C912" s="197"/>
      <c r="D912" s="230"/>
      <c r="E912" s="197"/>
      <c r="F912" s="197"/>
      <c r="G912" s="197"/>
      <c r="H912" s="197"/>
      <c r="I912" s="197"/>
      <c r="J912" s="197"/>
      <c r="K912" s="197"/>
      <c r="L912" s="197"/>
      <c r="M912" s="197"/>
      <c r="N912" s="197"/>
      <c r="O912" s="197"/>
      <c r="P912" s="197"/>
      <c r="Q912" s="197"/>
      <c r="R912" s="197"/>
      <c r="S912" s="197"/>
      <c r="T912" s="197"/>
      <c r="U912" s="197"/>
      <c r="V912" s="197"/>
      <c r="W912" s="197"/>
      <c r="X912" s="197"/>
      <c r="Y912" s="197"/>
      <c r="Z912" s="197"/>
    </row>
    <row r="913" spans="1:26" ht="12" customHeight="1" x14ac:dyDescent="0.25">
      <c r="A913" s="197"/>
      <c r="B913" s="197"/>
      <c r="C913" s="197"/>
      <c r="D913" s="230"/>
      <c r="E913" s="197"/>
      <c r="F913" s="197"/>
      <c r="G913" s="197"/>
      <c r="H913" s="197"/>
      <c r="I913" s="197"/>
      <c r="J913" s="197"/>
      <c r="K913" s="197"/>
      <c r="L913" s="197"/>
      <c r="M913" s="197"/>
      <c r="N913" s="197"/>
      <c r="O913" s="197"/>
      <c r="P913" s="197"/>
      <c r="Q913" s="197"/>
      <c r="R913" s="197"/>
      <c r="S913" s="197"/>
      <c r="T913" s="197"/>
      <c r="U913" s="197"/>
      <c r="V913" s="197"/>
      <c r="W913" s="197"/>
      <c r="X913" s="197"/>
      <c r="Y913" s="197"/>
      <c r="Z913" s="197"/>
    </row>
    <row r="914" spans="1:26" ht="12" customHeight="1" x14ac:dyDescent="0.25">
      <c r="A914" s="197"/>
      <c r="B914" s="197"/>
      <c r="C914" s="197"/>
      <c r="D914" s="230"/>
      <c r="E914" s="197"/>
      <c r="F914" s="197"/>
      <c r="G914" s="197"/>
      <c r="H914" s="197"/>
      <c r="I914" s="197"/>
      <c r="J914" s="197"/>
      <c r="K914" s="197"/>
      <c r="L914" s="197"/>
      <c r="M914" s="197"/>
      <c r="N914" s="197"/>
      <c r="O914" s="197"/>
      <c r="P914" s="197"/>
      <c r="Q914" s="197"/>
      <c r="R914" s="197"/>
      <c r="S914" s="197"/>
      <c r="T914" s="197"/>
      <c r="U914" s="197"/>
      <c r="V914" s="197"/>
      <c r="W914" s="197"/>
      <c r="X914" s="197"/>
      <c r="Y914" s="197"/>
      <c r="Z914" s="197"/>
    </row>
    <row r="915" spans="1:26" ht="12" customHeight="1" x14ac:dyDescent="0.25">
      <c r="A915" s="197"/>
      <c r="B915" s="197"/>
      <c r="C915" s="197"/>
      <c r="D915" s="230"/>
      <c r="E915" s="197"/>
      <c r="F915" s="197"/>
      <c r="G915" s="197"/>
      <c r="H915" s="197"/>
      <c r="I915" s="197"/>
      <c r="J915" s="197"/>
      <c r="K915" s="197"/>
      <c r="L915" s="197"/>
      <c r="M915" s="197"/>
      <c r="N915" s="197"/>
      <c r="O915" s="197"/>
      <c r="P915" s="197"/>
      <c r="Q915" s="197"/>
      <c r="R915" s="197"/>
      <c r="S915" s="197"/>
      <c r="T915" s="197"/>
      <c r="U915" s="197"/>
      <c r="V915" s="197"/>
      <c r="W915" s="197"/>
      <c r="X915" s="197"/>
      <c r="Y915" s="197"/>
      <c r="Z915" s="197"/>
    </row>
    <row r="916" spans="1:26" ht="12" customHeight="1" x14ac:dyDescent="0.25">
      <c r="A916" s="197"/>
      <c r="B916" s="197"/>
      <c r="C916" s="197"/>
      <c r="D916" s="230"/>
      <c r="E916" s="197"/>
      <c r="F916" s="197"/>
      <c r="G916" s="197"/>
      <c r="H916" s="197"/>
      <c r="I916" s="197"/>
      <c r="J916" s="197"/>
      <c r="K916" s="197"/>
      <c r="L916" s="197"/>
      <c r="M916" s="197"/>
      <c r="N916" s="197"/>
      <c r="O916" s="197"/>
      <c r="P916" s="197"/>
      <c r="Q916" s="197"/>
      <c r="R916" s="197"/>
      <c r="S916" s="197"/>
      <c r="T916" s="197"/>
      <c r="U916" s="197"/>
      <c r="V916" s="197"/>
      <c r="W916" s="197"/>
      <c r="X916" s="197"/>
      <c r="Y916" s="197"/>
      <c r="Z916" s="197"/>
    </row>
    <row r="917" spans="1:26" ht="12" customHeight="1" x14ac:dyDescent="0.25">
      <c r="A917" s="197"/>
      <c r="B917" s="197"/>
      <c r="C917" s="197"/>
      <c r="D917" s="230"/>
      <c r="E917" s="197"/>
      <c r="F917" s="197"/>
      <c r="G917" s="197"/>
      <c r="H917" s="197"/>
      <c r="I917" s="197"/>
      <c r="J917" s="197"/>
      <c r="K917" s="197"/>
      <c r="L917" s="197"/>
      <c r="M917" s="197"/>
      <c r="N917" s="197"/>
      <c r="O917" s="197"/>
      <c r="P917" s="197"/>
      <c r="Q917" s="197"/>
      <c r="R917" s="197"/>
      <c r="S917" s="197"/>
      <c r="T917" s="197"/>
      <c r="U917" s="197"/>
      <c r="V917" s="197"/>
      <c r="W917" s="197"/>
      <c r="X917" s="197"/>
      <c r="Y917" s="197"/>
      <c r="Z917" s="197"/>
    </row>
    <row r="918" spans="1:26" ht="12" customHeight="1" x14ac:dyDescent="0.25">
      <c r="A918" s="197"/>
      <c r="B918" s="197"/>
      <c r="C918" s="197"/>
      <c r="D918" s="230"/>
      <c r="E918" s="197"/>
      <c r="F918" s="197"/>
      <c r="G918" s="197"/>
      <c r="H918" s="197"/>
      <c r="I918" s="197"/>
      <c r="J918" s="197"/>
      <c r="K918" s="197"/>
      <c r="L918" s="197"/>
      <c r="M918" s="197"/>
      <c r="N918" s="197"/>
      <c r="O918" s="197"/>
      <c r="P918" s="197"/>
      <c r="Q918" s="197"/>
      <c r="R918" s="197"/>
      <c r="S918" s="197"/>
      <c r="T918" s="197"/>
      <c r="U918" s="197"/>
      <c r="V918" s="197"/>
      <c r="W918" s="197"/>
      <c r="X918" s="197"/>
      <c r="Y918" s="197"/>
      <c r="Z918" s="197"/>
    </row>
    <row r="919" spans="1:26" ht="12" customHeight="1" x14ac:dyDescent="0.25">
      <c r="A919" s="197"/>
      <c r="B919" s="197"/>
      <c r="C919" s="197"/>
      <c r="D919" s="230"/>
      <c r="E919" s="197"/>
      <c r="F919" s="197"/>
      <c r="G919" s="197"/>
      <c r="H919" s="197"/>
      <c r="I919" s="197"/>
      <c r="J919" s="197"/>
      <c r="K919" s="197"/>
      <c r="L919" s="197"/>
      <c r="M919" s="197"/>
      <c r="N919" s="197"/>
      <c r="O919" s="197"/>
      <c r="P919" s="197"/>
      <c r="Q919" s="197"/>
      <c r="R919" s="197"/>
      <c r="S919" s="197"/>
      <c r="T919" s="197"/>
      <c r="U919" s="197"/>
      <c r="V919" s="197"/>
      <c r="W919" s="197"/>
      <c r="X919" s="197"/>
      <c r="Y919" s="197"/>
      <c r="Z919" s="197"/>
    </row>
    <row r="920" spans="1:26" ht="12" customHeight="1" x14ac:dyDescent="0.25">
      <c r="A920" s="197"/>
      <c r="B920" s="197"/>
      <c r="C920" s="197"/>
      <c r="D920" s="230"/>
      <c r="E920" s="197"/>
      <c r="F920" s="197"/>
      <c r="G920" s="197"/>
      <c r="H920" s="197"/>
      <c r="I920" s="197"/>
      <c r="J920" s="197"/>
      <c r="K920" s="197"/>
      <c r="L920" s="197"/>
      <c r="M920" s="197"/>
      <c r="N920" s="197"/>
      <c r="O920" s="197"/>
      <c r="P920" s="197"/>
      <c r="Q920" s="197"/>
      <c r="R920" s="197"/>
      <c r="S920" s="197"/>
      <c r="T920" s="197"/>
      <c r="U920" s="197"/>
      <c r="V920" s="197"/>
      <c r="W920" s="197"/>
      <c r="X920" s="197"/>
      <c r="Y920" s="197"/>
      <c r="Z920" s="197"/>
    </row>
    <row r="921" spans="1:26" ht="12" customHeight="1" x14ac:dyDescent="0.25">
      <c r="A921" s="197"/>
      <c r="B921" s="197"/>
      <c r="C921" s="197"/>
      <c r="D921" s="230"/>
      <c r="E921" s="197"/>
      <c r="F921" s="197"/>
      <c r="G921" s="197"/>
      <c r="H921" s="197"/>
      <c r="I921" s="197"/>
      <c r="J921" s="197"/>
      <c r="K921" s="197"/>
      <c r="L921" s="197"/>
      <c r="M921" s="197"/>
      <c r="N921" s="197"/>
      <c r="O921" s="197"/>
      <c r="P921" s="197"/>
      <c r="Q921" s="197"/>
      <c r="R921" s="197"/>
      <c r="S921" s="197"/>
      <c r="T921" s="197"/>
      <c r="U921" s="197"/>
      <c r="V921" s="197"/>
      <c r="W921" s="197"/>
      <c r="X921" s="197"/>
      <c r="Y921" s="197"/>
      <c r="Z921" s="197"/>
    </row>
    <row r="922" spans="1:26" ht="12" customHeight="1" x14ac:dyDescent="0.25">
      <c r="A922" s="197"/>
      <c r="B922" s="197"/>
      <c r="C922" s="197"/>
      <c r="D922" s="230"/>
      <c r="E922" s="197"/>
      <c r="F922" s="197"/>
      <c r="G922" s="197"/>
      <c r="H922" s="197"/>
      <c r="I922" s="197"/>
      <c r="J922" s="197"/>
      <c r="K922" s="197"/>
      <c r="L922" s="197"/>
      <c r="M922" s="197"/>
      <c r="N922" s="197"/>
      <c r="O922" s="197"/>
      <c r="P922" s="197"/>
      <c r="Q922" s="197"/>
      <c r="R922" s="197"/>
      <c r="S922" s="197"/>
      <c r="T922" s="197"/>
      <c r="U922" s="197"/>
      <c r="V922" s="197"/>
      <c r="W922" s="197"/>
      <c r="X922" s="197"/>
      <c r="Y922" s="197"/>
      <c r="Z922" s="197"/>
    </row>
    <row r="923" spans="1:26" ht="12" customHeight="1" x14ac:dyDescent="0.25">
      <c r="A923" s="197"/>
      <c r="B923" s="197"/>
      <c r="C923" s="197"/>
      <c r="D923" s="230"/>
      <c r="E923" s="197"/>
      <c r="F923" s="197"/>
      <c r="G923" s="197"/>
      <c r="H923" s="197"/>
      <c r="I923" s="197"/>
      <c r="J923" s="197"/>
      <c r="K923" s="197"/>
      <c r="L923" s="197"/>
      <c r="M923" s="197"/>
      <c r="N923" s="197"/>
      <c r="O923" s="197"/>
      <c r="P923" s="197"/>
      <c r="Q923" s="197"/>
      <c r="R923" s="197"/>
      <c r="S923" s="197"/>
      <c r="T923" s="197"/>
      <c r="U923" s="197"/>
      <c r="V923" s="197"/>
      <c r="W923" s="197"/>
      <c r="X923" s="197"/>
      <c r="Y923" s="197"/>
      <c r="Z923" s="197"/>
    </row>
    <row r="924" spans="1:26" ht="12" customHeight="1" x14ac:dyDescent="0.25">
      <c r="A924" s="197"/>
      <c r="B924" s="197"/>
      <c r="C924" s="197"/>
      <c r="D924" s="230"/>
      <c r="E924" s="197"/>
      <c r="F924" s="197"/>
      <c r="G924" s="197"/>
      <c r="H924" s="197"/>
      <c r="I924" s="197"/>
      <c r="J924" s="197"/>
      <c r="K924" s="197"/>
      <c r="L924" s="197"/>
      <c r="M924" s="197"/>
      <c r="N924" s="197"/>
      <c r="O924" s="197"/>
      <c r="P924" s="197"/>
      <c r="Q924" s="197"/>
      <c r="R924" s="197"/>
      <c r="S924" s="197"/>
      <c r="T924" s="197"/>
      <c r="U924" s="197"/>
      <c r="V924" s="197"/>
      <c r="W924" s="197"/>
      <c r="X924" s="197"/>
      <c r="Y924" s="197"/>
      <c r="Z924" s="197"/>
    </row>
    <row r="925" spans="1:26" ht="12" customHeight="1" x14ac:dyDescent="0.25">
      <c r="A925" s="197"/>
      <c r="B925" s="197"/>
      <c r="C925" s="197"/>
      <c r="D925" s="230"/>
      <c r="E925" s="197"/>
      <c r="F925" s="197"/>
      <c r="G925" s="197"/>
      <c r="H925" s="197"/>
      <c r="I925" s="197"/>
      <c r="J925" s="197"/>
      <c r="K925" s="197"/>
      <c r="L925" s="197"/>
      <c r="M925" s="197"/>
      <c r="N925" s="197"/>
      <c r="O925" s="197"/>
      <c r="P925" s="197"/>
      <c r="Q925" s="197"/>
      <c r="R925" s="197"/>
      <c r="S925" s="197"/>
      <c r="T925" s="197"/>
      <c r="U925" s="197"/>
      <c r="V925" s="197"/>
      <c r="W925" s="197"/>
      <c r="X925" s="197"/>
      <c r="Y925" s="197"/>
      <c r="Z925" s="197"/>
    </row>
    <row r="926" spans="1:26" ht="12" customHeight="1" x14ac:dyDescent="0.25">
      <c r="A926" s="197"/>
      <c r="B926" s="197"/>
      <c r="C926" s="197"/>
      <c r="D926" s="230"/>
      <c r="E926" s="197"/>
      <c r="F926" s="197"/>
      <c r="G926" s="197"/>
      <c r="H926" s="197"/>
      <c r="I926" s="197"/>
      <c r="J926" s="197"/>
      <c r="K926" s="197"/>
      <c r="L926" s="197"/>
      <c r="M926" s="197"/>
      <c r="N926" s="197"/>
      <c r="O926" s="197"/>
      <c r="P926" s="197"/>
      <c r="Q926" s="197"/>
      <c r="R926" s="197"/>
      <c r="S926" s="197"/>
      <c r="T926" s="197"/>
      <c r="U926" s="197"/>
      <c r="V926" s="197"/>
      <c r="W926" s="197"/>
      <c r="X926" s="197"/>
      <c r="Y926" s="197"/>
      <c r="Z926" s="197"/>
    </row>
    <row r="927" spans="1:26" ht="12" customHeight="1" x14ac:dyDescent="0.25">
      <c r="A927" s="197"/>
      <c r="B927" s="197"/>
      <c r="C927" s="197"/>
      <c r="D927" s="230"/>
      <c r="E927" s="197"/>
      <c r="F927" s="197"/>
      <c r="G927" s="197"/>
      <c r="H927" s="197"/>
      <c r="I927" s="197"/>
      <c r="J927" s="197"/>
      <c r="K927" s="197"/>
      <c r="L927" s="197"/>
      <c r="M927" s="197"/>
      <c r="N927" s="197"/>
      <c r="O927" s="197"/>
      <c r="P927" s="197"/>
      <c r="Q927" s="197"/>
      <c r="R927" s="197"/>
      <c r="S927" s="197"/>
      <c r="T927" s="197"/>
      <c r="U927" s="197"/>
      <c r="V927" s="197"/>
      <c r="W927" s="197"/>
      <c r="X927" s="197"/>
      <c r="Y927" s="197"/>
      <c r="Z927" s="197"/>
    </row>
    <row r="928" spans="1:26" ht="12" customHeight="1" x14ac:dyDescent="0.25">
      <c r="A928" s="197"/>
      <c r="B928" s="197"/>
      <c r="C928" s="197"/>
      <c r="D928" s="230"/>
      <c r="E928" s="197"/>
      <c r="F928" s="197"/>
      <c r="G928" s="197"/>
      <c r="H928" s="197"/>
      <c r="I928" s="197"/>
      <c r="J928" s="197"/>
      <c r="K928" s="197"/>
      <c r="L928" s="197"/>
      <c r="M928" s="197"/>
      <c r="N928" s="197"/>
      <c r="O928" s="197"/>
      <c r="P928" s="197"/>
      <c r="Q928" s="197"/>
      <c r="R928" s="197"/>
      <c r="S928" s="197"/>
      <c r="T928" s="197"/>
      <c r="U928" s="197"/>
      <c r="V928" s="197"/>
      <c r="W928" s="197"/>
      <c r="X928" s="197"/>
      <c r="Y928" s="197"/>
      <c r="Z928" s="197"/>
    </row>
    <row r="929" spans="1:26" ht="12" customHeight="1" x14ac:dyDescent="0.25">
      <c r="A929" s="197"/>
      <c r="B929" s="197"/>
      <c r="C929" s="197"/>
      <c r="D929" s="230"/>
      <c r="E929" s="197"/>
      <c r="F929" s="197"/>
      <c r="G929" s="197"/>
      <c r="H929" s="197"/>
      <c r="I929" s="197"/>
      <c r="J929" s="197"/>
      <c r="K929" s="197"/>
      <c r="L929" s="197"/>
      <c r="M929" s="197"/>
      <c r="N929" s="197"/>
      <c r="O929" s="197"/>
      <c r="P929" s="197"/>
      <c r="Q929" s="197"/>
      <c r="R929" s="197"/>
      <c r="S929" s="197"/>
      <c r="T929" s="197"/>
      <c r="U929" s="197"/>
      <c r="V929" s="197"/>
      <c r="W929" s="197"/>
      <c r="X929" s="197"/>
      <c r="Y929" s="197"/>
      <c r="Z929" s="197"/>
    </row>
    <row r="930" spans="1:26" ht="12" customHeight="1" x14ac:dyDescent="0.25">
      <c r="A930" s="197"/>
      <c r="B930" s="197"/>
      <c r="C930" s="197"/>
      <c r="D930" s="230"/>
      <c r="E930" s="197"/>
      <c r="F930" s="197"/>
      <c r="G930" s="197"/>
      <c r="H930" s="197"/>
      <c r="I930" s="197"/>
      <c r="J930" s="197"/>
      <c r="K930" s="197"/>
      <c r="L930" s="197"/>
      <c r="M930" s="197"/>
      <c r="N930" s="197"/>
      <c r="O930" s="197"/>
      <c r="P930" s="197"/>
      <c r="Q930" s="197"/>
      <c r="R930" s="197"/>
      <c r="S930" s="197"/>
      <c r="T930" s="197"/>
      <c r="U930" s="197"/>
      <c r="V930" s="197"/>
      <c r="W930" s="197"/>
      <c r="X930" s="197"/>
      <c r="Y930" s="197"/>
      <c r="Z930" s="197"/>
    </row>
    <row r="931" spans="1:26" ht="12" customHeight="1" x14ac:dyDescent="0.25">
      <c r="A931" s="197"/>
      <c r="B931" s="197"/>
      <c r="C931" s="197"/>
      <c r="D931" s="230"/>
      <c r="E931" s="197"/>
      <c r="F931" s="197"/>
      <c r="G931" s="197"/>
      <c r="H931" s="197"/>
      <c r="I931" s="197"/>
      <c r="J931" s="197"/>
      <c r="K931" s="197"/>
      <c r="L931" s="197"/>
      <c r="M931" s="197"/>
      <c r="N931" s="197"/>
      <c r="O931" s="197"/>
      <c r="P931" s="197"/>
      <c r="Q931" s="197"/>
      <c r="R931" s="197"/>
      <c r="S931" s="197"/>
      <c r="T931" s="197"/>
      <c r="U931" s="197"/>
      <c r="V931" s="197"/>
      <c r="W931" s="197"/>
      <c r="X931" s="197"/>
      <c r="Y931" s="197"/>
      <c r="Z931" s="197"/>
    </row>
    <row r="932" spans="1:26" ht="12" customHeight="1" x14ac:dyDescent="0.25">
      <c r="A932" s="197"/>
      <c r="B932" s="197"/>
      <c r="C932" s="197"/>
      <c r="D932" s="230"/>
      <c r="E932" s="197"/>
      <c r="F932" s="197"/>
      <c r="G932" s="197"/>
      <c r="H932" s="197"/>
      <c r="I932" s="197"/>
      <c r="J932" s="197"/>
      <c r="K932" s="197"/>
      <c r="L932" s="197"/>
      <c r="M932" s="197"/>
      <c r="N932" s="197"/>
      <c r="O932" s="197"/>
      <c r="P932" s="197"/>
      <c r="Q932" s="197"/>
      <c r="R932" s="197"/>
      <c r="S932" s="197"/>
      <c r="T932" s="197"/>
      <c r="U932" s="197"/>
      <c r="V932" s="197"/>
      <c r="W932" s="197"/>
      <c r="X932" s="197"/>
      <c r="Y932" s="197"/>
      <c r="Z932" s="197"/>
    </row>
    <row r="933" spans="1:26" ht="12" customHeight="1" x14ac:dyDescent="0.25">
      <c r="A933" s="197"/>
      <c r="B933" s="197"/>
      <c r="C933" s="197"/>
      <c r="D933" s="230"/>
      <c r="E933" s="197"/>
      <c r="F933" s="197"/>
      <c r="G933" s="197"/>
      <c r="H933" s="197"/>
      <c r="I933" s="197"/>
      <c r="J933" s="197"/>
      <c r="K933" s="197"/>
      <c r="L933" s="197"/>
      <c r="M933" s="197"/>
      <c r="N933" s="197"/>
      <c r="O933" s="197"/>
      <c r="P933" s="197"/>
      <c r="Q933" s="197"/>
      <c r="R933" s="197"/>
      <c r="S933" s="197"/>
      <c r="T933" s="197"/>
      <c r="U933" s="197"/>
      <c r="V933" s="197"/>
      <c r="W933" s="197"/>
      <c r="X933" s="197"/>
      <c r="Y933" s="197"/>
      <c r="Z933" s="197"/>
    </row>
    <row r="934" spans="1:26" ht="12" customHeight="1" x14ac:dyDescent="0.25">
      <c r="A934" s="197"/>
      <c r="B934" s="197"/>
      <c r="C934" s="197"/>
      <c r="D934" s="230"/>
      <c r="E934" s="197"/>
      <c r="F934" s="197"/>
      <c r="G934" s="197"/>
      <c r="H934" s="197"/>
      <c r="I934" s="197"/>
      <c r="J934" s="197"/>
      <c r="K934" s="197"/>
      <c r="L934" s="197"/>
      <c r="M934" s="197"/>
      <c r="N934" s="197"/>
      <c r="O934" s="197"/>
      <c r="P934" s="197"/>
      <c r="Q934" s="197"/>
      <c r="R934" s="197"/>
      <c r="S934" s="197"/>
      <c r="T934" s="197"/>
      <c r="U934" s="197"/>
      <c r="V934" s="197"/>
      <c r="W934" s="197"/>
      <c r="X934" s="197"/>
      <c r="Y934" s="197"/>
      <c r="Z934" s="197"/>
    </row>
    <row r="935" spans="1:26" ht="12" customHeight="1" x14ac:dyDescent="0.25">
      <c r="A935" s="197"/>
      <c r="B935" s="197"/>
      <c r="C935" s="197"/>
      <c r="D935" s="230"/>
      <c r="E935" s="197"/>
      <c r="F935" s="197"/>
      <c r="G935" s="197"/>
      <c r="H935" s="197"/>
      <c r="I935" s="197"/>
      <c r="J935" s="197"/>
      <c r="K935" s="197"/>
      <c r="L935" s="197"/>
      <c r="M935" s="197"/>
      <c r="N935" s="197"/>
      <c r="O935" s="197"/>
      <c r="P935" s="197"/>
      <c r="Q935" s="197"/>
      <c r="R935" s="197"/>
      <c r="S935" s="197"/>
      <c r="T935" s="197"/>
      <c r="U935" s="197"/>
      <c r="V935" s="197"/>
      <c r="W935" s="197"/>
      <c r="X935" s="197"/>
      <c r="Y935" s="197"/>
      <c r="Z935" s="197"/>
    </row>
    <row r="936" spans="1:26" ht="12" customHeight="1" x14ac:dyDescent="0.25">
      <c r="A936" s="197"/>
      <c r="B936" s="197"/>
      <c r="C936" s="197"/>
      <c r="D936" s="230"/>
      <c r="E936" s="197"/>
      <c r="F936" s="197"/>
      <c r="G936" s="197"/>
      <c r="H936" s="197"/>
      <c r="I936" s="197"/>
      <c r="J936" s="197"/>
      <c r="K936" s="197"/>
      <c r="L936" s="197"/>
      <c r="M936" s="197"/>
      <c r="N936" s="197"/>
      <c r="O936" s="197"/>
      <c r="P936" s="197"/>
      <c r="Q936" s="197"/>
      <c r="R936" s="197"/>
      <c r="S936" s="197"/>
      <c r="T936" s="197"/>
      <c r="U936" s="197"/>
      <c r="V936" s="197"/>
      <c r="W936" s="197"/>
      <c r="X936" s="197"/>
      <c r="Y936" s="197"/>
      <c r="Z936" s="197"/>
    </row>
    <row r="937" spans="1:26" ht="12" customHeight="1" x14ac:dyDescent="0.25">
      <c r="A937" s="197"/>
      <c r="B937" s="197"/>
      <c r="C937" s="197"/>
      <c r="D937" s="230"/>
      <c r="E937" s="197"/>
      <c r="F937" s="197"/>
      <c r="G937" s="197"/>
      <c r="H937" s="197"/>
      <c r="I937" s="197"/>
      <c r="J937" s="197"/>
      <c r="K937" s="197"/>
      <c r="L937" s="197"/>
      <c r="M937" s="197"/>
      <c r="N937" s="197"/>
      <c r="O937" s="197"/>
      <c r="P937" s="197"/>
      <c r="Q937" s="197"/>
      <c r="R937" s="197"/>
      <c r="S937" s="197"/>
      <c r="T937" s="197"/>
      <c r="U937" s="197"/>
      <c r="V937" s="197"/>
      <c r="W937" s="197"/>
      <c r="X937" s="197"/>
      <c r="Y937" s="197"/>
      <c r="Z937" s="197"/>
    </row>
    <row r="938" spans="1:26" ht="12" customHeight="1" x14ac:dyDescent="0.25">
      <c r="A938" s="197"/>
      <c r="B938" s="197"/>
      <c r="C938" s="197"/>
      <c r="D938" s="230"/>
      <c r="E938" s="197"/>
      <c r="F938" s="197"/>
      <c r="G938" s="197"/>
      <c r="H938" s="197"/>
      <c r="I938" s="197"/>
      <c r="J938" s="197"/>
      <c r="K938" s="197"/>
      <c r="L938" s="197"/>
      <c r="M938" s="197"/>
      <c r="N938" s="197"/>
      <c r="O938" s="197"/>
      <c r="P938" s="197"/>
      <c r="Q938" s="197"/>
      <c r="R938" s="197"/>
      <c r="S938" s="197"/>
      <c r="T938" s="197"/>
      <c r="U938" s="197"/>
      <c r="V938" s="197"/>
      <c r="W938" s="197"/>
      <c r="X938" s="197"/>
      <c r="Y938" s="197"/>
      <c r="Z938" s="197"/>
    </row>
    <row r="939" spans="1:26" ht="12" customHeight="1" x14ac:dyDescent="0.25">
      <c r="A939" s="197"/>
      <c r="B939" s="197"/>
      <c r="C939" s="197"/>
      <c r="D939" s="230"/>
      <c r="E939" s="197"/>
      <c r="F939" s="197"/>
      <c r="G939" s="197"/>
      <c r="H939" s="197"/>
      <c r="I939" s="197"/>
      <c r="J939" s="197"/>
      <c r="K939" s="197"/>
      <c r="L939" s="197"/>
      <c r="M939" s="197"/>
      <c r="N939" s="197"/>
      <c r="O939" s="197"/>
      <c r="P939" s="197"/>
      <c r="Q939" s="197"/>
      <c r="R939" s="197"/>
      <c r="S939" s="197"/>
      <c r="T939" s="197"/>
      <c r="U939" s="197"/>
      <c r="V939" s="197"/>
      <c r="W939" s="197"/>
      <c r="X939" s="197"/>
      <c r="Y939" s="197"/>
      <c r="Z939" s="197"/>
    </row>
    <row r="940" spans="1:26" ht="12" customHeight="1" x14ac:dyDescent="0.25">
      <c r="A940" s="197"/>
      <c r="B940" s="197"/>
      <c r="C940" s="197"/>
      <c r="D940" s="230"/>
      <c r="E940" s="197"/>
      <c r="F940" s="197"/>
      <c r="G940" s="197"/>
      <c r="H940" s="197"/>
      <c r="I940" s="197"/>
      <c r="J940" s="197"/>
      <c r="K940" s="197"/>
      <c r="L940" s="197"/>
      <c r="M940" s="197"/>
      <c r="N940" s="197"/>
      <c r="O940" s="197"/>
      <c r="P940" s="197"/>
      <c r="Q940" s="197"/>
      <c r="R940" s="197"/>
      <c r="S940" s="197"/>
      <c r="T940" s="197"/>
      <c r="U940" s="197"/>
      <c r="V940" s="197"/>
      <c r="W940" s="197"/>
      <c r="X940" s="197"/>
      <c r="Y940" s="197"/>
      <c r="Z940" s="197"/>
    </row>
    <row r="941" spans="1:26" ht="12" customHeight="1" x14ac:dyDescent="0.25">
      <c r="A941" s="197"/>
      <c r="B941" s="197"/>
      <c r="C941" s="197"/>
      <c r="D941" s="230"/>
      <c r="E941" s="197"/>
      <c r="F941" s="197"/>
      <c r="G941" s="197"/>
      <c r="H941" s="197"/>
      <c r="I941" s="197"/>
      <c r="J941" s="197"/>
      <c r="K941" s="197"/>
      <c r="L941" s="197"/>
      <c r="M941" s="197"/>
      <c r="N941" s="197"/>
      <c r="O941" s="197"/>
      <c r="P941" s="197"/>
      <c r="Q941" s="197"/>
      <c r="R941" s="197"/>
      <c r="S941" s="197"/>
      <c r="T941" s="197"/>
      <c r="U941" s="197"/>
      <c r="V941" s="197"/>
      <c r="W941" s="197"/>
      <c r="X941" s="197"/>
      <c r="Y941" s="197"/>
      <c r="Z941" s="197"/>
    </row>
    <row r="942" spans="1:26" ht="12" customHeight="1" x14ac:dyDescent="0.25">
      <c r="A942" s="197"/>
      <c r="B942" s="197"/>
      <c r="C942" s="197"/>
      <c r="D942" s="230"/>
      <c r="E942" s="197"/>
      <c r="F942" s="197"/>
      <c r="G942" s="197"/>
      <c r="H942" s="197"/>
      <c r="I942" s="197"/>
      <c r="J942" s="197"/>
      <c r="K942" s="197"/>
      <c r="L942" s="197"/>
      <c r="M942" s="197"/>
      <c r="N942" s="197"/>
      <c r="O942" s="197"/>
      <c r="P942" s="197"/>
      <c r="Q942" s="197"/>
      <c r="R942" s="197"/>
      <c r="S942" s="197"/>
      <c r="T942" s="197"/>
      <c r="U942" s="197"/>
      <c r="V942" s="197"/>
      <c r="W942" s="197"/>
      <c r="X942" s="197"/>
      <c r="Y942" s="197"/>
      <c r="Z942" s="197"/>
    </row>
    <row r="943" spans="1:26" ht="12" customHeight="1" x14ac:dyDescent="0.25">
      <c r="A943" s="197"/>
      <c r="B943" s="197"/>
      <c r="C943" s="197"/>
      <c r="D943" s="230"/>
      <c r="E943" s="197"/>
      <c r="F943" s="197"/>
      <c r="G943" s="197"/>
      <c r="H943" s="197"/>
      <c r="I943" s="197"/>
      <c r="J943" s="197"/>
      <c r="K943" s="197"/>
      <c r="L943" s="197"/>
      <c r="M943" s="197"/>
      <c r="N943" s="197"/>
      <c r="O943" s="197"/>
      <c r="P943" s="197"/>
      <c r="Q943" s="197"/>
      <c r="R943" s="197"/>
      <c r="S943" s="197"/>
      <c r="T943" s="197"/>
      <c r="U943" s="197"/>
      <c r="V943" s="197"/>
      <c r="W943" s="197"/>
      <c r="X943" s="197"/>
      <c r="Y943" s="197"/>
      <c r="Z943" s="197"/>
    </row>
    <row r="944" spans="1:26" ht="12" customHeight="1" x14ac:dyDescent="0.25">
      <c r="A944" s="197"/>
      <c r="B944" s="197"/>
      <c r="C944" s="197"/>
      <c r="D944" s="230"/>
      <c r="E944" s="197"/>
      <c r="F944" s="197"/>
      <c r="G944" s="197"/>
      <c r="H944" s="197"/>
      <c r="I944" s="197"/>
      <c r="J944" s="197"/>
      <c r="K944" s="197"/>
      <c r="L944" s="197"/>
      <c r="M944" s="197"/>
      <c r="N944" s="197"/>
      <c r="O944" s="197"/>
      <c r="P944" s="197"/>
      <c r="Q944" s="197"/>
      <c r="R944" s="197"/>
      <c r="S944" s="197"/>
      <c r="T944" s="197"/>
      <c r="U944" s="197"/>
      <c r="V944" s="197"/>
      <c r="W944" s="197"/>
      <c r="X944" s="197"/>
      <c r="Y944" s="197"/>
      <c r="Z944" s="197"/>
    </row>
    <row r="945" spans="1:26" ht="12" customHeight="1" x14ac:dyDescent="0.25">
      <c r="A945" s="197"/>
      <c r="B945" s="197"/>
      <c r="C945" s="197"/>
      <c r="D945" s="230"/>
      <c r="E945" s="197"/>
      <c r="F945" s="197"/>
      <c r="G945" s="197"/>
      <c r="H945" s="197"/>
      <c r="I945" s="197"/>
      <c r="J945" s="197"/>
      <c r="K945" s="197"/>
      <c r="L945" s="197"/>
      <c r="M945" s="197"/>
      <c r="N945" s="197"/>
      <c r="O945" s="197"/>
      <c r="P945" s="197"/>
      <c r="Q945" s="197"/>
      <c r="R945" s="197"/>
      <c r="S945" s="197"/>
      <c r="T945" s="197"/>
      <c r="U945" s="197"/>
      <c r="V945" s="197"/>
      <c r="W945" s="197"/>
      <c r="X945" s="197"/>
      <c r="Y945" s="197"/>
      <c r="Z945" s="197"/>
    </row>
    <row r="946" spans="1:26" ht="12" customHeight="1" x14ac:dyDescent="0.25">
      <c r="A946" s="197"/>
      <c r="B946" s="197"/>
      <c r="C946" s="197"/>
      <c r="D946" s="230"/>
      <c r="E946" s="197"/>
      <c r="F946" s="197"/>
      <c r="G946" s="197"/>
      <c r="H946" s="197"/>
      <c r="I946" s="197"/>
      <c r="J946" s="197"/>
      <c r="K946" s="197"/>
      <c r="L946" s="197"/>
      <c r="M946" s="197"/>
      <c r="N946" s="197"/>
      <c r="O946" s="197"/>
      <c r="P946" s="197"/>
      <c r="Q946" s="197"/>
      <c r="R946" s="197"/>
      <c r="S946" s="197"/>
      <c r="T946" s="197"/>
      <c r="U946" s="197"/>
      <c r="V946" s="197"/>
      <c r="W946" s="197"/>
      <c r="X946" s="197"/>
      <c r="Y946" s="197"/>
      <c r="Z946" s="197"/>
    </row>
    <row r="947" spans="1:26" ht="12" customHeight="1" x14ac:dyDescent="0.25">
      <c r="A947" s="197"/>
      <c r="B947" s="197"/>
      <c r="C947" s="197"/>
      <c r="D947" s="230"/>
      <c r="E947" s="197"/>
      <c r="F947" s="197"/>
      <c r="G947" s="197"/>
      <c r="H947" s="197"/>
      <c r="I947" s="197"/>
      <c r="J947" s="197"/>
      <c r="K947" s="197"/>
      <c r="L947" s="197"/>
      <c r="M947" s="197"/>
      <c r="N947" s="197"/>
      <c r="O947" s="197"/>
      <c r="P947" s="197"/>
      <c r="Q947" s="197"/>
      <c r="R947" s="197"/>
      <c r="S947" s="197"/>
      <c r="T947" s="197"/>
      <c r="U947" s="197"/>
      <c r="V947" s="197"/>
      <c r="W947" s="197"/>
      <c r="X947" s="197"/>
      <c r="Y947" s="197"/>
      <c r="Z947" s="197"/>
    </row>
    <row r="948" spans="1:26" ht="12" customHeight="1" x14ac:dyDescent="0.25">
      <c r="A948" s="197"/>
      <c r="B948" s="197"/>
      <c r="C948" s="197"/>
      <c r="D948" s="230"/>
      <c r="E948" s="197"/>
      <c r="F948" s="197"/>
      <c r="G948" s="197"/>
      <c r="H948" s="197"/>
      <c r="I948" s="197"/>
      <c r="J948" s="197"/>
      <c r="K948" s="197"/>
      <c r="L948" s="197"/>
      <c r="M948" s="197"/>
      <c r="N948" s="197"/>
      <c r="O948" s="197"/>
      <c r="P948" s="197"/>
      <c r="Q948" s="197"/>
      <c r="R948" s="197"/>
      <c r="S948" s="197"/>
      <c r="T948" s="197"/>
      <c r="U948" s="197"/>
      <c r="V948" s="197"/>
      <c r="W948" s="197"/>
      <c r="X948" s="197"/>
      <c r="Y948" s="197"/>
      <c r="Z948" s="197"/>
    </row>
    <row r="949" spans="1:26" ht="12" customHeight="1" x14ac:dyDescent="0.25">
      <c r="A949" s="197"/>
      <c r="B949" s="197"/>
      <c r="C949" s="197"/>
      <c r="D949" s="230"/>
      <c r="E949" s="197"/>
      <c r="F949" s="197"/>
      <c r="G949" s="197"/>
      <c r="H949" s="197"/>
      <c r="I949" s="197"/>
      <c r="J949" s="197"/>
      <c r="K949" s="197"/>
      <c r="L949" s="197"/>
      <c r="M949" s="197"/>
      <c r="N949" s="197"/>
      <c r="O949" s="197"/>
      <c r="P949" s="197"/>
      <c r="Q949" s="197"/>
      <c r="R949" s="197"/>
      <c r="S949" s="197"/>
      <c r="T949" s="197"/>
      <c r="U949" s="197"/>
      <c r="V949" s="197"/>
      <c r="W949" s="197"/>
      <c r="X949" s="197"/>
      <c r="Y949" s="197"/>
      <c r="Z949" s="197"/>
    </row>
    <row r="950" spans="1:26" ht="12" customHeight="1" x14ac:dyDescent="0.25">
      <c r="A950" s="197"/>
      <c r="B950" s="197"/>
      <c r="C950" s="197"/>
      <c r="D950" s="230"/>
      <c r="E950" s="197"/>
      <c r="F950" s="197"/>
      <c r="G950" s="197"/>
      <c r="H950" s="197"/>
      <c r="I950" s="197"/>
      <c r="J950" s="197"/>
      <c r="K950" s="197"/>
      <c r="L950" s="197"/>
      <c r="M950" s="197"/>
      <c r="N950" s="197"/>
      <c r="O950" s="197"/>
      <c r="P950" s="197"/>
      <c r="Q950" s="197"/>
      <c r="R950" s="197"/>
      <c r="S950" s="197"/>
      <c r="T950" s="197"/>
      <c r="U950" s="197"/>
      <c r="V950" s="197"/>
      <c r="W950" s="197"/>
      <c r="X950" s="197"/>
      <c r="Y950" s="197"/>
      <c r="Z950" s="197"/>
    </row>
    <row r="951" spans="1:26" ht="12" customHeight="1" x14ac:dyDescent="0.25">
      <c r="A951" s="197"/>
      <c r="B951" s="197"/>
      <c r="C951" s="197"/>
      <c r="D951" s="230"/>
      <c r="E951" s="197"/>
      <c r="F951" s="197"/>
      <c r="G951" s="197"/>
      <c r="H951" s="197"/>
      <c r="I951" s="197"/>
      <c r="J951" s="197"/>
      <c r="K951" s="197"/>
      <c r="L951" s="197"/>
      <c r="M951" s="197"/>
      <c r="N951" s="197"/>
      <c r="O951" s="197"/>
      <c r="P951" s="197"/>
      <c r="Q951" s="197"/>
      <c r="R951" s="197"/>
      <c r="S951" s="197"/>
      <c r="T951" s="197"/>
      <c r="U951" s="197"/>
      <c r="V951" s="197"/>
      <c r="W951" s="197"/>
      <c r="X951" s="197"/>
      <c r="Y951" s="197"/>
      <c r="Z951" s="197"/>
    </row>
    <row r="952" spans="1:26" ht="12" customHeight="1" x14ac:dyDescent="0.25">
      <c r="A952" s="197"/>
      <c r="B952" s="197"/>
      <c r="C952" s="197"/>
      <c r="D952" s="230"/>
      <c r="E952" s="197"/>
      <c r="F952" s="197"/>
      <c r="G952" s="197"/>
      <c r="H952" s="197"/>
      <c r="I952" s="197"/>
      <c r="J952" s="197"/>
      <c r="K952" s="197"/>
      <c r="L952" s="197"/>
      <c r="M952" s="197"/>
      <c r="N952" s="197"/>
      <c r="O952" s="197"/>
      <c r="P952" s="197"/>
      <c r="Q952" s="197"/>
      <c r="R952" s="197"/>
      <c r="S952" s="197"/>
      <c r="T952" s="197"/>
      <c r="U952" s="197"/>
      <c r="V952" s="197"/>
      <c r="W952" s="197"/>
      <c r="X952" s="197"/>
      <c r="Y952" s="197"/>
      <c r="Z952" s="197"/>
    </row>
    <row r="953" spans="1:26" ht="12" customHeight="1" x14ac:dyDescent="0.25">
      <c r="A953" s="197"/>
      <c r="B953" s="197"/>
      <c r="C953" s="197"/>
      <c r="D953" s="230"/>
      <c r="E953" s="197"/>
      <c r="F953" s="197"/>
      <c r="G953" s="197"/>
      <c r="H953" s="197"/>
      <c r="I953" s="197"/>
      <c r="J953" s="197"/>
      <c r="K953" s="197"/>
      <c r="L953" s="197"/>
      <c r="M953" s="197"/>
      <c r="N953" s="197"/>
      <c r="O953" s="197"/>
      <c r="P953" s="197"/>
      <c r="Q953" s="197"/>
      <c r="R953" s="197"/>
      <c r="S953" s="197"/>
      <c r="T953" s="197"/>
      <c r="U953" s="197"/>
      <c r="V953" s="197"/>
      <c r="W953" s="197"/>
      <c r="X953" s="197"/>
      <c r="Y953" s="197"/>
      <c r="Z953" s="197"/>
    </row>
    <row r="954" spans="1:26" ht="12" customHeight="1" x14ac:dyDescent="0.25">
      <c r="A954" s="197"/>
      <c r="B954" s="197"/>
      <c r="C954" s="197"/>
      <c r="D954" s="230"/>
      <c r="E954" s="197"/>
      <c r="F954" s="197"/>
      <c r="G954" s="197"/>
      <c r="H954" s="197"/>
      <c r="I954" s="197"/>
      <c r="J954" s="197"/>
      <c r="K954" s="197"/>
      <c r="L954" s="197"/>
      <c r="M954" s="197"/>
      <c r="N954" s="197"/>
      <c r="O954" s="197"/>
      <c r="P954" s="197"/>
      <c r="Q954" s="197"/>
      <c r="R954" s="197"/>
      <c r="S954" s="197"/>
      <c r="T954" s="197"/>
      <c r="U954" s="197"/>
      <c r="V954" s="197"/>
      <c r="W954" s="197"/>
      <c r="X954" s="197"/>
      <c r="Y954" s="197"/>
      <c r="Z954" s="197"/>
    </row>
    <row r="955" spans="1:26" ht="12" customHeight="1" x14ac:dyDescent="0.25">
      <c r="A955" s="197"/>
      <c r="B955" s="197"/>
      <c r="C955" s="197"/>
      <c r="D955" s="230"/>
      <c r="E955" s="197"/>
      <c r="F955" s="197"/>
      <c r="G955" s="197"/>
      <c r="H955" s="197"/>
      <c r="I955" s="197"/>
      <c r="J955" s="197"/>
      <c r="K955" s="197"/>
      <c r="L955" s="197"/>
      <c r="M955" s="197"/>
      <c r="N955" s="197"/>
      <c r="O955" s="197"/>
      <c r="P955" s="197"/>
      <c r="Q955" s="197"/>
      <c r="R955" s="197"/>
      <c r="S955" s="197"/>
      <c r="T955" s="197"/>
      <c r="U955" s="197"/>
      <c r="V955" s="197"/>
      <c r="W955" s="197"/>
      <c r="X955" s="197"/>
      <c r="Y955" s="197"/>
      <c r="Z955" s="197"/>
    </row>
    <row r="956" spans="1:26" ht="12" customHeight="1" x14ac:dyDescent="0.25">
      <c r="A956" s="197"/>
      <c r="B956" s="197"/>
      <c r="C956" s="197"/>
      <c r="D956" s="230"/>
      <c r="E956" s="197"/>
      <c r="F956" s="197"/>
      <c r="G956" s="197"/>
      <c r="H956" s="197"/>
      <c r="I956" s="197"/>
      <c r="J956" s="197"/>
      <c r="K956" s="197"/>
      <c r="L956" s="197"/>
      <c r="M956" s="197"/>
      <c r="N956" s="197"/>
      <c r="O956" s="197"/>
      <c r="P956" s="197"/>
      <c r="Q956" s="197"/>
      <c r="R956" s="197"/>
      <c r="S956" s="197"/>
      <c r="T956" s="197"/>
      <c r="U956" s="197"/>
      <c r="V956" s="197"/>
      <c r="W956" s="197"/>
      <c r="X956" s="197"/>
      <c r="Y956" s="197"/>
      <c r="Z956" s="197"/>
    </row>
    <row r="957" spans="1:26" ht="12" customHeight="1" x14ac:dyDescent="0.25">
      <c r="A957" s="197"/>
      <c r="B957" s="197"/>
      <c r="C957" s="197"/>
      <c r="D957" s="230"/>
      <c r="E957" s="197"/>
      <c r="F957" s="197"/>
      <c r="G957" s="197"/>
      <c r="H957" s="197"/>
      <c r="I957" s="197"/>
      <c r="J957" s="197"/>
      <c r="K957" s="197"/>
      <c r="L957" s="197"/>
      <c r="M957" s="197"/>
      <c r="N957" s="197"/>
      <c r="O957" s="197"/>
      <c r="P957" s="197"/>
      <c r="Q957" s="197"/>
      <c r="R957" s="197"/>
      <c r="S957" s="197"/>
      <c r="T957" s="197"/>
      <c r="U957" s="197"/>
      <c r="V957" s="197"/>
      <c r="W957" s="197"/>
      <c r="X957" s="197"/>
      <c r="Y957" s="197"/>
      <c r="Z957" s="197"/>
    </row>
    <row r="958" spans="1:26" ht="12" customHeight="1" x14ac:dyDescent="0.25">
      <c r="A958" s="197"/>
      <c r="B958" s="197"/>
      <c r="C958" s="197"/>
      <c r="D958" s="230"/>
      <c r="E958" s="197"/>
      <c r="F958" s="197"/>
      <c r="G958" s="197"/>
      <c r="H958" s="197"/>
      <c r="I958" s="197"/>
      <c r="J958" s="197"/>
      <c r="K958" s="197"/>
      <c r="L958" s="197"/>
      <c r="M958" s="197"/>
      <c r="N958" s="197"/>
      <c r="O958" s="197"/>
      <c r="P958" s="197"/>
      <c r="Q958" s="197"/>
      <c r="R958" s="197"/>
      <c r="S958" s="197"/>
      <c r="T958" s="197"/>
      <c r="U958" s="197"/>
      <c r="V958" s="197"/>
      <c r="W958" s="197"/>
      <c r="X958" s="197"/>
      <c r="Y958" s="197"/>
      <c r="Z958" s="197"/>
    </row>
    <row r="959" spans="1:26" ht="12" customHeight="1" x14ac:dyDescent="0.25">
      <c r="A959" s="197"/>
      <c r="B959" s="197"/>
      <c r="C959" s="197"/>
      <c r="D959" s="230"/>
      <c r="E959" s="197"/>
      <c r="F959" s="197"/>
      <c r="G959" s="197"/>
      <c r="H959" s="197"/>
      <c r="I959" s="197"/>
      <c r="J959" s="197"/>
      <c r="K959" s="197"/>
      <c r="L959" s="197"/>
      <c r="M959" s="197"/>
      <c r="N959" s="197"/>
      <c r="O959" s="197"/>
      <c r="P959" s="197"/>
      <c r="Q959" s="197"/>
      <c r="R959" s="197"/>
      <c r="S959" s="197"/>
      <c r="T959" s="197"/>
      <c r="U959" s="197"/>
      <c r="V959" s="197"/>
      <c r="W959" s="197"/>
      <c r="X959" s="197"/>
      <c r="Y959" s="197"/>
      <c r="Z959" s="197"/>
    </row>
    <row r="960" spans="1:26" ht="12" customHeight="1" x14ac:dyDescent="0.25">
      <c r="A960" s="197"/>
      <c r="B960" s="197"/>
      <c r="C960" s="197"/>
      <c r="D960" s="230"/>
      <c r="E960" s="197"/>
      <c r="F960" s="197"/>
      <c r="G960" s="197"/>
      <c r="H960" s="197"/>
      <c r="I960" s="197"/>
      <c r="J960" s="197"/>
      <c r="K960" s="197"/>
      <c r="L960" s="197"/>
      <c r="M960" s="197"/>
      <c r="N960" s="197"/>
      <c r="O960" s="197"/>
      <c r="P960" s="197"/>
      <c r="Q960" s="197"/>
      <c r="R960" s="197"/>
      <c r="S960" s="197"/>
      <c r="T960" s="197"/>
      <c r="U960" s="197"/>
      <c r="V960" s="197"/>
      <c r="W960" s="197"/>
      <c r="X960" s="197"/>
      <c r="Y960" s="197"/>
      <c r="Z960" s="197"/>
    </row>
    <row r="961" spans="1:26" ht="12" customHeight="1" x14ac:dyDescent="0.25">
      <c r="A961" s="197"/>
      <c r="B961" s="197"/>
      <c r="C961" s="197"/>
      <c r="D961" s="230"/>
      <c r="E961" s="197"/>
      <c r="F961" s="197"/>
      <c r="G961" s="197"/>
      <c r="H961" s="197"/>
      <c r="I961" s="197"/>
      <c r="J961" s="197"/>
      <c r="K961" s="197"/>
      <c r="L961" s="197"/>
      <c r="M961" s="197"/>
      <c r="N961" s="197"/>
      <c r="O961" s="197"/>
      <c r="P961" s="197"/>
      <c r="Q961" s="197"/>
      <c r="R961" s="197"/>
      <c r="S961" s="197"/>
      <c r="T961" s="197"/>
      <c r="U961" s="197"/>
      <c r="V961" s="197"/>
      <c r="W961" s="197"/>
      <c r="X961" s="197"/>
      <c r="Y961" s="197"/>
      <c r="Z961" s="197"/>
    </row>
    <row r="962" spans="1:26" ht="12" customHeight="1" x14ac:dyDescent="0.25">
      <c r="A962" s="197"/>
      <c r="B962" s="197"/>
      <c r="C962" s="197"/>
      <c r="D962" s="230"/>
      <c r="E962" s="197"/>
      <c r="F962" s="197"/>
      <c r="G962" s="197"/>
      <c r="H962" s="197"/>
      <c r="I962" s="197"/>
      <c r="J962" s="197"/>
      <c r="K962" s="197"/>
      <c r="L962" s="197"/>
      <c r="M962" s="197"/>
      <c r="N962" s="197"/>
      <c r="O962" s="197"/>
      <c r="P962" s="197"/>
      <c r="Q962" s="197"/>
      <c r="R962" s="197"/>
      <c r="S962" s="197"/>
      <c r="T962" s="197"/>
      <c r="U962" s="197"/>
      <c r="V962" s="197"/>
      <c r="W962" s="197"/>
      <c r="X962" s="197"/>
      <c r="Y962" s="197"/>
      <c r="Z962" s="197"/>
    </row>
    <row r="963" spans="1:26" ht="12" customHeight="1" x14ac:dyDescent="0.25">
      <c r="A963" s="197"/>
      <c r="B963" s="197"/>
      <c r="C963" s="197"/>
      <c r="D963" s="230"/>
      <c r="E963" s="197"/>
      <c r="F963" s="197"/>
      <c r="G963" s="197"/>
      <c r="H963" s="197"/>
      <c r="I963" s="197"/>
      <c r="J963" s="197"/>
      <c r="K963" s="197"/>
      <c r="L963" s="197"/>
      <c r="M963" s="197"/>
      <c r="N963" s="197"/>
      <c r="O963" s="197"/>
      <c r="P963" s="197"/>
      <c r="Q963" s="197"/>
      <c r="R963" s="197"/>
      <c r="S963" s="197"/>
      <c r="T963" s="197"/>
      <c r="U963" s="197"/>
      <c r="V963" s="197"/>
      <c r="W963" s="197"/>
      <c r="X963" s="197"/>
      <c r="Y963" s="197"/>
      <c r="Z963" s="197"/>
    </row>
    <row r="964" spans="1:26" ht="12" customHeight="1" x14ac:dyDescent="0.25">
      <c r="A964" s="197"/>
      <c r="B964" s="197"/>
      <c r="C964" s="197"/>
      <c r="D964" s="230"/>
      <c r="E964" s="197"/>
      <c r="F964" s="197"/>
      <c r="G964" s="197"/>
      <c r="H964" s="197"/>
      <c r="I964" s="197"/>
      <c r="J964" s="197"/>
      <c r="K964" s="197"/>
      <c r="L964" s="197"/>
      <c r="M964" s="197"/>
      <c r="N964" s="197"/>
      <c r="O964" s="197"/>
      <c r="P964" s="197"/>
      <c r="Q964" s="197"/>
      <c r="R964" s="197"/>
      <c r="S964" s="197"/>
      <c r="T964" s="197"/>
      <c r="U964" s="197"/>
      <c r="V964" s="197"/>
      <c r="W964" s="197"/>
      <c r="X964" s="197"/>
      <c r="Y964" s="197"/>
      <c r="Z964" s="197"/>
    </row>
    <row r="965" spans="1:26" ht="12" customHeight="1" x14ac:dyDescent="0.25">
      <c r="A965" s="197"/>
      <c r="B965" s="197"/>
      <c r="C965" s="197"/>
      <c r="D965" s="230"/>
      <c r="E965" s="197"/>
      <c r="F965" s="197"/>
      <c r="G965" s="197"/>
      <c r="H965" s="197"/>
      <c r="I965" s="197"/>
      <c r="J965" s="197"/>
      <c r="K965" s="197"/>
      <c r="L965" s="197"/>
      <c r="M965" s="197"/>
      <c r="N965" s="197"/>
      <c r="O965" s="197"/>
      <c r="P965" s="197"/>
      <c r="Q965" s="197"/>
      <c r="R965" s="197"/>
      <c r="S965" s="197"/>
      <c r="T965" s="197"/>
      <c r="U965" s="197"/>
      <c r="V965" s="197"/>
      <c r="W965" s="197"/>
      <c r="X965" s="197"/>
      <c r="Y965" s="197"/>
      <c r="Z965" s="197"/>
    </row>
    <row r="966" spans="1:26" ht="12" customHeight="1" x14ac:dyDescent="0.25">
      <c r="A966" s="197"/>
      <c r="B966" s="197"/>
      <c r="C966" s="197"/>
      <c r="D966" s="230"/>
      <c r="E966" s="197"/>
      <c r="F966" s="197"/>
      <c r="G966" s="197"/>
      <c r="H966" s="197"/>
      <c r="I966" s="197"/>
      <c r="J966" s="197"/>
      <c r="K966" s="197"/>
      <c r="L966" s="197"/>
      <c r="M966" s="197"/>
      <c r="N966" s="197"/>
      <c r="O966" s="197"/>
      <c r="P966" s="197"/>
      <c r="Q966" s="197"/>
      <c r="R966" s="197"/>
      <c r="S966" s="197"/>
      <c r="T966" s="197"/>
      <c r="U966" s="197"/>
      <c r="V966" s="197"/>
      <c r="W966" s="197"/>
      <c r="X966" s="197"/>
      <c r="Y966" s="197"/>
      <c r="Z966" s="197"/>
    </row>
    <row r="967" spans="1:26" ht="12" customHeight="1" x14ac:dyDescent="0.25">
      <c r="A967" s="197"/>
      <c r="B967" s="197"/>
      <c r="C967" s="197"/>
      <c r="D967" s="230"/>
      <c r="E967" s="197"/>
      <c r="F967" s="197"/>
      <c r="G967" s="197"/>
      <c r="H967" s="197"/>
      <c r="I967" s="197"/>
      <c r="J967" s="197"/>
      <c r="K967" s="197"/>
      <c r="L967" s="197"/>
      <c r="M967" s="197"/>
      <c r="N967" s="197"/>
      <c r="O967" s="197"/>
      <c r="P967" s="197"/>
      <c r="Q967" s="197"/>
      <c r="R967" s="197"/>
      <c r="S967" s="197"/>
      <c r="T967" s="197"/>
      <c r="U967" s="197"/>
      <c r="V967" s="197"/>
      <c r="W967" s="197"/>
      <c r="X967" s="197"/>
      <c r="Y967" s="197"/>
      <c r="Z967" s="197"/>
    </row>
    <row r="968" spans="1:26" ht="12" customHeight="1" x14ac:dyDescent="0.25">
      <c r="A968" s="197"/>
      <c r="B968" s="197"/>
      <c r="C968" s="197"/>
      <c r="D968" s="230"/>
      <c r="E968" s="197"/>
      <c r="F968" s="197"/>
      <c r="G968" s="197"/>
      <c r="H968" s="197"/>
      <c r="I968" s="197"/>
      <c r="J968" s="197"/>
      <c r="K968" s="197"/>
      <c r="L968" s="197"/>
      <c r="M968" s="197"/>
      <c r="N968" s="197"/>
      <c r="O968" s="197"/>
      <c r="P968" s="197"/>
      <c r="Q968" s="197"/>
      <c r="R968" s="197"/>
      <c r="S968" s="197"/>
      <c r="T968" s="197"/>
      <c r="U968" s="197"/>
      <c r="V968" s="197"/>
      <c r="W968" s="197"/>
      <c r="X968" s="197"/>
      <c r="Y968" s="197"/>
      <c r="Z968" s="197"/>
    </row>
    <row r="969" spans="1:26" ht="12" customHeight="1" x14ac:dyDescent="0.25">
      <c r="A969" s="197"/>
      <c r="B969" s="197"/>
      <c r="C969" s="197"/>
      <c r="D969" s="230"/>
      <c r="E969" s="197"/>
      <c r="F969" s="197"/>
      <c r="G969" s="197"/>
      <c r="H969" s="197"/>
      <c r="I969" s="197"/>
      <c r="J969" s="197"/>
      <c r="K969" s="197"/>
      <c r="L969" s="197"/>
      <c r="M969" s="197"/>
      <c r="N969" s="197"/>
      <c r="O969" s="197"/>
      <c r="P969" s="197"/>
      <c r="Q969" s="197"/>
      <c r="R969" s="197"/>
      <c r="S969" s="197"/>
      <c r="T969" s="197"/>
      <c r="U969" s="197"/>
      <c r="V969" s="197"/>
      <c r="W969" s="197"/>
      <c r="X969" s="197"/>
      <c r="Y969" s="197"/>
      <c r="Z969" s="197"/>
    </row>
    <row r="970" spans="1:26" ht="12" customHeight="1" x14ac:dyDescent="0.25">
      <c r="A970" s="197"/>
      <c r="B970" s="197"/>
      <c r="C970" s="197"/>
      <c r="D970" s="230"/>
      <c r="E970" s="197"/>
      <c r="F970" s="197"/>
      <c r="G970" s="197"/>
      <c r="H970" s="197"/>
      <c r="I970" s="197"/>
      <c r="J970" s="197"/>
      <c r="K970" s="197"/>
      <c r="L970" s="197"/>
      <c r="M970" s="197"/>
      <c r="N970" s="197"/>
      <c r="O970" s="197"/>
      <c r="P970" s="197"/>
      <c r="Q970" s="197"/>
      <c r="R970" s="197"/>
      <c r="S970" s="197"/>
      <c r="T970" s="197"/>
      <c r="U970" s="197"/>
      <c r="V970" s="197"/>
      <c r="W970" s="197"/>
      <c r="X970" s="197"/>
      <c r="Y970" s="197"/>
      <c r="Z970" s="197"/>
    </row>
    <row r="971" spans="1:26" ht="12" customHeight="1" x14ac:dyDescent="0.25">
      <c r="A971" s="197"/>
      <c r="B971" s="197"/>
      <c r="C971" s="197"/>
      <c r="D971" s="230"/>
      <c r="E971" s="197"/>
      <c r="F971" s="197"/>
      <c r="G971" s="197"/>
      <c r="H971" s="197"/>
      <c r="I971" s="197"/>
      <c r="J971" s="197"/>
      <c r="K971" s="197"/>
      <c r="L971" s="197"/>
      <c r="M971" s="197"/>
      <c r="N971" s="197"/>
      <c r="O971" s="197"/>
      <c r="P971" s="197"/>
      <c r="Q971" s="197"/>
      <c r="R971" s="197"/>
      <c r="S971" s="197"/>
      <c r="T971" s="197"/>
      <c r="U971" s="197"/>
      <c r="V971" s="197"/>
      <c r="W971" s="197"/>
      <c r="X971" s="197"/>
      <c r="Y971" s="197"/>
      <c r="Z971" s="197"/>
    </row>
    <row r="972" spans="1:26" ht="12" customHeight="1" x14ac:dyDescent="0.25">
      <c r="A972" s="197"/>
      <c r="B972" s="197"/>
      <c r="C972" s="197"/>
      <c r="D972" s="230"/>
      <c r="E972" s="197"/>
      <c r="F972" s="197"/>
      <c r="G972" s="197"/>
      <c r="H972" s="197"/>
      <c r="I972" s="197"/>
      <c r="J972" s="197"/>
      <c r="K972" s="197"/>
      <c r="L972" s="197"/>
      <c r="M972" s="197"/>
      <c r="N972" s="197"/>
      <c r="O972" s="197"/>
      <c r="P972" s="197"/>
      <c r="Q972" s="197"/>
      <c r="R972" s="197"/>
      <c r="S972" s="197"/>
      <c r="T972" s="197"/>
      <c r="U972" s="197"/>
      <c r="V972" s="197"/>
      <c r="W972" s="197"/>
      <c r="X972" s="197"/>
      <c r="Y972" s="197"/>
      <c r="Z972" s="197"/>
    </row>
    <row r="973" spans="1:26" ht="12" customHeight="1" x14ac:dyDescent="0.25">
      <c r="A973" s="197"/>
      <c r="B973" s="197"/>
      <c r="C973" s="197"/>
      <c r="D973" s="230"/>
      <c r="E973" s="197"/>
      <c r="F973" s="197"/>
      <c r="G973" s="197"/>
      <c r="H973" s="197"/>
      <c r="I973" s="197"/>
      <c r="J973" s="197"/>
      <c r="K973" s="197"/>
      <c r="L973" s="197"/>
      <c r="M973" s="197"/>
      <c r="N973" s="197"/>
      <c r="O973" s="197"/>
      <c r="P973" s="197"/>
      <c r="Q973" s="197"/>
      <c r="R973" s="197"/>
      <c r="S973" s="197"/>
      <c r="T973" s="197"/>
      <c r="U973" s="197"/>
      <c r="V973" s="197"/>
      <c r="W973" s="197"/>
      <c r="X973" s="197"/>
      <c r="Y973" s="197"/>
      <c r="Z973" s="197"/>
    </row>
    <row r="974" spans="1:26" ht="12" customHeight="1" x14ac:dyDescent="0.25">
      <c r="A974" s="197"/>
      <c r="B974" s="197"/>
      <c r="C974" s="197"/>
      <c r="D974" s="230"/>
      <c r="E974" s="197"/>
      <c r="F974" s="197"/>
      <c r="G974" s="197"/>
      <c r="H974" s="197"/>
      <c r="I974" s="197"/>
      <c r="J974" s="197"/>
      <c r="K974" s="197"/>
      <c r="L974" s="197"/>
      <c r="M974" s="197"/>
      <c r="N974" s="197"/>
      <c r="O974" s="197"/>
      <c r="P974" s="197"/>
      <c r="Q974" s="197"/>
      <c r="R974" s="197"/>
      <c r="S974" s="197"/>
      <c r="T974" s="197"/>
      <c r="U974" s="197"/>
      <c r="V974" s="197"/>
      <c r="W974" s="197"/>
      <c r="X974" s="197"/>
      <c r="Y974" s="197"/>
      <c r="Z974" s="197"/>
    </row>
    <row r="975" spans="1:26" ht="12" customHeight="1" x14ac:dyDescent="0.25">
      <c r="A975" s="197"/>
      <c r="B975" s="197"/>
      <c r="C975" s="197"/>
      <c r="D975" s="230"/>
      <c r="E975" s="197"/>
      <c r="F975" s="197"/>
      <c r="G975" s="197"/>
      <c r="H975" s="197"/>
      <c r="I975" s="197"/>
      <c r="J975" s="197"/>
      <c r="K975" s="197"/>
      <c r="L975" s="197"/>
      <c r="M975" s="197"/>
      <c r="N975" s="197"/>
      <c r="O975" s="197"/>
      <c r="P975" s="197"/>
      <c r="Q975" s="197"/>
      <c r="R975" s="197"/>
      <c r="S975" s="197"/>
      <c r="T975" s="197"/>
      <c r="U975" s="197"/>
      <c r="V975" s="197"/>
      <c r="W975" s="197"/>
      <c r="X975" s="197"/>
      <c r="Y975" s="197"/>
      <c r="Z975" s="197"/>
    </row>
    <row r="976" spans="1:26" ht="12" customHeight="1" x14ac:dyDescent="0.25">
      <c r="A976" s="197"/>
      <c r="B976" s="197"/>
      <c r="C976" s="197"/>
      <c r="D976" s="230"/>
      <c r="E976" s="197"/>
      <c r="F976" s="197"/>
      <c r="G976" s="197"/>
      <c r="H976" s="197"/>
      <c r="I976" s="197"/>
      <c r="J976" s="197"/>
      <c r="K976" s="197"/>
      <c r="L976" s="197"/>
      <c r="M976" s="197"/>
      <c r="N976" s="197"/>
      <c r="O976" s="197"/>
      <c r="P976" s="197"/>
      <c r="Q976" s="197"/>
      <c r="R976" s="197"/>
      <c r="S976" s="197"/>
      <c r="T976" s="197"/>
      <c r="U976" s="197"/>
      <c r="V976" s="197"/>
      <c r="W976" s="197"/>
      <c r="X976" s="197"/>
      <c r="Y976" s="197"/>
      <c r="Z976" s="197"/>
    </row>
    <row r="977" spans="1:26" ht="12" customHeight="1" x14ac:dyDescent="0.25">
      <c r="A977" s="197"/>
      <c r="B977" s="197"/>
      <c r="C977" s="197"/>
      <c r="D977" s="230"/>
      <c r="E977" s="197"/>
      <c r="F977" s="197"/>
      <c r="G977" s="197"/>
      <c r="H977" s="197"/>
      <c r="I977" s="197"/>
      <c r="J977" s="197"/>
      <c r="K977" s="197"/>
      <c r="L977" s="197"/>
      <c r="M977" s="197"/>
      <c r="N977" s="197"/>
      <c r="O977" s="197"/>
      <c r="P977" s="197"/>
      <c r="Q977" s="197"/>
      <c r="R977" s="197"/>
      <c r="S977" s="197"/>
      <c r="T977" s="197"/>
      <c r="U977" s="197"/>
      <c r="V977" s="197"/>
      <c r="W977" s="197"/>
      <c r="X977" s="197"/>
      <c r="Y977" s="197"/>
      <c r="Z977" s="197"/>
    </row>
    <row r="978" spans="1:26" ht="12" customHeight="1" x14ac:dyDescent="0.25">
      <c r="A978" s="197"/>
      <c r="B978" s="197"/>
      <c r="C978" s="197"/>
      <c r="D978" s="230"/>
      <c r="E978" s="197"/>
      <c r="F978" s="197"/>
      <c r="G978" s="197"/>
      <c r="H978" s="197"/>
      <c r="I978" s="197"/>
      <c r="J978" s="197"/>
      <c r="K978" s="197"/>
      <c r="L978" s="197"/>
      <c r="M978" s="197"/>
      <c r="N978" s="197"/>
      <c r="O978" s="197"/>
      <c r="P978" s="197"/>
      <c r="Q978" s="197"/>
      <c r="R978" s="197"/>
      <c r="S978" s="197"/>
      <c r="T978" s="197"/>
      <c r="U978" s="197"/>
      <c r="V978" s="197"/>
      <c r="W978" s="197"/>
      <c r="X978" s="197"/>
      <c r="Y978" s="197"/>
      <c r="Z978" s="197"/>
    </row>
    <row r="979" spans="1:26" ht="12" customHeight="1" x14ac:dyDescent="0.25">
      <c r="A979" s="197"/>
      <c r="B979" s="197"/>
      <c r="C979" s="197"/>
      <c r="D979" s="230"/>
      <c r="E979" s="197"/>
      <c r="F979" s="197"/>
      <c r="G979" s="197"/>
      <c r="H979" s="197"/>
      <c r="I979" s="197"/>
      <c r="J979" s="197"/>
      <c r="K979" s="197"/>
      <c r="L979" s="197"/>
      <c r="M979" s="197"/>
      <c r="N979" s="197"/>
      <c r="O979" s="197"/>
      <c r="P979" s="197"/>
      <c r="Q979" s="197"/>
      <c r="R979" s="197"/>
      <c r="S979" s="197"/>
      <c r="T979" s="197"/>
      <c r="U979" s="197"/>
      <c r="V979" s="197"/>
      <c r="W979" s="197"/>
      <c r="X979" s="197"/>
      <c r="Y979" s="197"/>
      <c r="Z979" s="197"/>
    </row>
    <row r="980" spans="1:26" ht="12" customHeight="1" x14ac:dyDescent="0.25">
      <c r="A980" s="197"/>
      <c r="B980" s="197"/>
      <c r="C980" s="197"/>
      <c r="D980" s="230"/>
      <c r="E980" s="197"/>
      <c r="F980" s="197"/>
      <c r="G980" s="197"/>
      <c r="H980" s="197"/>
      <c r="I980" s="197"/>
      <c r="J980" s="197"/>
      <c r="K980" s="197"/>
      <c r="L980" s="197"/>
      <c r="M980" s="197"/>
      <c r="N980" s="197"/>
      <c r="O980" s="197"/>
      <c r="P980" s="197"/>
      <c r="Q980" s="197"/>
      <c r="R980" s="197"/>
      <c r="S980" s="197"/>
      <c r="T980" s="197"/>
      <c r="U980" s="197"/>
      <c r="V980" s="197"/>
      <c r="W980" s="197"/>
      <c r="X980" s="197"/>
      <c r="Y980" s="197"/>
      <c r="Z980" s="197"/>
    </row>
    <row r="981" spans="1:26" ht="12" customHeight="1" x14ac:dyDescent="0.25">
      <c r="A981" s="197"/>
      <c r="B981" s="197"/>
      <c r="C981" s="197"/>
      <c r="D981" s="230"/>
      <c r="E981" s="197"/>
      <c r="F981" s="197"/>
      <c r="G981" s="197"/>
      <c r="H981" s="197"/>
      <c r="I981" s="197"/>
      <c r="J981" s="197"/>
      <c r="K981" s="197"/>
      <c r="L981" s="197"/>
      <c r="M981" s="197"/>
      <c r="N981" s="197"/>
      <c r="O981" s="197"/>
      <c r="P981" s="197"/>
      <c r="Q981" s="197"/>
      <c r="R981" s="197"/>
      <c r="S981" s="197"/>
      <c r="T981" s="197"/>
      <c r="U981" s="197"/>
      <c r="V981" s="197"/>
      <c r="W981" s="197"/>
      <c r="X981" s="197"/>
      <c r="Y981" s="197"/>
      <c r="Z981" s="197"/>
    </row>
    <row r="982" spans="1:26" ht="12" customHeight="1" x14ac:dyDescent="0.25">
      <c r="A982" s="197"/>
      <c r="B982" s="197"/>
      <c r="C982" s="197"/>
      <c r="D982" s="230"/>
      <c r="E982" s="197"/>
      <c r="F982" s="197"/>
      <c r="G982" s="197"/>
      <c r="H982" s="197"/>
      <c r="I982" s="197"/>
      <c r="J982" s="197"/>
      <c r="K982" s="197"/>
      <c r="L982" s="197"/>
      <c r="M982" s="197"/>
      <c r="N982" s="197"/>
      <c r="O982" s="197"/>
      <c r="P982" s="197"/>
      <c r="Q982" s="197"/>
      <c r="R982" s="197"/>
      <c r="S982" s="197"/>
      <c r="T982" s="197"/>
      <c r="U982" s="197"/>
      <c r="V982" s="197"/>
      <c r="W982" s="197"/>
      <c r="X982" s="197"/>
      <c r="Y982" s="197"/>
      <c r="Z982" s="197"/>
    </row>
    <row r="983" spans="1:26" ht="12" customHeight="1" x14ac:dyDescent="0.25">
      <c r="A983" s="197"/>
      <c r="B983" s="197"/>
      <c r="C983" s="197"/>
      <c r="D983" s="230"/>
      <c r="E983" s="197"/>
      <c r="F983" s="197"/>
      <c r="G983" s="197"/>
      <c r="H983" s="197"/>
      <c r="I983" s="197"/>
      <c r="J983" s="197"/>
      <c r="K983" s="197"/>
      <c r="L983" s="197"/>
      <c r="M983" s="197"/>
      <c r="N983" s="197"/>
      <c r="O983" s="197"/>
      <c r="P983" s="197"/>
      <c r="Q983" s="197"/>
      <c r="R983" s="197"/>
      <c r="S983" s="197"/>
      <c r="T983" s="197"/>
      <c r="U983" s="197"/>
      <c r="V983" s="197"/>
      <c r="W983" s="197"/>
      <c r="X983" s="197"/>
      <c r="Y983" s="197"/>
      <c r="Z983" s="197"/>
    </row>
    <row r="984" spans="1:26" ht="12" customHeight="1" x14ac:dyDescent="0.25">
      <c r="A984" s="197"/>
      <c r="B984" s="197"/>
      <c r="C984" s="197"/>
      <c r="D984" s="230"/>
      <c r="E984" s="197"/>
      <c r="F984" s="197"/>
      <c r="G984" s="197"/>
      <c r="H984" s="197"/>
      <c r="I984" s="197"/>
      <c r="J984" s="197"/>
      <c r="K984" s="197"/>
      <c r="L984" s="197"/>
      <c r="M984" s="197"/>
      <c r="N984" s="197"/>
      <c r="O984" s="197"/>
      <c r="P984" s="197"/>
      <c r="Q984" s="197"/>
      <c r="R984" s="197"/>
      <c r="S984" s="197"/>
      <c r="T984" s="197"/>
      <c r="U984" s="197"/>
      <c r="V984" s="197"/>
      <c r="W984" s="197"/>
      <c r="X984" s="197"/>
      <c r="Y984" s="197"/>
      <c r="Z984" s="197"/>
    </row>
    <row r="985" spans="1:26" ht="12" customHeight="1" x14ac:dyDescent="0.25">
      <c r="A985" s="197"/>
      <c r="B985" s="197"/>
      <c r="C985" s="197"/>
      <c r="D985" s="230"/>
      <c r="E985" s="197"/>
      <c r="F985" s="197"/>
      <c r="G985" s="197"/>
      <c r="H985" s="197"/>
      <c r="I985" s="197"/>
      <c r="J985" s="197"/>
      <c r="K985" s="197"/>
      <c r="L985" s="197"/>
      <c r="M985" s="197"/>
      <c r="N985" s="197"/>
      <c r="O985" s="197"/>
      <c r="P985" s="197"/>
      <c r="Q985" s="197"/>
      <c r="R985" s="197"/>
      <c r="S985" s="197"/>
      <c r="T985" s="197"/>
      <c r="U985" s="197"/>
      <c r="V985" s="197"/>
      <c r="W985" s="197"/>
      <c r="X985" s="197"/>
      <c r="Y985" s="197"/>
      <c r="Z985" s="197"/>
    </row>
    <row r="986" spans="1:26" ht="12" customHeight="1" x14ac:dyDescent="0.25">
      <c r="A986" s="197"/>
      <c r="B986" s="197"/>
      <c r="C986" s="197"/>
      <c r="D986" s="230"/>
      <c r="E986" s="197"/>
      <c r="F986" s="197"/>
      <c r="G986" s="197"/>
      <c r="H986" s="197"/>
      <c r="I986" s="197"/>
      <c r="J986" s="197"/>
      <c r="K986" s="197"/>
      <c r="L986" s="197"/>
      <c r="M986" s="197"/>
      <c r="N986" s="197"/>
      <c r="O986" s="197"/>
      <c r="P986" s="197"/>
      <c r="Q986" s="197"/>
      <c r="R986" s="197"/>
      <c r="S986" s="197"/>
      <c r="T986" s="197"/>
      <c r="U986" s="197"/>
      <c r="V986" s="197"/>
      <c r="W986" s="197"/>
      <c r="X986" s="197"/>
      <c r="Y986" s="197"/>
      <c r="Z986" s="197"/>
    </row>
    <row r="987" spans="1:26" ht="12" customHeight="1" x14ac:dyDescent="0.25">
      <c r="A987" s="197"/>
      <c r="B987" s="197"/>
      <c r="C987" s="197"/>
      <c r="D987" s="230"/>
      <c r="E987" s="197"/>
      <c r="F987" s="197"/>
      <c r="G987" s="197"/>
      <c r="H987" s="197"/>
      <c r="I987" s="197"/>
      <c r="J987" s="197"/>
      <c r="K987" s="197"/>
      <c r="L987" s="197"/>
      <c r="M987" s="197"/>
      <c r="N987" s="197"/>
      <c r="O987" s="197"/>
      <c r="P987" s="197"/>
      <c r="Q987" s="197"/>
      <c r="R987" s="197"/>
      <c r="S987" s="197"/>
      <c r="T987" s="197"/>
      <c r="U987" s="197"/>
      <c r="V987" s="197"/>
      <c r="W987" s="197"/>
      <c r="X987" s="197"/>
      <c r="Y987" s="197"/>
      <c r="Z987" s="197"/>
    </row>
    <row r="988" spans="1:26" ht="12" customHeight="1" x14ac:dyDescent="0.25">
      <c r="A988" s="197"/>
      <c r="B988" s="197"/>
      <c r="C988" s="197"/>
      <c r="D988" s="230"/>
      <c r="E988" s="197"/>
      <c r="F988" s="197"/>
      <c r="G988" s="197"/>
      <c r="H988" s="197"/>
      <c r="I988" s="197"/>
      <c r="J988" s="197"/>
      <c r="K988" s="197"/>
      <c r="L988" s="197"/>
      <c r="M988" s="197"/>
      <c r="N988" s="197"/>
      <c r="O988" s="197"/>
      <c r="P988" s="197"/>
      <c r="Q988" s="197"/>
      <c r="R988" s="197"/>
      <c r="S988" s="197"/>
      <c r="T988" s="197"/>
      <c r="U988" s="197"/>
      <c r="V988" s="197"/>
      <c r="W988" s="197"/>
      <c r="X988" s="197"/>
      <c r="Y988" s="197"/>
      <c r="Z988" s="197"/>
    </row>
    <row r="989" spans="1:26" ht="12" customHeight="1" x14ac:dyDescent="0.25">
      <c r="A989" s="197"/>
      <c r="B989" s="197"/>
      <c r="C989" s="197"/>
      <c r="D989" s="230"/>
      <c r="E989" s="197"/>
      <c r="F989" s="197"/>
      <c r="G989" s="197"/>
      <c r="H989" s="197"/>
      <c r="I989" s="197"/>
      <c r="J989" s="197"/>
      <c r="K989" s="197"/>
      <c r="L989" s="197"/>
      <c r="M989" s="197"/>
      <c r="N989" s="197"/>
      <c r="O989" s="197"/>
      <c r="P989" s="197"/>
      <c r="Q989" s="197"/>
      <c r="R989" s="197"/>
      <c r="S989" s="197"/>
      <c r="T989" s="197"/>
      <c r="U989" s="197"/>
      <c r="V989" s="197"/>
      <c r="W989" s="197"/>
      <c r="X989" s="197"/>
      <c r="Y989" s="197"/>
      <c r="Z989" s="197"/>
    </row>
    <row r="990" spans="1:26" ht="12" customHeight="1" x14ac:dyDescent="0.25">
      <c r="A990" s="197"/>
      <c r="B990" s="197"/>
      <c r="C990" s="197"/>
      <c r="D990" s="230"/>
      <c r="E990" s="197"/>
      <c r="F990" s="197"/>
      <c r="G990" s="197"/>
      <c r="H990" s="197"/>
      <c r="I990" s="197"/>
      <c r="J990" s="197"/>
      <c r="K990" s="197"/>
      <c r="L990" s="197"/>
      <c r="M990" s="197"/>
      <c r="N990" s="197"/>
      <c r="O990" s="197"/>
      <c r="P990" s="197"/>
      <c r="Q990" s="197"/>
      <c r="R990" s="197"/>
      <c r="S990" s="197"/>
      <c r="T990" s="197"/>
      <c r="U990" s="197"/>
      <c r="V990" s="197"/>
      <c r="W990" s="197"/>
      <c r="X990" s="197"/>
      <c r="Y990" s="197"/>
      <c r="Z990" s="197"/>
    </row>
    <row r="991" spans="1:26" ht="12" customHeight="1" x14ac:dyDescent="0.25">
      <c r="A991" s="197"/>
      <c r="B991" s="197"/>
      <c r="C991" s="197"/>
      <c r="D991" s="230"/>
      <c r="E991" s="197"/>
      <c r="F991" s="197"/>
      <c r="G991" s="197"/>
      <c r="H991" s="197"/>
      <c r="I991" s="197"/>
      <c r="J991" s="197"/>
      <c r="K991" s="197"/>
      <c r="L991" s="197"/>
      <c r="M991" s="197"/>
      <c r="N991" s="197"/>
      <c r="O991" s="197"/>
      <c r="P991" s="197"/>
      <c r="Q991" s="197"/>
      <c r="R991" s="197"/>
      <c r="S991" s="197"/>
      <c r="T991" s="197"/>
      <c r="U991" s="197"/>
      <c r="V991" s="197"/>
      <c r="W991" s="197"/>
      <c r="X991" s="197"/>
      <c r="Y991" s="197"/>
      <c r="Z991" s="197"/>
    </row>
    <row r="992" spans="1:26" ht="12" customHeight="1" x14ac:dyDescent="0.25">
      <c r="A992" s="197"/>
      <c r="B992" s="197"/>
      <c r="C992" s="197"/>
      <c r="D992" s="230"/>
      <c r="E992" s="197"/>
      <c r="F992" s="197"/>
      <c r="G992" s="197"/>
      <c r="H992" s="197"/>
      <c r="I992" s="197"/>
      <c r="J992" s="197"/>
      <c r="K992" s="197"/>
      <c r="L992" s="197"/>
      <c r="M992" s="197"/>
      <c r="N992" s="197"/>
      <c r="O992" s="197"/>
      <c r="P992" s="197"/>
      <c r="Q992" s="197"/>
      <c r="R992" s="197"/>
      <c r="S992" s="197"/>
      <c r="T992" s="197"/>
      <c r="U992" s="197"/>
      <c r="V992" s="197"/>
      <c r="W992" s="197"/>
      <c r="X992" s="197"/>
      <c r="Y992" s="197"/>
      <c r="Z992" s="197"/>
    </row>
    <row r="993" spans="1:26" ht="12" customHeight="1" x14ac:dyDescent="0.25">
      <c r="A993" s="197"/>
      <c r="B993" s="197"/>
      <c r="C993" s="197"/>
      <c r="D993" s="230"/>
      <c r="E993" s="197"/>
      <c r="F993" s="197"/>
      <c r="G993" s="197"/>
      <c r="H993" s="197"/>
      <c r="I993" s="197"/>
      <c r="J993" s="197"/>
      <c r="K993" s="197"/>
      <c r="L993" s="197"/>
      <c r="M993" s="197"/>
      <c r="N993" s="197"/>
      <c r="O993" s="197"/>
      <c r="P993" s="197"/>
      <c r="Q993" s="197"/>
      <c r="R993" s="197"/>
      <c r="S993" s="197"/>
      <c r="T993" s="197"/>
      <c r="U993" s="197"/>
      <c r="V993" s="197"/>
      <c r="W993" s="197"/>
      <c r="X993" s="197"/>
      <c r="Y993" s="197"/>
      <c r="Z993" s="197"/>
    </row>
    <row r="994" spans="1:26" ht="12" customHeight="1" x14ac:dyDescent="0.25">
      <c r="A994" s="197"/>
      <c r="B994" s="197"/>
      <c r="C994" s="197"/>
      <c r="D994" s="230"/>
      <c r="E994" s="197"/>
      <c r="F994" s="197"/>
      <c r="G994" s="197"/>
      <c r="H994" s="197"/>
      <c r="I994" s="197"/>
      <c r="J994" s="197"/>
      <c r="K994" s="197"/>
      <c r="L994" s="197"/>
      <c r="M994" s="197"/>
      <c r="N994" s="197"/>
      <c r="O994" s="197"/>
      <c r="P994" s="197"/>
      <c r="Q994" s="197"/>
      <c r="R994" s="197"/>
      <c r="S994" s="197"/>
      <c r="T994" s="197"/>
      <c r="U994" s="197"/>
      <c r="V994" s="197"/>
      <c r="W994" s="197"/>
      <c r="X994" s="197"/>
      <c r="Y994" s="197"/>
      <c r="Z994" s="197"/>
    </row>
    <row r="995" spans="1:26" ht="12" customHeight="1" x14ac:dyDescent="0.25">
      <c r="A995" s="197"/>
      <c r="B995" s="197"/>
      <c r="C995" s="197"/>
      <c r="D995" s="230"/>
      <c r="E995" s="197"/>
      <c r="F995" s="197"/>
      <c r="G995" s="197"/>
      <c r="H995" s="197"/>
      <c r="I995" s="197"/>
      <c r="J995" s="197"/>
      <c r="K995" s="197"/>
      <c r="L995" s="197"/>
      <c r="M995" s="197"/>
      <c r="N995" s="197"/>
      <c r="O995" s="197"/>
      <c r="P995" s="197"/>
      <c r="Q995" s="197"/>
      <c r="R995" s="197"/>
      <c r="S995" s="197"/>
      <c r="T995" s="197"/>
      <c r="U995" s="197"/>
      <c r="V995" s="197"/>
      <c r="W995" s="197"/>
      <c r="X995" s="197"/>
      <c r="Y995" s="197"/>
      <c r="Z995" s="197"/>
    </row>
    <row r="996" spans="1:26" ht="12" customHeight="1" x14ac:dyDescent="0.25">
      <c r="A996" s="197"/>
      <c r="B996" s="197"/>
      <c r="C996" s="197"/>
      <c r="D996" s="230"/>
      <c r="E996" s="197"/>
      <c r="F996" s="197"/>
      <c r="G996" s="197"/>
      <c r="H996" s="197"/>
      <c r="I996" s="197"/>
      <c r="J996" s="197"/>
      <c r="K996" s="197"/>
      <c r="L996" s="197"/>
      <c r="M996" s="197"/>
      <c r="N996" s="197"/>
      <c r="O996" s="197"/>
      <c r="P996" s="197"/>
      <c r="Q996" s="197"/>
      <c r="R996" s="197"/>
      <c r="S996" s="197"/>
      <c r="T996" s="197"/>
      <c r="U996" s="197"/>
      <c r="V996" s="197"/>
      <c r="W996" s="197"/>
      <c r="X996" s="197"/>
      <c r="Y996" s="197"/>
      <c r="Z996" s="197"/>
    </row>
    <row r="997" spans="1:26" ht="12" customHeight="1" x14ac:dyDescent="0.25">
      <c r="A997" s="197"/>
      <c r="B997" s="197"/>
      <c r="C997" s="197"/>
      <c r="D997" s="230"/>
      <c r="E997" s="197"/>
      <c r="F997" s="197"/>
      <c r="G997" s="197"/>
      <c r="H997" s="197"/>
      <c r="I997" s="197"/>
      <c r="J997" s="197"/>
      <c r="K997" s="197"/>
      <c r="L997" s="197"/>
      <c r="M997" s="197"/>
      <c r="N997" s="197"/>
      <c r="O997" s="197"/>
      <c r="P997" s="197"/>
      <c r="Q997" s="197"/>
      <c r="R997" s="197"/>
      <c r="S997" s="197"/>
      <c r="T997" s="197"/>
      <c r="U997" s="197"/>
      <c r="V997" s="197"/>
      <c r="W997" s="197"/>
      <c r="X997" s="197"/>
      <c r="Y997" s="197"/>
      <c r="Z997" s="197"/>
    </row>
    <row r="998" spans="1:26" ht="12" customHeight="1" x14ac:dyDescent="0.25">
      <c r="A998" s="197"/>
      <c r="B998" s="197"/>
      <c r="C998" s="197"/>
      <c r="D998" s="230"/>
      <c r="E998" s="197"/>
      <c r="F998" s="197"/>
      <c r="G998" s="197"/>
      <c r="H998" s="197"/>
      <c r="I998" s="197"/>
      <c r="J998" s="197"/>
      <c r="K998" s="197"/>
      <c r="L998" s="197"/>
      <c r="M998" s="197"/>
      <c r="N998" s="197"/>
      <c r="O998" s="197"/>
      <c r="P998" s="197"/>
      <c r="Q998" s="197"/>
      <c r="R998" s="197"/>
      <c r="S998" s="197"/>
      <c r="T998" s="197"/>
      <c r="U998" s="197"/>
      <c r="V998" s="197"/>
      <c r="W998" s="197"/>
      <c r="X998" s="197"/>
      <c r="Y998" s="197"/>
      <c r="Z998" s="197"/>
    </row>
    <row r="999" spans="1:26" ht="12" customHeight="1" x14ac:dyDescent="0.25">
      <c r="A999" s="197"/>
      <c r="B999" s="197"/>
      <c r="C999" s="197"/>
      <c r="D999" s="230"/>
      <c r="E999" s="197"/>
      <c r="F999" s="197"/>
      <c r="G999" s="197"/>
      <c r="H999" s="197"/>
      <c r="I999" s="197"/>
      <c r="J999" s="197"/>
      <c r="K999" s="197"/>
      <c r="L999" s="197"/>
      <c r="M999" s="197"/>
      <c r="N999" s="197"/>
      <c r="O999" s="197"/>
      <c r="P999" s="197"/>
      <c r="Q999" s="197"/>
      <c r="R999" s="197"/>
      <c r="S999" s="197"/>
      <c r="T999" s="197"/>
      <c r="U999" s="197"/>
      <c r="V999" s="197"/>
      <c r="W999" s="197"/>
      <c r="X999" s="197"/>
      <c r="Y999" s="197"/>
      <c r="Z999" s="197"/>
    </row>
    <row r="1000" spans="1:26" ht="12" customHeight="1" x14ac:dyDescent="0.25">
      <c r="A1000" s="197"/>
      <c r="B1000" s="197"/>
      <c r="C1000" s="197"/>
      <c r="D1000" s="230"/>
      <c r="E1000" s="197"/>
      <c r="F1000" s="197"/>
      <c r="G1000" s="197"/>
      <c r="H1000" s="197"/>
      <c r="I1000" s="197"/>
      <c r="J1000" s="197"/>
      <c r="K1000" s="197"/>
      <c r="L1000" s="197"/>
      <c r="M1000" s="197"/>
      <c r="N1000" s="197"/>
      <c r="O1000" s="197"/>
      <c r="P1000" s="197"/>
      <c r="Q1000" s="197"/>
      <c r="R1000" s="197"/>
      <c r="S1000" s="197"/>
      <c r="T1000" s="197"/>
      <c r="U1000" s="197"/>
      <c r="V1000" s="197"/>
      <c r="W1000" s="197"/>
      <c r="X1000" s="197"/>
      <c r="Y1000" s="197"/>
      <c r="Z1000" s="197"/>
    </row>
  </sheetData>
  <mergeCells count="1">
    <mergeCell ref="D1:F1"/>
  </mergeCells>
  <pageMargins left="1.19" right="0.25" top="0.59" bottom="0.23" header="0" footer="0"/>
  <pageSetup paperSize="9" fitToHeight="0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B07BD-FD32-4216-BA84-8DBDD806BD72}">
  <sheetPr>
    <pageSetUpPr fitToPage="1"/>
  </sheetPr>
  <dimension ref="B1:L72"/>
  <sheetViews>
    <sheetView showGridLines="0" topLeftCell="A3" zoomScale="115" zoomScaleNormal="115" workbookViewId="0">
      <selection activeCell="K43" sqref="K43"/>
    </sheetView>
  </sheetViews>
  <sheetFormatPr baseColWidth="10" defaultColWidth="11.5703125" defaultRowHeight="12" x14ac:dyDescent="0.2"/>
  <cols>
    <col min="1" max="1" width="1.5703125" style="60" customWidth="1"/>
    <col min="2" max="2" width="11.5703125" style="60" hidden="1" customWidth="1"/>
    <col min="3" max="3" width="11.5703125" style="60"/>
    <col min="4" max="4" width="5.42578125" style="61" bestFit="1" customWidth="1"/>
    <col min="5" max="5" width="10.7109375" style="63" bestFit="1" customWidth="1"/>
    <col min="6" max="6" width="14.7109375" style="63" bestFit="1" customWidth="1"/>
    <col min="7" max="7" width="11" style="63" bestFit="1" customWidth="1"/>
    <col min="8" max="8" width="12.42578125" style="63" bestFit="1" customWidth="1"/>
    <col min="9" max="9" width="13.28515625" style="63" bestFit="1" customWidth="1"/>
    <col min="10" max="16384" width="11.5703125" style="60"/>
  </cols>
  <sheetData>
    <row r="1" spans="4:12" ht="15.75" x14ac:dyDescent="0.2">
      <c r="D1" s="339" t="s">
        <v>206</v>
      </c>
      <c r="E1" s="339"/>
      <c r="F1" s="339"/>
    </row>
    <row r="2" spans="4:12" x14ac:dyDescent="0.2">
      <c r="D2" s="130" t="s">
        <v>207</v>
      </c>
      <c r="E2" s="131"/>
      <c r="F2" s="132">
        <v>204518.31</v>
      </c>
    </row>
    <row r="3" spans="4:12" x14ac:dyDescent="0.2">
      <c r="D3" s="133" t="s">
        <v>208</v>
      </c>
      <c r="E3" s="134"/>
      <c r="F3" s="135">
        <v>1.08</v>
      </c>
    </row>
    <row r="4" spans="4:12" x14ac:dyDescent="0.2">
      <c r="D4" s="133" t="s">
        <v>209</v>
      </c>
      <c r="E4" s="134"/>
      <c r="F4" s="136">
        <v>4</v>
      </c>
    </row>
    <row r="5" spans="4:12" x14ac:dyDescent="0.2">
      <c r="D5" s="137" t="s">
        <v>210</v>
      </c>
      <c r="E5" s="138"/>
      <c r="F5" s="139">
        <v>45383</v>
      </c>
    </row>
    <row r="6" spans="4:12" x14ac:dyDescent="0.2">
      <c r="D6" s="140" t="s">
        <v>211</v>
      </c>
      <c r="E6" s="141"/>
      <c r="F6" s="142">
        <f>+PMT($F$3/12,$F$4,$I$10)</f>
        <v>63128.393120832385</v>
      </c>
    </row>
    <row r="7" spans="4:12" x14ac:dyDescent="0.2">
      <c r="D7" s="143"/>
      <c r="F7" s="144"/>
    </row>
    <row r="8" spans="4:12" x14ac:dyDescent="0.2">
      <c r="D8" s="58"/>
      <c r="E8" s="59"/>
      <c r="F8" s="59"/>
      <c r="G8" s="59"/>
      <c r="H8" s="59"/>
      <c r="I8" s="59"/>
    </row>
    <row r="9" spans="4:12" x14ac:dyDescent="0.2">
      <c r="D9" s="145" t="s">
        <v>104</v>
      </c>
      <c r="E9" s="146" t="s">
        <v>111</v>
      </c>
      <c r="F9" s="146" t="s">
        <v>112</v>
      </c>
      <c r="G9" s="146" t="s">
        <v>113</v>
      </c>
      <c r="H9" s="146" t="s">
        <v>104</v>
      </c>
      <c r="I9" s="146" t="s">
        <v>105</v>
      </c>
    </row>
    <row r="10" spans="4:12" x14ac:dyDescent="0.2">
      <c r="D10" s="148"/>
      <c r="E10" s="149"/>
      <c r="F10" s="150"/>
      <c r="G10" s="150"/>
      <c r="H10" s="150"/>
      <c r="I10" s="151">
        <f>-F2</f>
        <v>-204518.31</v>
      </c>
    </row>
    <row r="11" spans="4:12" x14ac:dyDescent="0.2">
      <c r="D11" s="152">
        <v>1</v>
      </c>
      <c r="E11" s="153">
        <f>+F5</f>
        <v>45383</v>
      </c>
      <c r="F11" s="150">
        <f>IF(D11="","",H11-G11)</f>
        <v>44721.745220832381</v>
      </c>
      <c r="G11" s="150">
        <f>IF(D11="","",-I10*$F$3/12)</f>
        <v>18406.6479</v>
      </c>
      <c r="H11" s="150">
        <f>IF(D11="","",$F$6)</f>
        <v>63128.393120832385</v>
      </c>
      <c r="I11" s="150">
        <f>IF(D11="","",I10+F11)</f>
        <v>-159796.56477916762</v>
      </c>
      <c r="J11" s="60" t="s">
        <v>213</v>
      </c>
    </row>
    <row r="12" spans="4:12" x14ac:dyDescent="0.2">
      <c r="D12" s="152">
        <f>+IF(D11&lt;$F$4,D11+1,"")</f>
        <v>2</v>
      </c>
      <c r="E12" s="153">
        <f>+IF(D12="","",+DATE(YEAR(E11),MONTH(E11)+1,DAY(E11)))</f>
        <v>45413</v>
      </c>
      <c r="F12" s="150">
        <f t="shared" ref="F12:F34" si="0">IF(D12="","",H12-G12)</f>
        <v>48746.702290707297</v>
      </c>
      <c r="G12" s="150">
        <f t="shared" ref="G12:G34" si="1">IF(D12="","",-I11*$F$3/12)</f>
        <v>14381.690830125086</v>
      </c>
      <c r="H12" s="150">
        <f>IF(D12="","",$F$6)</f>
        <v>63128.393120832385</v>
      </c>
      <c r="I12" s="150">
        <f t="shared" ref="I12:I34" si="2">IF(D12="","",I11+F12)</f>
        <v>-111049.86248846032</v>
      </c>
      <c r="L12" s="128"/>
    </row>
    <row r="13" spans="4:12" x14ac:dyDescent="0.2">
      <c r="D13" s="152">
        <f t="shared" ref="D13:D34" si="3">+IF(D12&lt;$F$4,D12+1,"")</f>
        <v>3</v>
      </c>
      <c r="E13" s="153">
        <f t="shared" ref="E13:E34" si="4">+IF(D13="","",+DATE(YEAR(E12),MONTH(E12)+1,DAY(E12)))</f>
        <v>45444</v>
      </c>
      <c r="F13" s="150">
        <f t="shared" si="0"/>
        <v>53133.905496870953</v>
      </c>
      <c r="G13" s="150">
        <f t="shared" si="1"/>
        <v>9994.4876239614296</v>
      </c>
      <c r="H13" s="150">
        <f t="shared" ref="H13:H34" si="5">IF(D13="","",$F$6)</f>
        <v>63128.393120832385</v>
      </c>
      <c r="I13" s="150">
        <f t="shared" si="2"/>
        <v>-57915.956991589366</v>
      </c>
      <c r="K13" s="128"/>
    </row>
    <row r="14" spans="4:12" x14ac:dyDescent="0.2">
      <c r="D14" s="152">
        <f t="shared" si="3"/>
        <v>4</v>
      </c>
      <c r="E14" s="153">
        <f t="shared" si="4"/>
        <v>45474</v>
      </c>
      <c r="F14" s="150">
        <f t="shared" si="0"/>
        <v>57915.956991589344</v>
      </c>
      <c r="G14" s="150">
        <f t="shared" si="1"/>
        <v>5212.4361292430431</v>
      </c>
      <c r="H14" s="150">
        <f t="shared" si="5"/>
        <v>63128.393120832385</v>
      </c>
      <c r="I14" s="150">
        <f t="shared" si="2"/>
        <v>-2.1827872842550278E-11</v>
      </c>
    </row>
    <row r="15" spans="4:12" x14ac:dyDescent="0.2">
      <c r="D15" s="152" t="str">
        <f t="shared" si="3"/>
        <v/>
      </c>
      <c r="E15" s="153" t="str">
        <f t="shared" si="4"/>
        <v/>
      </c>
      <c r="F15" s="150" t="str">
        <f t="shared" si="0"/>
        <v/>
      </c>
      <c r="G15" s="150" t="str">
        <f t="shared" si="1"/>
        <v/>
      </c>
      <c r="H15" s="150" t="str">
        <f t="shared" si="5"/>
        <v/>
      </c>
      <c r="I15" s="150" t="str">
        <f t="shared" si="2"/>
        <v/>
      </c>
    </row>
    <row r="16" spans="4:12" x14ac:dyDescent="0.2">
      <c r="D16" s="152" t="str">
        <f t="shared" si="3"/>
        <v/>
      </c>
      <c r="E16" s="153" t="str">
        <f t="shared" si="4"/>
        <v/>
      </c>
      <c r="F16" s="150" t="str">
        <f t="shared" si="0"/>
        <v/>
      </c>
      <c r="G16" s="150" t="str">
        <f t="shared" si="1"/>
        <v/>
      </c>
      <c r="H16" s="150" t="str">
        <f t="shared" si="5"/>
        <v/>
      </c>
      <c r="I16" s="150" t="str">
        <f t="shared" si="2"/>
        <v/>
      </c>
    </row>
    <row r="17" spans="4:9" x14ac:dyDescent="0.2">
      <c r="D17" s="152" t="str">
        <f t="shared" si="3"/>
        <v/>
      </c>
      <c r="E17" s="153" t="str">
        <f t="shared" si="4"/>
        <v/>
      </c>
      <c r="F17" s="150" t="str">
        <f t="shared" si="0"/>
        <v/>
      </c>
      <c r="G17" s="150" t="str">
        <f t="shared" si="1"/>
        <v/>
      </c>
      <c r="H17" s="150" t="str">
        <f t="shared" si="5"/>
        <v/>
      </c>
      <c r="I17" s="150" t="str">
        <f t="shared" si="2"/>
        <v/>
      </c>
    </row>
    <row r="18" spans="4:9" x14ac:dyDescent="0.2">
      <c r="D18" s="152" t="str">
        <f t="shared" si="3"/>
        <v/>
      </c>
      <c r="E18" s="153" t="str">
        <f t="shared" si="4"/>
        <v/>
      </c>
      <c r="F18" s="150" t="str">
        <f t="shared" si="0"/>
        <v/>
      </c>
      <c r="G18" s="150" t="str">
        <f t="shared" si="1"/>
        <v/>
      </c>
      <c r="H18" s="150" t="str">
        <f t="shared" si="5"/>
        <v/>
      </c>
      <c r="I18" s="150" t="str">
        <f t="shared" si="2"/>
        <v/>
      </c>
    </row>
    <row r="19" spans="4:9" x14ac:dyDescent="0.2">
      <c r="D19" s="152" t="str">
        <f t="shared" si="3"/>
        <v/>
      </c>
      <c r="E19" s="153" t="str">
        <f t="shared" si="4"/>
        <v/>
      </c>
      <c r="F19" s="150" t="str">
        <f t="shared" si="0"/>
        <v/>
      </c>
      <c r="G19" s="150" t="str">
        <f t="shared" si="1"/>
        <v/>
      </c>
      <c r="H19" s="150" t="str">
        <f t="shared" si="5"/>
        <v/>
      </c>
      <c r="I19" s="150" t="str">
        <f t="shared" si="2"/>
        <v/>
      </c>
    </row>
    <row r="20" spans="4:9" x14ac:dyDescent="0.2">
      <c r="D20" s="152" t="str">
        <f t="shared" si="3"/>
        <v/>
      </c>
      <c r="E20" s="153" t="str">
        <f t="shared" si="4"/>
        <v/>
      </c>
      <c r="F20" s="150" t="str">
        <f t="shared" si="0"/>
        <v/>
      </c>
      <c r="G20" s="150" t="str">
        <f t="shared" si="1"/>
        <v/>
      </c>
      <c r="H20" s="150" t="str">
        <f t="shared" si="5"/>
        <v/>
      </c>
      <c r="I20" s="150" t="str">
        <f t="shared" si="2"/>
        <v/>
      </c>
    </row>
    <row r="21" spans="4:9" x14ac:dyDescent="0.2">
      <c r="D21" s="152" t="str">
        <f t="shared" si="3"/>
        <v/>
      </c>
      <c r="E21" s="153" t="str">
        <f t="shared" si="4"/>
        <v/>
      </c>
      <c r="F21" s="150" t="str">
        <f t="shared" si="0"/>
        <v/>
      </c>
      <c r="G21" s="150" t="str">
        <f t="shared" si="1"/>
        <v/>
      </c>
      <c r="H21" s="150" t="str">
        <f t="shared" si="5"/>
        <v/>
      </c>
      <c r="I21" s="150" t="str">
        <f t="shared" si="2"/>
        <v/>
      </c>
    </row>
    <row r="22" spans="4:9" x14ac:dyDescent="0.2">
      <c r="D22" s="152" t="str">
        <f t="shared" si="3"/>
        <v/>
      </c>
      <c r="E22" s="153" t="str">
        <f t="shared" si="4"/>
        <v/>
      </c>
      <c r="F22" s="150" t="str">
        <f t="shared" si="0"/>
        <v/>
      </c>
      <c r="G22" s="150" t="str">
        <f t="shared" si="1"/>
        <v/>
      </c>
      <c r="H22" s="150" t="str">
        <f t="shared" si="5"/>
        <v/>
      </c>
      <c r="I22" s="150" t="str">
        <f t="shared" si="2"/>
        <v/>
      </c>
    </row>
    <row r="23" spans="4:9" x14ac:dyDescent="0.2">
      <c r="D23" s="152" t="str">
        <f t="shared" si="3"/>
        <v/>
      </c>
      <c r="E23" s="153" t="str">
        <f t="shared" si="4"/>
        <v/>
      </c>
      <c r="F23" s="150" t="str">
        <f t="shared" si="0"/>
        <v/>
      </c>
      <c r="G23" s="150" t="str">
        <f t="shared" si="1"/>
        <v/>
      </c>
      <c r="H23" s="150" t="str">
        <f t="shared" si="5"/>
        <v/>
      </c>
      <c r="I23" s="150" t="str">
        <f t="shared" si="2"/>
        <v/>
      </c>
    </row>
    <row r="24" spans="4:9" x14ac:dyDescent="0.2">
      <c r="D24" s="152" t="str">
        <f t="shared" si="3"/>
        <v/>
      </c>
      <c r="E24" s="153" t="str">
        <f t="shared" si="4"/>
        <v/>
      </c>
      <c r="F24" s="150" t="str">
        <f t="shared" si="0"/>
        <v/>
      </c>
      <c r="G24" s="150" t="str">
        <f t="shared" si="1"/>
        <v/>
      </c>
      <c r="H24" s="150" t="str">
        <f t="shared" si="5"/>
        <v/>
      </c>
      <c r="I24" s="150" t="str">
        <f t="shared" si="2"/>
        <v/>
      </c>
    </row>
    <row r="25" spans="4:9" x14ac:dyDescent="0.2">
      <c r="D25" s="152" t="str">
        <f t="shared" si="3"/>
        <v/>
      </c>
      <c r="E25" s="153" t="str">
        <f t="shared" si="4"/>
        <v/>
      </c>
      <c r="F25" s="150" t="str">
        <f t="shared" si="0"/>
        <v/>
      </c>
      <c r="G25" s="150" t="str">
        <f t="shared" si="1"/>
        <v/>
      </c>
      <c r="H25" s="150" t="str">
        <f t="shared" si="5"/>
        <v/>
      </c>
      <c r="I25" s="150" t="str">
        <f t="shared" si="2"/>
        <v/>
      </c>
    </row>
    <row r="26" spans="4:9" x14ac:dyDescent="0.2">
      <c r="D26" s="152" t="str">
        <f t="shared" si="3"/>
        <v/>
      </c>
      <c r="E26" s="153" t="str">
        <f t="shared" si="4"/>
        <v/>
      </c>
      <c r="F26" s="150" t="str">
        <f t="shared" si="0"/>
        <v/>
      </c>
      <c r="G26" s="150" t="str">
        <f t="shared" si="1"/>
        <v/>
      </c>
      <c r="H26" s="150" t="str">
        <f t="shared" si="5"/>
        <v/>
      </c>
      <c r="I26" s="150" t="str">
        <f t="shared" si="2"/>
        <v/>
      </c>
    </row>
    <row r="27" spans="4:9" x14ac:dyDescent="0.2">
      <c r="D27" s="152" t="str">
        <f t="shared" si="3"/>
        <v/>
      </c>
      <c r="E27" s="153" t="str">
        <f t="shared" si="4"/>
        <v/>
      </c>
      <c r="F27" s="150" t="str">
        <f t="shared" si="0"/>
        <v/>
      </c>
      <c r="G27" s="150" t="str">
        <f t="shared" si="1"/>
        <v/>
      </c>
      <c r="H27" s="150" t="str">
        <f t="shared" si="5"/>
        <v/>
      </c>
      <c r="I27" s="150" t="str">
        <f t="shared" si="2"/>
        <v/>
      </c>
    </row>
    <row r="28" spans="4:9" x14ac:dyDescent="0.2">
      <c r="D28" s="152" t="str">
        <f t="shared" si="3"/>
        <v/>
      </c>
      <c r="E28" s="153" t="str">
        <f t="shared" si="4"/>
        <v/>
      </c>
      <c r="F28" s="150" t="str">
        <f t="shared" si="0"/>
        <v/>
      </c>
      <c r="G28" s="150" t="str">
        <f t="shared" si="1"/>
        <v/>
      </c>
      <c r="H28" s="150" t="str">
        <f t="shared" si="5"/>
        <v/>
      </c>
      <c r="I28" s="150" t="str">
        <f t="shared" si="2"/>
        <v/>
      </c>
    </row>
    <row r="29" spans="4:9" x14ac:dyDescent="0.2">
      <c r="D29" s="152" t="str">
        <f t="shared" si="3"/>
        <v/>
      </c>
      <c r="E29" s="153" t="str">
        <f t="shared" si="4"/>
        <v/>
      </c>
      <c r="F29" s="150" t="str">
        <f t="shared" si="0"/>
        <v/>
      </c>
      <c r="G29" s="150" t="str">
        <f t="shared" si="1"/>
        <v/>
      </c>
      <c r="H29" s="150" t="str">
        <f t="shared" si="5"/>
        <v/>
      </c>
      <c r="I29" s="150" t="str">
        <f t="shared" si="2"/>
        <v/>
      </c>
    </row>
    <row r="30" spans="4:9" x14ac:dyDescent="0.2">
      <c r="D30" s="152" t="str">
        <f t="shared" si="3"/>
        <v/>
      </c>
      <c r="E30" s="153" t="str">
        <f t="shared" si="4"/>
        <v/>
      </c>
      <c r="F30" s="150" t="str">
        <f t="shared" si="0"/>
        <v/>
      </c>
      <c r="G30" s="150" t="str">
        <f t="shared" si="1"/>
        <v/>
      </c>
      <c r="H30" s="150" t="str">
        <f t="shared" si="5"/>
        <v/>
      </c>
      <c r="I30" s="150" t="str">
        <f t="shared" si="2"/>
        <v/>
      </c>
    </row>
    <row r="31" spans="4:9" x14ac:dyDescent="0.2">
      <c r="D31" s="152" t="str">
        <f t="shared" si="3"/>
        <v/>
      </c>
      <c r="E31" s="153" t="str">
        <f t="shared" si="4"/>
        <v/>
      </c>
      <c r="F31" s="150" t="str">
        <f t="shared" si="0"/>
        <v/>
      </c>
      <c r="G31" s="150" t="str">
        <f t="shared" si="1"/>
        <v/>
      </c>
      <c r="H31" s="150" t="str">
        <f t="shared" si="5"/>
        <v/>
      </c>
      <c r="I31" s="150" t="str">
        <f t="shared" si="2"/>
        <v/>
      </c>
    </row>
    <row r="32" spans="4:9" x14ac:dyDescent="0.2">
      <c r="D32" s="152" t="str">
        <f t="shared" si="3"/>
        <v/>
      </c>
      <c r="E32" s="153" t="str">
        <f t="shared" si="4"/>
        <v/>
      </c>
      <c r="F32" s="150" t="str">
        <f t="shared" si="0"/>
        <v/>
      </c>
      <c r="G32" s="150" t="str">
        <f t="shared" si="1"/>
        <v/>
      </c>
      <c r="H32" s="150" t="str">
        <f t="shared" si="5"/>
        <v/>
      </c>
      <c r="I32" s="150" t="str">
        <f t="shared" si="2"/>
        <v/>
      </c>
    </row>
    <row r="33" spans="4:9" x14ac:dyDescent="0.2">
      <c r="D33" s="152" t="str">
        <f t="shared" si="3"/>
        <v/>
      </c>
      <c r="E33" s="153" t="str">
        <f t="shared" si="4"/>
        <v/>
      </c>
      <c r="F33" s="150" t="str">
        <f t="shared" si="0"/>
        <v/>
      </c>
      <c r="G33" s="150" t="str">
        <f t="shared" si="1"/>
        <v/>
      </c>
      <c r="H33" s="150" t="str">
        <f t="shared" si="5"/>
        <v/>
      </c>
      <c r="I33" s="150" t="str">
        <f t="shared" si="2"/>
        <v/>
      </c>
    </row>
    <row r="34" spans="4:9" x14ac:dyDescent="0.2">
      <c r="D34" s="152" t="str">
        <f t="shared" si="3"/>
        <v/>
      </c>
      <c r="E34" s="153" t="str">
        <f t="shared" si="4"/>
        <v/>
      </c>
      <c r="F34" s="150" t="str">
        <f t="shared" si="0"/>
        <v/>
      </c>
      <c r="G34" s="150" t="str">
        <f t="shared" si="1"/>
        <v/>
      </c>
      <c r="H34" s="150" t="str">
        <f t="shared" si="5"/>
        <v/>
      </c>
      <c r="I34" s="150" t="str">
        <f t="shared" si="2"/>
        <v/>
      </c>
    </row>
    <row r="35" spans="4:9" x14ac:dyDescent="0.2">
      <c r="D35" s="154"/>
      <c r="E35" s="154"/>
      <c r="F35" s="154"/>
      <c r="G35" s="154"/>
      <c r="H35" s="154"/>
      <c r="I35" s="154"/>
    </row>
    <row r="36" spans="4:9" x14ac:dyDescent="0.2">
      <c r="D36" s="60"/>
      <c r="E36" s="60"/>
      <c r="F36" s="60"/>
      <c r="G36" s="60"/>
      <c r="H36" s="60"/>
      <c r="I36" s="60"/>
    </row>
    <row r="37" spans="4:9" x14ac:dyDescent="0.2">
      <c r="D37" s="60"/>
      <c r="E37" s="60"/>
      <c r="F37" s="60"/>
      <c r="G37" s="60"/>
      <c r="H37" s="60"/>
      <c r="I37" s="60"/>
    </row>
    <row r="38" spans="4:9" x14ac:dyDescent="0.2">
      <c r="D38" s="60"/>
      <c r="E38" s="60"/>
      <c r="F38" s="60"/>
      <c r="G38" s="60"/>
      <c r="H38" s="60"/>
      <c r="I38" s="60"/>
    </row>
    <row r="39" spans="4:9" x14ac:dyDescent="0.2">
      <c r="D39" s="60"/>
      <c r="E39" s="60"/>
      <c r="F39" s="60"/>
      <c r="G39" s="60"/>
      <c r="H39" s="60"/>
      <c r="I39" s="60"/>
    </row>
    <row r="40" spans="4:9" x14ac:dyDescent="0.2">
      <c r="D40" s="60"/>
      <c r="E40" s="60"/>
      <c r="F40" s="60"/>
      <c r="G40" s="60"/>
      <c r="H40" s="60"/>
      <c r="I40" s="60"/>
    </row>
    <row r="41" spans="4:9" x14ac:dyDescent="0.2">
      <c r="D41" s="60"/>
      <c r="E41" s="60"/>
      <c r="F41" s="60"/>
      <c r="G41" s="60"/>
      <c r="H41" s="60"/>
      <c r="I41" s="60"/>
    </row>
    <row r="42" spans="4:9" x14ac:dyDescent="0.2">
      <c r="D42" s="60"/>
      <c r="E42" s="60"/>
      <c r="F42" s="60"/>
      <c r="G42" s="60"/>
      <c r="H42" s="60"/>
      <c r="I42" s="60"/>
    </row>
    <row r="43" spans="4:9" x14ac:dyDescent="0.2">
      <c r="D43" s="60"/>
      <c r="E43" s="60"/>
      <c r="F43" s="60"/>
      <c r="G43" s="60"/>
      <c r="H43" s="60"/>
      <c r="I43" s="60"/>
    </row>
    <row r="44" spans="4:9" x14ac:dyDescent="0.2">
      <c r="D44" s="60"/>
      <c r="E44" s="60"/>
      <c r="F44" s="60"/>
      <c r="G44" s="60"/>
      <c r="H44" s="60"/>
      <c r="I44" s="60"/>
    </row>
    <row r="45" spans="4:9" x14ac:dyDescent="0.2">
      <c r="D45" s="60"/>
      <c r="E45" s="60"/>
      <c r="F45" s="60"/>
      <c r="G45" s="60"/>
      <c r="H45" s="60"/>
      <c r="I45" s="60"/>
    </row>
    <row r="46" spans="4:9" x14ac:dyDescent="0.2">
      <c r="D46" s="60"/>
      <c r="E46" s="60"/>
      <c r="F46" s="60"/>
      <c r="G46" s="60"/>
      <c r="H46" s="60"/>
      <c r="I46" s="60"/>
    </row>
    <row r="47" spans="4:9" x14ac:dyDescent="0.2">
      <c r="D47" s="60"/>
      <c r="E47" s="60"/>
      <c r="F47" s="60"/>
      <c r="G47" s="60"/>
      <c r="H47" s="60"/>
      <c r="I47" s="60"/>
    </row>
    <row r="48" spans="4:9" x14ac:dyDescent="0.2">
      <c r="D48" s="60"/>
      <c r="E48" s="60"/>
      <c r="F48" s="60"/>
      <c r="G48" s="60"/>
      <c r="H48" s="60"/>
      <c r="I48" s="60"/>
    </row>
    <row r="49" s="60" customFormat="1" x14ac:dyDescent="0.2"/>
    <row r="50" s="60" customFormat="1" x14ac:dyDescent="0.2"/>
    <row r="51" s="60" customFormat="1" x14ac:dyDescent="0.2"/>
    <row r="52" s="60" customFormat="1" x14ac:dyDescent="0.2"/>
    <row r="53" s="60" customFormat="1" x14ac:dyDescent="0.2"/>
    <row r="54" s="60" customFormat="1" x14ac:dyDescent="0.2"/>
    <row r="55" s="60" customFormat="1" x14ac:dyDescent="0.2"/>
    <row r="56" s="60" customFormat="1" x14ac:dyDescent="0.2"/>
    <row r="57" s="60" customFormat="1" x14ac:dyDescent="0.2"/>
    <row r="58" s="60" customFormat="1" x14ac:dyDescent="0.2"/>
    <row r="59" s="60" customFormat="1" x14ac:dyDescent="0.2"/>
    <row r="60" s="60" customFormat="1" x14ac:dyDescent="0.2"/>
    <row r="61" s="60" customFormat="1" x14ac:dyDescent="0.2"/>
    <row r="62" s="60" customFormat="1" x14ac:dyDescent="0.2"/>
    <row r="63" s="60" customFormat="1" x14ac:dyDescent="0.2"/>
    <row r="64" s="60" customFormat="1" x14ac:dyDescent="0.2"/>
    <row r="65" s="60" customFormat="1" x14ac:dyDescent="0.2"/>
    <row r="66" s="60" customFormat="1" x14ac:dyDescent="0.2"/>
    <row r="67" s="60" customFormat="1" x14ac:dyDescent="0.2"/>
    <row r="68" s="60" customFormat="1" x14ac:dyDescent="0.2"/>
    <row r="69" s="60" customFormat="1" x14ac:dyDescent="0.2"/>
    <row r="70" s="60" customFormat="1" x14ac:dyDescent="0.2"/>
    <row r="71" s="60" customFormat="1" x14ac:dyDescent="0.2"/>
    <row r="72" s="60" customFormat="1" x14ac:dyDescent="0.2"/>
  </sheetData>
  <mergeCells count="1">
    <mergeCell ref="D1:F1"/>
  </mergeCells>
  <pageMargins left="1.19" right="0.25" top="0.59" bottom="0.23" header="0.3" footer="0.17"/>
  <pageSetup paperSize="9" fitToHeight="0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AE233-F928-460A-AA6D-FCFC5725E18F}">
  <sheetPr>
    <pageSetUpPr fitToPage="1"/>
  </sheetPr>
  <dimension ref="A1:Z1000"/>
  <sheetViews>
    <sheetView showGridLines="0" workbookViewId="0">
      <selection activeCell="K43" sqref="K43"/>
    </sheetView>
  </sheetViews>
  <sheetFormatPr baseColWidth="10" defaultColWidth="14.42578125" defaultRowHeight="15" customHeight="1" x14ac:dyDescent="0.25"/>
  <cols>
    <col min="1" max="1" width="1.5703125" style="236" customWidth="1"/>
    <col min="2" max="2" width="11.5703125" style="236" hidden="1" customWidth="1"/>
    <col min="3" max="3" width="11.5703125" style="236" customWidth="1"/>
    <col min="4" max="4" width="5.42578125" style="236" customWidth="1"/>
    <col min="5" max="5" width="10.7109375" style="236" customWidth="1"/>
    <col min="6" max="6" width="14.7109375" style="236" customWidth="1"/>
    <col min="7" max="7" width="11" style="236" customWidth="1"/>
    <col min="8" max="8" width="12.42578125" style="236" customWidth="1"/>
    <col min="9" max="9" width="13.28515625" style="236" customWidth="1"/>
    <col min="10" max="26" width="11.5703125" style="236" customWidth="1"/>
    <col min="27" max="16384" width="14.42578125" style="236"/>
  </cols>
  <sheetData>
    <row r="1" spans="1:26" ht="12" customHeight="1" x14ac:dyDescent="0.25">
      <c r="A1" s="235"/>
      <c r="B1" s="235"/>
      <c r="C1" s="235"/>
      <c r="D1" s="337" t="s">
        <v>206</v>
      </c>
      <c r="E1" s="338"/>
      <c r="F1" s="338"/>
      <c r="G1" s="235"/>
      <c r="H1" s="235"/>
      <c r="I1" s="235"/>
      <c r="J1" s="235"/>
      <c r="K1" s="235"/>
      <c r="L1" s="235"/>
      <c r="M1" s="235"/>
      <c r="N1" s="235"/>
      <c r="O1" s="235"/>
      <c r="P1" s="235"/>
      <c r="Q1" s="235"/>
      <c r="R1" s="235"/>
      <c r="S1" s="235"/>
      <c r="T1" s="235"/>
      <c r="U1" s="235"/>
      <c r="V1" s="235"/>
      <c r="W1" s="235"/>
      <c r="X1" s="235"/>
      <c r="Y1" s="235"/>
      <c r="Z1" s="235"/>
    </row>
    <row r="2" spans="1:26" ht="12" customHeight="1" x14ac:dyDescent="0.25">
      <c r="A2" s="235"/>
      <c r="B2" s="235"/>
      <c r="C2" s="235"/>
      <c r="D2" s="237" t="s">
        <v>207</v>
      </c>
      <c r="E2" s="238"/>
      <c r="F2" s="239">
        <v>700000</v>
      </c>
      <c r="G2" s="235"/>
      <c r="H2" s="235"/>
      <c r="I2" s="235"/>
      <c r="J2" s="235"/>
      <c r="K2" s="235"/>
      <c r="L2" s="235"/>
      <c r="M2" s="235"/>
      <c r="N2" s="235"/>
      <c r="O2" s="235"/>
      <c r="P2" s="235"/>
      <c r="Q2" s="235"/>
      <c r="R2" s="235"/>
      <c r="S2" s="235"/>
      <c r="T2" s="235"/>
      <c r="U2" s="235"/>
      <c r="V2" s="235"/>
      <c r="W2" s="235"/>
      <c r="X2" s="235"/>
      <c r="Y2" s="235"/>
      <c r="Z2" s="235"/>
    </row>
    <row r="3" spans="1:26" ht="12" customHeight="1" x14ac:dyDescent="0.25">
      <c r="A3" s="235"/>
      <c r="B3" s="235"/>
      <c r="C3" s="235"/>
      <c r="D3" s="240" t="s">
        <v>208</v>
      </c>
      <c r="E3" s="241"/>
      <c r="F3" s="242">
        <v>0.85</v>
      </c>
      <c r="G3" s="235"/>
      <c r="H3" s="235"/>
      <c r="I3" s="235"/>
      <c r="J3" s="235"/>
      <c r="K3" s="235"/>
      <c r="L3" s="235"/>
      <c r="M3" s="235"/>
      <c r="N3" s="235"/>
      <c r="O3" s="235"/>
      <c r="P3" s="235"/>
      <c r="Q3" s="235"/>
      <c r="R3" s="235"/>
      <c r="S3" s="235"/>
      <c r="T3" s="235"/>
      <c r="U3" s="235"/>
      <c r="V3" s="235"/>
      <c r="W3" s="235"/>
      <c r="X3" s="235"/>
      <c r="Y3" s="235"/>
      <c r="Z3" s="235"/>
    </row>
    <row r="4" spans="1:26" ht="12" customHeight="1" x14ac:dyDescent="0.25">
      <c r="A4" s="235"/>
      <c r="B4" s="235"/>
      <c r="C4" s="235"/>
      <c r="D4" s="240" t="s">
        <v>209</v>
      </c>
      <c r="E4" s="241"/>
      <c r="F4" s="243">
        <v>10</v>
      </c>
      <c r="G4" s="235"/>
      <c r="H4" s="235"/>
      <c r="I4" s="235"/>
      <c r="J4" s="235"/>
      <c r="K4" s="235"/>
      <c r="L4" s="235"/>
      <c r="M4" s="235"/>
      <c r="N4" s="235"/>
      <c r="O4" s="235"/>
      <c r="P4" s="235"/>
      <c r="Q4" s="235"/>
      <c r="R4" s="235"/>
      <c r="S4" s="235"/>
      <c r="T4" s="235"/>
      <c r="U4" s="235"/>
      <c r="V4" s="235"/>
      <c r="W4" s="235"/>
      <c r="X4" s="235"/>
      <c r="Y4" s="235"/>
      <c r="Z4" s="235"/>
    </row>
    <row r="5" spans="1:26" ht="12" customHeight="1" x14ac:dyDescent="0.25">
      <c r="A5" s="235"/>
      <c r="B5" s="235"/>
      <c r="C5" s="235"/>
      <c r="D5" s="244" t="s">
        <v>210</v>
      </c>
      <c r="E5" s="245"/>
      <c r="F5" s="246">
        <v>45382</v>
      </c>
      <c r="G5" s="235"/>
      <c r="H5" s="235"/>
      <c r="I5" s="235"/>
      <c r="J5" s="235"/>
      <c r="K5" s="235"/>
      <c r="L5" s="235"/>
      <c r="M5" s="235"/>
      <c r="N5" s="235"/>
      <c r="O5" s="235"/>
      <c r="P5" s="235"/>
      <c r="Q5" s="235"/>
      <c r="R5" s="235"/>
      <c r="S5" s="235"/>
      <c r="T5" s="235"/>
      <c r="U5" s="235"/>
      <c r="V5" s="235"/>
      <c r="W5" s="235"/>
      <c r="X5" s="235"/>
      <c r="Y5" s="235"/>
      <c r="Z5" s="235"/>
    </row>
    <row r="6" spans="1:26" ht="12" customHeight="1" x14ac:dyDescent="0.25">
      <c r="A6" s="235"/>
      <c r="B6" s="235"/>
      <c r="C6" s="235"/>
      <c r="D6" s="247" t="s">
        <v>211</v>
      </c>
      <c r="E6" s="248"/>
      <c r="F6" s="249">
        <f>+PMT($F$3/12,$F$4,$I$10)</f>
        <v>100048.51258357998</v>
      </c>
      <c r="G6" s="235"/>
      <c r="H6" s="235"/>
      <c r="I6" s="235"/>
      <c r="J6" s="235"/>
      <c r="K6" s="235"/>
      <c r="L6" s="235"/>
      <c r="M6" s="235"/>
      <c r="N6" s="235"/>
      <c r="O6" s="235"/>
      <c r="P6" s="235"/>
      <c r="Q6" s="235"/>
      <c r="R6" s="235"/>
      <c r="S6" s="235"/>
      <c r="T6" s="235"/>
      <c r="U6" s="235"/>
      <c r="V6" s="235"/>
      <c r="W6" s="235"/>
      <c r="X6" s="235"/>
      <c r="Y6" s="235"/>
      <c r="Z6" s="235"/>
    </row>
    <row r="7" spans="1:26" ht="12" customHeight="1" x14ac:dyDescent="0.25">
      <c r="A7" s="235"/>
      <c r="B7" s="235"/>
      <c r="C7" s="235"/>
      <c r="D7" s="250"/>
      <c r="E7" s="235"/>
      <c r="F7" s="251"/>
      <c r="G7" s="235"/>
      <c r="H7" s="235"/>
      <c r="I7" s="235"/>
      <c r="J7" s="235"/>
      <c r="K7" s="235"/>
      <c r="L7" s="235"/>
      <c r="M7" s="235"/>
      <c r="N7" s="235"/>
      <c r="O7" s="235"/>
      <c r="P7" s="235"/>
      <c r="Q7" s="235"/>
      <c r="R7" s="235"/>
      <c r="S7" s="235"/>
      <c r="T7" s="235"/>
      <c r="U7" s="235"/>
      <c r="V7" s="235"/>
      <c r="W7" s="235"/>
      <c r="X7" s="235"/>
      <c r="Y7" s="235"/>
      <c r="Z7" s="235"/>
    </row>
    <row r="8" spans="1:26" ht="12" customHeight="1" x14ac:dyDescent="0.25">
      <c r="A8" s="235"/>
      <c r="B8" s="235"/>
      <c r="C8" s="235"/>
      <c r="D8" s="252"/>
      <c r="E8" s="253"/>
      <c r="F8" s="253"/>
      <c r="G8" s="253"/>
      <c r="H8" s="253"/>
      <c r="I8" s="253"/>
      <c r="J8" s="235"/>
      <c r="K8" s="235"/>
      <c r="L8" s="235"/>
      <c r="M8" s="235"/>
      <c r="N8" s="235"/>
      <c r="O8" s="235"/>
      <c r="P8" s="235"/>
      <c r="Q8" s="235"/>
      <c r="R8" s="235"/>
      <c r="S8" s="235"/>
      <c r="T8" s="235"/>
      <c r="U8" s="235"/>
      <c r="V8" s="235"/>
      <c r="W8" s="235"/>
      <c r="X8" s="235"/>
      <c r="Y8" s="235"/>
      <c r="Z8" s="235"/>
    </row>
    <row r="9" spans="1:26" ht="12" customHeight="1" x14ac:dyDescent="0.25">
      <c r="A9" s="235"/>
      <c r="B9" s="235"/>
      <c r="C9" s="235"/>
      <c r="D9" s="254" t="s">
        <v>104</v>
      </c>
      <c r="E9" s="255" t="s">
        <v>111</v>
      </c>
      <c r="F9" s="255" t="s">
        <v>112</v>
      </c>
      <c r="G9" s="255" t="s">
        <v>113</v>
      </c>
      <c r="H9" s="255" t="s">
        <v>104</v>
      </c>
      <c r="I9" s="256" t="s">
        <v>105</v>
      </c>
      <c r="J9" s="235"/>
      <c r="K9" s="235"/>
      <c r="L9" s="235"/>
      <c r="M9" s="235"/>
      <c r="N9" s="235"/>
      <c r="O9" s="235"/>
      <c r="P9" s="235"/>
      <c r="Q9" s="235"/>
      <c r="R9" s="235"/>
      <c r="S9" s="235"/>
      <c r="T9" s="235"/>
      <c r="U9" s="235"/>
      <c r="V9" s="235"/>
      <c r="W9" s="235"/>
      <c r="X9" s="235"/>
      <c r="Y9" s="235"/>
      <c r="Z9" s="235"/>
    </row>
    <row r="10" spans="1:26" ht="12" customHeight="1" x14ac:dyDescent="0.25">
      <c r="A10" s="235"/>
      <c r="B10" s="235"/>
      <c r="C10" s="235"/>
      <c r="D10" s="257"/>
      <c r="E10" s="258"/>
      <c r="F10" s="259"/>
      <c r="G10" s="259"/>
      <c r="H10" s="259"/>
      <c r="I10" s="260">
        <f>-F2</f>
        <v>-700000</v>
      </c>
      <c r="J10" s="235"/>
      <c r="K10" s="235"/>
      <c r="L10" s="235"/>
      <c r="M10" s="235"/>
      <c r="N10" s="235"/>
      <c r="O10" s="235"/>
      <c r="P10" s="235"/>
      <c r="Q10" s="235"/>
      <c r="R10" s="235"/>
      <c r="S10" s="235"/>
      <c r="T10" s="235"/>
      <c r="U10" s="235"/>
      <c r="V10" s="235"/>
      <c r="W10" s="235"/>
      <c r="X10" s="235"/>
      <c r="Y10" s="235"/>
      <c r="Z10" s="235"/>
    </row>
    <row r="11" spans="1:26" ht="12" customHeight="1" x14ac:dyDescent="0.25">
      <c r="A11" s="235"/>
      <c r="B11" s="235"/>
      <c r="C11" s="235"/>
      <c r="D11" s="261">
        <v>1</v>
      </c>
      <c r="E11" s="262">
        <f>+F5</f>
        <v>45382</v>
      </c>
      <c r="F11" s="259">
        <f t="shared" ref="F11:F20" si="0">IF(D11="","",H11-G11)</f>
        <v>50465.179250246649</v>
      </c>
      <c r="G11" s="259">
        <f t="shared" ref="G11:G71" si="1">IF(D11="","",-I10*$F$3/12)</f>
        <v>49583.333333333336</v>
      </c>
      <c r="H11" s="259">
        <f t="shared" ref="H11:H34" si="2">IF(D11="","",$F$6)</f>
        <v>100048.51258357998</v>
      </c>
      <c r="I11" s="263">
        <f t="shared" ref="I11:I71" si="3">IF(D11="","",I10+F11)</f>
        <v>-649534.82074975339</v>
      </c>
      <c r="J11" s="235"/>
      <c r="K11" s="235"/>
      <c r="L11" s="235"/>
      <c r="U11" s="235"/>
      <c r="V11" s="235"/>
      <c r="W11" s="235"/>
      <c r="X11" s="235"/>
      <c r="Y11" s="235"/>
      <c r="Z11" s="235"/>
    </row>
    <row r="12" spans="1:26" ht="12" customHeight="1" x14ac:dyDescent="0.25">
      <c r="A12" s="235"/>
      <c r="B12" s="235"/>
      <c r="C12" s="235"/>
      <c r="D12" s="261">
        <f t="shared" ref="D12:D71" si="4">+IF(D11&lt;$F$4,D11+1,"")</f>
        <v>2</v>
      </c>
      <c r="E12" s="262">
        <f t="shared" ref="E12:E71" si="5">+IF(D12="","",+DATE(YEAR(E11),MONTH(E11)+1,DAY(E11)))</f>
        <v>45413</v>
      </c>
      <c r="F12" s="259">
        <f t="shared" si="0"/>
        <v>54039.796113805787</v>
      </c>
      <c r="G12" s="259">
        <f t="shared" si="1"/>
        <v>46008.716469774197</v>
      </c>
      <c r="H12" s="259">
        <f t="shared" si="2"/>
        <v>100048.51258357998</v>
      </c>
      <c r="I12" s="263">
        <f t="shared" si="3"/>
        <v>-595495.02463594754</v>
      </c>
      <c r="J12" s="235"/>
      <c r="K12" s="235"/>
      <c r="L12" s="235"/>
      <c r="M12" s="235"/>
      <c r="N12" s="235"/>
    </row>
    <row r="13" spans="1:26" ht="12" customHeight="1" x14ac:dyDescent="0.25">
      <c r="A13" s="235"/>
      <c r="B13" s="235"/>
      <c r="C13" s="235"/>
      <c r="D13" s="261">
        <f t="shared" si="4"/>
        <v>3</v>
      </c>
      <c r="E13" s="262">
        <f t="shared" si="5"/>
        <v>45444</v>
      </c>
      <c r="F13" s="259">
        <f t="shared" si="0"/>
        <v>57867.615005200372</v>
      </c>
      <c r="G13" s="259">
        <f t="shared" si="1"/>
        <v>42180.897578379612</v>
      </c>
      <c r="H13" s="259">
        <f t="shared" si="2"/>
        <v>100048.51258357998</v>
      </c>
      <c r="I13" s="263">
        <f t="shared" si="3"/>
        <v>-537627.40963074716</v>
      </c>
    </row>
    <row r="14" spans="1:26" ht="12" customHeight="1" x14ac:dyDescent="0.25">
      <c r="A14" s="235"/>
      <c r="B14" s="235"/>
      <c r="C14" s="235"/>
      <c r="D14" s="261">
        <f t="shared" si="4"/>
        <v>4</v>
      </c>
      <c r="E14" s="262">
        <f t="shared" si="5"/>
        <v>45474</v>
      </c>
      <c r="F14" s="259">
        <f t="shared" si="0"/>
        <v>61966.571068068726</v>
      </c>
      <c r="G14" s="259">
        <f t="shared" si="1"/>
        <v>38081.941515511258</v>
      </c>
      <c r="H14" s="259">
        <f t="shared" si="2"/>
        <v>100048.51258357998</v>
      </c>
      <c r="I14" s="263">
        <f t="shared" si="3"/>
        <v>-475660.83856267843</v>
      </c>
    </row>
    <row r="15" spans="1:26" ht="12" customHeight="1" x14ac:dyDescent="0.25">
      <c r="A15" s="235"/>
      <c r="B15" s="235"/>
      <c r="C15" s="235"/>
      <c r="D15" s="261">
        <f t="shared" si="4"/>
        <v>5</v>
      </c>
      <c r="E15" s="262">
        <f t="shared" si="5"/>
        <v>45505</v>
      </c>
      <c r="F15" s="259">
        <f t="shared" si="0"/>
        <v>66355.869852056931</v>
      </c>
      <c r="G15" s="259">
        <f t="shared" si="1"/>
        <v>33692.642731523054</v>
      </c>
      <c r="H15" s="259">
        <f t="shared" si="2"/>
        <v>100048.51258357998</v>
      </c>
      <c r="I15" s="263">
        <f t="shared" si="3"/>
        <v>-409304.96871062147</v>
      </c>
    </row>
    <row r="16" spans="1:26" ht="12" customHeight="1" x14ac:dyDescent="0.25">
      <c r="A16" s="235"/>
      <c r="B16" s="235"/>
      <c r="C16" s="235"/>
      <c r="D16" s="261">
        <f t="shared" si="4"/>
        <v>6</v>
      </c>
      <c r="E16" s="262">
        <f t="shared" si="5"/>
        <v>45536</v>
      </c>
      <c r="F16" s="259">
        <f t="shared" si="0"/>
        <v>71056.077299910961</v>
      </c>
      <c r="G16" s="259">
        <f t="shared" si="1"/>
        <v>28992.43528366902</v>
      </c>
      <c r="H16" s="259">
        <f t="shared" si="2"/>
        <v>100048.51258357998</v>
      </c>
      <c r="I16" s="263">
        <f t="shared" si="3"/>
        <v>-338248.89141071052</v>
      </c>
    </row>
    <row r="17" spans="1:26" ht="12" customHeight="1" x14ac:dyDescent="0.25">
      <c r="A17" s="235"/>
      <c r="B17" s="235"/>
      <c r="C17" s="235"/>
      <c r="D17" s="261">
        <f t="shared" si="4"/>
        <v>7</v>
      </c>
      <c r="E17" s="262">
        <f t="shared" si="5"/>
        <v>45566</v>
      </c>
      <c r="F17" s="259">
        <f t="shared" si="0"/>
        <v>76089.216108654655</v>
      </c>
      <c r="G17" s="259">
        <f t="shared" si="1"/>
        <v>23959.29647492533</v>
      </c>
      <c r="H17" s="259">
        <f t="shared" si="2"/>
        <v>100048.51258357998</v>
      </c>
      <c r="I17" s="263">
        <f t="shared" si="3"/>
        <v>-262159.6753020559</v>
      </c>
    </row>
    <row r="18" spans="1:26" ht="12" customHeight="1" x14ac:dyDescent="0.25">
      <c r="A18" s="235"/>
      <c r="B18" s="235"/>
      <c r="C18" s="235"/>
      <c r="D18" s="261">
        <f t="shared" si="4"/>
        <v>8</v>
      </c>
      <c r="E18" s="262">
        <f t="shared" si="5"/>
        <v>45597</v>
      </c>
      <c r="F18" s="259">
        <f t="shared" si="0"/>
        <v>81478.868916351028</v>
      </c>
      <c r="G18" s="259">
        <f t="shared" si="1"/>
        <v>18569.64366722896</v>
      </c>
      <c r="H18" s="259">
        <f t="shared" si="2"/>
        <v>100048.51258357998</v>
      </c>
      <c r="I18" s="263">
        <f t="shared" si="3"/>
        <v>-180680.80638570487</v>
      </c>
    </row>
    <row r="19" spans="1:26" ht="12" customHeight="1" x14ac:dyDescent="0.25">
      <c r="A19" s="235"/>
      <c r="B19" s="235"/>
      <c r="C19" s="235"/>
      <c r="D19" s="261">
        <f t="shared" si="4"/>
        <v>9</v>
      </c>
      <c r="E19" s="262">
        <f t="shared" si="5"/>
        <v>45627</v>
      </c>
      <c r="F19" s="259">
        <f t="shared" si="0"/>
        <v>87250.288797925896</v>
      </c>
      <c r="G19" s="259">
        <f t="shared" si="1"/>
        <v>12798.223785654094</v>
      </c>
      <c r="H19" s="259">
        <f t="shared" si="2"/>
        <v>100048.51258357998</v>
      </c>
      <c r="I19" s="263">
        <f t="shared" si="3"/>
        <v>-93430.517587778973</v>
      </c>
    </row>
    <row r="20" spans="1:26" ht="12" customHeight="1" x14ac:dyDescent="0.25">
      <c r="A20" s="235"/>
      <c r="B20" s="235"/>
      <c r="C20" s="235"/>
      <c r="D20" s="261">
        <f t="shared" si="4"/>
        <v>10</v>
      </c>
      <c r="E20" s="262">
        <f t="shared" si="5"/>
        <v>45658</v>
      </c>
      <c r="F20" s="259">
        <f t="shared" si="0"/>
        <v>93430.517587778973</v>
      </c>
      <c r="G20" s="259">
        <f t="shared" si="1"/>
        <v>6617.9949958010102</v>
      </c>
      <c r="H20" s="259">
        <f t="shared" si="2"/>
        <v>100048.51258357998</v>
      </c>
      <c r="I20" s="263">
        <f t="shared" si="3"/>
        <v>0</v>
      </c>
    </row>
    <row r="21" spans="1:26" ht="12" customHeight="1" x14ac:dyDescent="0.25">
      <c r="A21" s="235"/>
      <c r="B21" s="235"/>
      <c r="C21" s="235"/>
      <c r="D21" s="261" t="str">
        <f t="shared" si="4"/>
        <v/>
      </c>
      <c r="E21" s="262" t="str">
        <f t="shared" ref="E21" si="6">+IF(D21="","",+DATE(YEAR(E20),MONTH(E20)+1,DAY(E20)))</f>
        <v/>
      </c>
      <c r="F21" s="259" t="str">
        <f t="shared" ref="F21" si="7">IF(D21="","",H21-G21)</f>
        <v/>
      </c>
      <c r="G21" s="259" t="str">
        <f t="shared" ref="G21" si="8">IF(D21="","",-I20*$F$3/12)</f>
        <v/>
      </c>
      <c r="H21" s="259" t="str">
        <f t="shared" ref="H21" si="9">IF(D21="","",$F$6)</f>
        <v/>
      </c>
      <c r="I21" s="263" t="str">
        <f t="shared" ref="I21" si="10">IF(D21="","",I20+F21)</f>
        <v/>
      </c>
    </row>
    <row r="22" spans="1:26" ht="12" customHeight="1" x14ac:dyDescent="0.25">
      <c r="A22" s="235"/>
      <c r="B22" s="235"/>
      <c r="C22" s="235"/>
      <c r="D22" s="261" t="str">
        <f t="shared" si="4"/>
        <v/>
      </c>
      <c r="E22" s="262" t="str">
        <f t="shared" si="5"/>
        <v/>
      </c>
      <c r="F22" s="259" t="str">
        <f t="shared" ref="F22:F71" si="11">IF(D22="","",H22-G22)</f>
        <v/>
      </c>
      <c r="G22" s="259" t="str">
        <f t="shared" si="1"/>
        <v/>
      </c>
      <c r="H22" s="259" t="str">
        <f t="shared" si="2"/>
        <v/>
      </c>
      <c r="I22" s="263" t="str">
        <f t="shared" si="3"/>
        <v/>
      </c>
    </row>
    <row r="23" spans="1:26" ht="12" customHeight="1" thickBot="1" x14ac:dyDescent="0.3">
      <c r="A23" s="235"/>
      <c r="B23" s="235"/>
      <c r="C23" s="235"/>
      <c r="D23" s="261" t="str">
        <f t="shared" si="4"/>
        <v/>
      </c>
      <c r="E23" s="262" t="str">
        <f t="shared" si="5"/>
        <v/>
      </c>
      <c r="F23" s="264">
        <f>SUM(F11:F22)</f>
        <v>700000</v>
      </c>
      <c r="G23" s="264">
        <f t="shared" ref="G23:H23" si="12">SUM(G11:G22)</f>
        <v>300485.1258357999</v>
      </c>
      <c r="H23" s="264">
        <f t="shared" si="12"/>
        <v>1000485.1258357998</v>
      </c>
      <c r="I23" s="264"/>
    </row>
    <row r="24" spans="1:26" ht="12" customHeight="1" thickTop="1" x14ac:dyDescent="0.25">
      <c r="A24" s="235"/>
      <c r="B24" s="235"/>
      <c r="C24" s="235"/>
      <c r="D24" s="261" t="str">
        <f t="shared" si="4"/>
        <v/>
      </c>
      <c r="E24" s="262" t="str">
        <f t="shared" si="5"/>
        <v/>
      </c>
      <c r="F24" s="259" t="str">
        <f t="shared" si="11"/>
        <v/>
      </c>
      <c r="G24" s="259" t="str">
        <f t="shared" si="1"/>
        <v/>
      </c>
      <c r="H24" s="259" t="str">
        <f t="shared" si="2"/>
        <v/>
      </c>
      <c r="I24" s="263" t="str">
        <f t="shared" si="3"/>
        <v/>
      </c>
    </row>
    <row r="25" spans="1:26" ht="12" customHeight="1" x14ac:dyDescent="0.25">
      <c r="A25" s="235"/>
      <c r="B25" s="235"/>
      <c r="C25" s="235"/>
      <c r="D25" s="261" t="str">
        <f t="shared" si="4"/>
        <v/>
      </c>
      <c r="E25" s="262" t="str">
        <f t="shared" si="5"/>
        <v/>
      </c>
      <c r="F25" s="259" t="str">
        <f t="shared" si="11"/>
        <v/>
      </c>
      <c r="G25" s="259" t="str">
        <f t="shared" si="1"/>
        <v/>
      </c>
      <c r="H25" s="259" t="str">
        <f t="shared" si="2"/>
        <v/>
      </c>
      <c r="I25" s="263" t="str">
        <f t="shared" si="3"/>
        <v/>
      </c>
    </row>
    <row r="26" spans="1:26" ht="12" customHeight="1" x14ac:dyDescent="0.25">
      <c r="A26" s="235"/>
      <c r="B26" s="235"/>
      <c r="C26" s="235"/>
      <c r="D26" s="261" t="str">
        <f t="shared" si="4"/>
        <v/>
      </c>
      <c r="E26" s="262" t="str">
        <f t="shared" si="5"/>
        <v/>
      </c>
      <c r="F26" s="259" t="str">
        <f t="shared" si="11"/>
        <v/>
      </c>
      <c r="G26" s="259" t="str">
        <f t="shared" si="1"/>
        <v/>
      </c>
      <c r="H26" s="259" t="str">
        <f t="shared" si="2"/>
        <v/>
      </c>
      <c r="I26" s="263" t="str">
        <f t="shared" si="3"/>
        <v/>
      </c>
    </row>
    <row r="27" spans="1:26" ht="12" customHeight="1" x14ac:dyDescent="0.25">
      <c r="A27" s="235"/>
      <c r="B27" s="235"/>
      <c r="C27" s="235"/>
      <c r="D27" s="261" t="str">
        <f t="shared" si="4"/>
        <v/>
      </c>
      <c r="E27" s="262" t="str">
        <f t="shared" si="5"/>
        <v/>
      </c>
      <c r="F27" s="259" t="str">
        <f t="shared" si="11"/>
        <v/>
      </c>
      <c r="G27" s="259" t="str">
        <f t="shared" si="1"/>
        <v/>
      </c>
      <c r="H27" s="259" t="str">
        <f t="shared" si="2"/>
        <v/>
      </c>
      <c r="I27" s="263" t="str">
        <f t="shared" si="3"/>
        <v/>
      </c>
      <c r="J27" s="235"/>
      <c r="K27" s="235"/>
      <c r="L27" s="235"/>
    </row>
    <row r="28" spans="1:26" ht="12" customHeight="1" x14ac:dyDescent="0.25">
      <c r="A28" s="235"/>
      <c r="B28" s="235"/>
      <c r="C28" s="235"/>
      <c r="D28" s="261" t="str">
        <f t="shared" si="4"/>
        <v/>
      </c>
      <c r="E28" s="262" t="str">
        <f t="shared" si="5"/>
        <v/>
      </c>
      <c r="F28" s="259" t="str">
        <f t="shared" si="11"/>
        <v/>
      </c>
      <c r="G28" s="259" t="str">
        <f t="shared" si="1"/>
        <v/>
      </c>
      <c r="H28" s="259" t="str">
        <f t="shared" si="2"/>
        <v/>
      </c>
      <c r="I28" s="263" t="str">
        <f t="shared" si="3"/>
        <v/>
      </c>
      <c r="J28" s="235"/>
      <c r="K28" s="235"/>
      <c r="L28" s="235"/>
    </row>
    <row r="29" spans="1:26" ht="12" customHeight="1" x14ac:dyDescent="0.25">
      <c r="A29" s="235"/>
      <c r="B29" s="235"/>
      <c r="C29" s="235"/>
      <c r="D29" s="261" t="str">
        <f t="shared" si="4"/>
        <v/>
      </c>
      <c r="E29" s="262" t="str">
        <f t="shared" si="5"/>
        <v/>
      </c>
      <c r="F29" s="259" t="str">
        <f t="shared" si="11"/>
        <v/>
      </c>
      <c r="G29" s="259" t="str">
        <f t="shared" si="1"/>
        <v/>
      </c>
      <c r="H29" s="259" t="str">
        <f t="shared" si="2"/>
        <v/>
      </c>
      <c r="I29" s="263" t="str">
        <f t="shared" si="3"/>
        <v/>
      </c>
      <c r="J29" s="235"/>
      <c r="K29" s="235"/>
      <c r="L29" s="235"/>
    </row>
    <row r="30" spans="1:26" ht="12" customHeight="1" x14ac:dyDescent="0.25">
      <c r="A30" s="235"/>
      <c r="B30" s="235"/>
      <c r="C30" s="235"/>
      <c r="D30" s="261" t="str">
        <f t="shared" si="4"/>
        <v/>
      </c>
      <c r="E30" s="262" t="str">
        <f t="shared" si="5"/>
        <v/>
      </c>
      <c r="F30" s="259" t="str">
        <f t="shared" si="11"/>
        <v/>
      </c>
      <c r="G30" s="259" t="str">
        <f t="shared" si="1"/>
        <v/>
      </c>
      <c r="H30" s="259" t="str">
        <f t="shared" si="2"/>
        <v/>
      </c>
      <c r="I30" s="263" t="str">
        <f t="shared" si="3"/>
        <v/>
      </c>
      <c r="J30" s="235"/>
      <c r="K30" s="235"/>
      <c r="L30" s="235"/>
    </row>
    <row r="31" spans="1:26" ht="12" customHeight="1" x14ac:dyDescent="0.25">
      <c r="A31" s="235"/>
      <c r="B31" s="235"/>
      <c r="C31" s="235"/>
      <c r="D31" s="261" t="str">
        <f t="shared" si="4"/>
        <v/>
      </c>
      <c r="E31" s="262" t="str">
        <f t="shared" si="5"/>
        <v/>
      </c>
      <c r="F31" s="259" t="str">
        <f t="shared" si="11"/>
        <v/>
      </c>
      <c r="G31" s="259" t="str">
        <f t="shared" si="1"/>
        <v/>
      </c>
      <c r="H31" s="259" t="str">
        <f t="shared" si="2"/>
        <v/>
      </c>
      <c r="I31" s="263" t="str">
        <f t="shared" si="3"/>
        <v/>
      </c>
      <c r="J31" s="235"/>
      <c r="K31" s="235"/>
      <c r="L31" s="235"/>
      <c r="M31" s="235"/>
      <c r="N31" s="235"/>
      <c r="O31" s="235"/>
      <c r="P31" s="235"/>
      <c r="Q31" s="235"/>
      <c r="R31" s="235"/>
      <c r="S31" s="235"/>
      <c r="T31" s="235"/>
      <c r="U31" s="235"/>
      <c r="V31" s="235"/>
      <c r="W31" s="235"/>
      <c r="X31" s="235"/>
      <c r="Y31" s="235"/>
      <c r="Z31" s="235"/>
    </row>
    <row r="32" spans="1:26" ht="12" customHeight="1" x14ac:dyDescent="0.25">
      <c r="A32" s="235"/>
      <c r="B32" s="235"/>
      <c r="C32" s="235"/>
      <c r="D32" s="261" t="str">
        <f t="shared" si="4"/>
        <v/>
      </c>
      <c r="E32" s="262" t="str">
        <f t="shared" si="5"/>
        <v/>
      </c>
      <c r="F32" s="259" t="str">
        <f t="shared" si="11"/>
        <v/>
      </c>
      <c r="G32" s="259" t="str">
        <f t="shared" si="1"/>
        <v/>
      </c>
      <c r="H32" s="259" t="str">
        <f t="shared" si="2"/>
        <v/>
      </c>
      <c r="I32" s="263" t="str">
        <f t="shared" si="3"/>
        <v/>
      </c>
      <c r="J32" s="235"/>
      <c r="K32" s="235"/>
      <c r="L32" s="235"/>
      <c r="M32" s="235"/>
      <c r="N32" s="235"/>
      <c r="O32" s="235"/>
      <c r="P32" s="235"/>
      <c r="Q32" s="235"/>
      <c r="R32" s="235"/>
      <c r="S32" s="235"/>
      <c r="T32" s="235"/>
      <c r="U32" s="235"/>
      <c r="V32" s="235"/>
      <c r="W32" s="235"/>
      <c r="X32" s="235"/>
      <c r="Y32" s="235"/>
      <c r="Z32" s="235"/>
    </row>
    <row r="33" spans="1:26" ht="12" customHeight="1" x14ac:dyDescent="0.25">
      <c r="A33" s="235"/>
      <c r="B33" s="235"/>
      <c r="C33" s="235"/>
      <c r="D33" s="261" t="str">
        <f t="shared" si="4"/>
        <v/>
      </c>
      <c r="E33" s="262" t="str">
        <f t="shared" si="5"/>
        <v/>
      </c>
      <c r="F33" s="259" t="str">
        <f t="shared" si="11"/>
        <v/>
      </c>
      <c r="G33" s="259" t="str">
        <f t="shared" si="1"/>
        <v/>
      </c>
      <c r="H33" s="259" t="str">
        <f t="shared" si="2"/>
        <v/>
      </c>
      <c r="I33" s="263" t="str">
        <f t="shared" si="3"/>
        <v/>
      </c>
      <c r="J33" s="235"/>
      <c r="K33" s="235"/>
      <c r="L33" s="235"/>
      <c r="M33" s="235"/>
      <c r="N33" s="235"/>
      <c r="O33" s="235"/>
      <c r="P33" s="235"/>
      <c r="Q33" s="235"/>
      <c r="R33" s="235"/>
      <c r="S33" s="235"/>
      <c r="T33" s="235"/>
      <c r="U33" s="235"/>
      <c r="V33" s="235"/>
      <c r="W33" s="235"/>
      <c r="X33" s="235"/>
      <c r="Y33" s="235"/>
      <c r="Z33" s="235"/>
    </row>
    <row r="34" spans="1:26" ht="12" customHeight="1" x14ac:dyDescent="0.25">
      <c r="A34" s="235"/>
      <c r="B34" s="235"/>
      <c r="C34" s="235"/>
      <c r="D34" s="261" t="str">
        <f t="shared" si="4"/>
        <v/>
      </c>
      <c r="E34" s="262" t="str">
        <f t="shared" si="5"/>
        <v/>
      </c>
      <c r="F34" s="259" t="str">
        <f t="shared" si="11"/>
        <v/>
      </c>
      <c r="G34" s="259" t="str">
        <f t="shared" si="1"/>
        <v/>
      </c>
      <c r="H34" s="259" t="str">
        <f t="shared" si="2"/>
        <v/>
      </c>
      <c r="I34" s="263" t="str">
        <f t="shared" si="3"/>
        <v/>
      </c>
      <c r="J34" s="235"/>
      <c r="K34" s="235"/>
      <c r="L34" s="235"/>
      <c r="M34" s="235"/>
      <c r="N34" s="235"/>
      <c r="O34" s="235"/>
      <c r="P34" s="235"/>
      <c r="Q34" s="235"/>
      <c r="R34" s="235"/>
      <c r="S34" s="235"/>
      <c r="T34" s="235"/>
      <c r="U34" s="235"/>
      <c r="V34" s="235"/>
      <c r="W34" s="235"/>
      <c r="X34" s="235"/>
      <c r="Y34" s="235"/>
      <c r="Z34" s="235"/>
    </row>
    <row r="35" spans="1:26" ht="12" customHeight="1" x14ac:dyDescent="0.25">
      <c r="A35" s="235"/>
      <c r="B35" s="235"/>
      <c r="C35" s="235"/>
      <c r="D35" s="261" t="str">
        <f t="shared" si="4"/>
        <v/>
      </c>
      <c r="E35" s="262" t="str">
        <f t="shared" si="5"/>
        <v/>
      </c>
      <c r="F35" s="259" t="str">
        <f t="shared" si="11"/>
        <v/>
      </c>
      <c r="G35" s="259" t="str">
        <f t="shared" si="1"/>
        <v/>
      </c>
      <c r="H35" s="259"/>
      <c r="I35" s="263" t="str">
        <f t="shared" si="3"/>
        <v/>
      </c>
      <c r="J35" s="235"/>
      <c r="K35" s="235"/>
      <c r="L35" s="235"/>
      <c r="M35" s="235"/>
      <c r="N35" s="235"/>
      <c r="O35" s="235"/>
      <c r="P35" s="235"/>
      <c r="Q35" s="235"/>
      <c r="R35" s="235"/>
      <c r="S35" s="235"/>
      <c r="T35" s="235"/>
      <c r="U35" s="235"/>
      <c r="V35" s="235"/>
      <c r="W35" s="235"/>
      <c r="X35" s="235"/>
      <c r="Y35" s="235"/>
      <c r="Z35" s="235"/>
    </row>
    <row r="36" spans="1:26" ht="12" customHeight="1" x14ac:dyDescent="0.25">
      <c r="A36" s="235"/>
      <c r="B36" s="235"/>
      <c r="C36" s="235"/>
      <c r="D36" s="261" t="str">
        <f t="shared" si="4"/>
        <v/>
      </c>
      <c r="E36" s="262" t="str">
        <f t="shared" si="5"/>
        <v/>
      </c>
      <c r="F36" s="259" t="str">
        <f t="shared" si="11"/>
        <v/>
      </c>
      <c r="G36" s="259" t="str">
        <f t="shared" si="1"/>
        <v/>
      </c>
      <c r="H36" s="259" t="str">
        <f t="shared" ref="H36:H71" si="13">IF(D36="","",$F$6)</f>
        <v/>
      </c>
      <c r="I36" s="263" t="str">
        <f t="shared" si="3"/>
        <v/>
      </c>
      <c r="J36" s="235"/>
      <c r="K36" s="235"/>
      <c r="L36" s="235"/>
      <c r="M36" s="235"/>
      <c r="N36" s="235"/>
      <c r="O36" s="235"/>
      <c r="P36" s="235"/>
      <c r="Q36" s="235"/>
      <c r="R36" s="235"/>
      <c r="S36" s="235"/>
      <c r="T36" s="235"/>
      <c r="U36" s="235"/>
      <c r="V36" s="235"/>
      <c r="W36" s="235"/>
      <c r="X36" s="235"/>
      <c r="Y36" s="235"/>
      <c r="Z36" s="235"/>
    </row>
    <row r="37" spans="1:26" ht="12" customHeight="1" x14ac:dyDescent="0.25">
      <c r="A37" s="235"/>
      <c r="B37" s="235"/>
      <c r="C37" s="235"/>
      <c r="D37" s="261" t="str">
        <f t="shared" si="4"/>
        <v/>
      </c>
      <c r="E37" s="262" t="str">
        <f t="shared" si="5"/>
        <v/>
      </c>
      <c r="F37" s="259" t="str">
        <f t="shared" si="11"/>
        <v/>
      </c>
      <c r="G37" s="259" t="str">
        <f t="shared" si="1"/>
        <v/>
      </c>
      <c r="H37" s="259" t="str">
        <f t="shared" si="13"/>
        <v/>
      </c>
      <c r="I37" s="263" t="str">
        <f t="shared" si="3"/>
        <v/>
      </c>
      <c r="J37" s="235"/>
      <c r="K37" s="235"/>
      <c r="L37" s="235"/>
      <c r="M37" s="235"/>
      <c r="N37" s="235"/>
      <c r="O37" s="235"/>
      <c r="P37" s="235"/>
      <c r="Q37" s="235"/>
      <c r="R37" s="235"/>
      <c r="S37" s="235"/>
      <c r="T37" s="235"/>
      <c r="U37" s="235"/>
      <c r="V37" s="235"/>
      <c r="W37" s="235"/>
      <c r="X37" s="235"/>
      <c r="Y37" s="235"/>
      <c r="Z37" s="235"/>
    </row>
    <row r="38" spans="1:26" ht="12" customHeight="1" x14ac:dyDescent="0.25">
      <c r="A38" s="235"/>
      <c r="B38" s="235"/>
      <c r="C38" s="235"/>
      <c r="D38" s="261" t="str">
        <f t="shared" si="4"/>
        <v/>
      </c>
      <c r="E38" s="262" t="str">
        <f t="shared" si="5"/>
        <v/>
      </c>
      <c r="F38" s="259" t="str">
        <f t="shared" si="11"/>
        <v/>
      </c>
      <c r="G38" s="259" t="str">
        <f t="shared" si="1"/>
        <v/>
      </c>
      <c r="H38" s="259" t="str">
        <f t="shared" si="13"/>
        <v/>
      </c>
      <c r="I38" s="263" t="str">
        <f t="shared" si="3"/>
        <v/>
      </c>
      <c r="J38" s="235"/>
      <c r="K38" s="235"/>
      <c r="L38" s="235"/>
      <c r="M38" s="235"/>
      <c r="N38" s="235"/>
      <c r="O38" s="235"/>
      <c r="P38" s="235"/>
      <c r="Q38" s="235"/>
      <c r="R38" s="235"/>
      <c r="S38" s="235"/>
      <c r="T38" s="235"/>
      <c r="U38" s="235"/>
      <c r="V38" s="235"/>
      <c r="W38" s="235"/>
      <c r="X38" s="235"/>
      <c r="Y38" s="235"/>
      <c r="Z38" s="235"/>
    </row>
    <row r="39" spans="1:26" ht="12" customHeight="1" x14ac:dyDescent="0.25">
      <c r="A39" s="235"/>
      <c r="B39" s="235"/>
      <c r="C39" s="235"/>
      <c r="D39" s="261" t="str">
        <f t="shared" si="4"/>
        <v/>
      </c>
      <c r="E39" s="262" t="str">
        <f t="shared" si="5"/>
        <v/>
      </c>
      <c r="F39" s="259" t="str">
        <f t="shared" si="11"/>
        <v/>
      </c>
      <c r="G39" s="259" t="str">
        <f t="shared" si="1"/>
        <v/>
      </c>
      <c r="H39" s="259" t="str">
        <f t="shared" si="13"/>
        <v/>
      </c>
      <c r="I39" s="263" t="str">
        <f t="shared" si="3"/>
        <v/>
      </c>
      <c r="J39" s="235"/>
      <c r="K39" s="235"/>
      <c r="L39" s="235"/>
      <c r="M39" s="235"/>
      <c r="N39" s="235"/>
      <c r="O39" s="235"/>
      <c r="P39" s="235"/>
      <c r="Q39" s="235"/>
      <c r="R39" s="235"/>
      <c r="S39" s="235"/>
      <c r="T39" s="235"/>
      <c r="U39" s="235"/>
      <c r="V39" s="235"/>
      <c r="W39" s="235"/>
      <c r="X39" s="235"/>
      <c r="Y39" s="235"/>
      <c r="Z39" s="235"/>
    </row>
    <row r="40" spans="1:26" ht="12" customHeight="1" x14ac:dyDescent="0.25">
      <c r="A40" s="235"/>
      <c r="B40" s="235"/>
      <c r="C40" s="235"/>
      <c r="D40" s="261" t="str">
        <f t="shared" si="4"/>
        <v/>
      </c>
      <c r="E40" s="262" t="str">
        <f t="shared" si="5"/>
        <v/>
      </c>
      <c r="F40" s="259" t="str">
        <f t="shared" si="11"/>
        <v/>
      </c>
      <c r="G40" s="259" t="str">
        <f t="shared" si="1"/>
        <v/>
      </c>
      <c r="H40" s="259" t="str">
        <f t="shared" si="13"/>
        <v/>
      </c>
      <c r="I40" s="263" t="str">
        <f t="shared" si="3"/>
        <v/>
      </c>
      <c r="J40" s="235"/>
      <c r="K40" s="235"/>
      <c r="L40" s="235"/>
      <c r="M40" s="235"/>
      <c r="N40" s="235"/>
      <c r="O40" s="235"/>
      <c r="P40" s="235"/>
      <c r="Q40" s="235"/>
      <c r="R40" s="235"/>
      <c r="S40" s="235"/>
      <c r="T40" s="235"/>
      <c r="U40" s="235"/>
      <c r="V40" s="235"/>
      <c r="W40" s="235"/>
      <c r="X40" s="235"/>
      <c r="Y40" s="235"/>
      <c r="Z40" s="235"/>
    </row>
    <row r="41" spans="1:26" ht="12" customHeight="1" x14ac:dyDescent="0.25">
      <c r="A41" s="235"/>
      <c r="B41" s="235"/>
      <c r="C41" s="235"/>
      <c r="D41" s="261" t="str">
        <f t="shared" si="4"/>
        <v/>
      </c>
      <c r="E41" s="262" t="str">
        <f t="shared" si="5"/>
        <v/>
      </c>
      <c r="F41" s="259" t="str">
        <f t="shared" si="11"/>
        <v/>
      </c>
      <c r="G41" s="259" t="str">
        <f t="shared" si="1"/>
        <v/>
      </c>
      <c r="H41" s="259" t="str">
        <f t="shared" si="13"/>
        <v/>
      </c>
      <c r="I41" s="263" t="str">
        <f t="shared" si="3"/>
        <v/>
      </c>
      <c r="J41" s="235"/>
      <c r="K41" s="235"/>
      <c r="L41" s="235"/>
      <c r="M41" s="235"/>
      <c r="N41" s="235"/>
      <c r="O41" s="235"/>
      <c r="P41" s="235"/>
      <c r="Q41" s="235"/>
      <c r="R41" s="235"/>
      <c r="S41" s="235"/>
      <c r="T41" s="235"/>
      <c r="U41" s="235"/>
      <c r="V41" s="235"/>
      <c r="W41" s="235"/>
      <c r="X41" s="235"/>
      <c r="Y41" s="235"/>
      <c r="Z41" s="235"/>
    </row>
    <row r="42" spans="1:26" ht="12" customHeight="1" x14ac:dyDescent="0.25">
      <c r="A42" s="235"/>
      <c r="B42" s="235"/>
      <c r="C42" s="235"/>
      <c r="D42" s="261" t="str">
        <f t="shared" si="4"/>
        <v/>
      </c>
      <c r="E42" s="262" t="str">
        <f t="shared" si="5"/>
        <v/>
      </c>
      <c r="F42" s="259" t="str">
        <f t="shared" si="11"/>
        <v/>
      </c>
      <c r="G42" s="259" t="str">
        <f t="shared" si="1"/>
        <v/>
      </c>
      <c r="H42" s="259" t="str">
        <f t="shared" si="13"/>
        <v/>
      </c>
      <c r="I42" s="263" t="str">
        <f t="shared" si="3"/>
        <v/>
      </c>
      <c r="J42" s="235"/>
      <c r="K42" s="235"/>
      <c r="L42" s="235"/>
      <c r="M42" s="235"/>
      <c r="N42" s="235"/>
      <c r="O42" s="235"/>
      <c r="P42" s="235"/>
      <c r="Q42" s="235"/>
      <c r="R42" s="235"/>
      <c r="S42" s="235"/>
      <c r="T42" s="235"/>
      <c r="U42" s="235"/>
      <c r="V42" s="235"/>
      <c r="W42" s="235"/>
      <c r="X42" s="235"/>
      <c r="Y42" s="235"/>
      <c r="Z42" s="235"/>
    </row>
    <row r="43" spans="1:26" ht="12" customHeight="1" x14ac:dyDescent="0.25">
      <c r="A43" s="235"/>
      <c r="B43" s="235"/>
      <c r="C43" s="235"/>
      <c r="D43" s="261" t="str">
        <f t="shared" si="4"/>
        <v/>
      </c>
      <c r="E43" s="262" t="str">
        <f t="shared" si="5"/>
        <v/>
      </c>
      <c r="F43" s="259" t="str">
        <f t="shared" si="11"/>
        <v/>
      </c>
      <c r="G43" s="259" t="str">
        <f t="shared" si="1"/>
        <v/>
      </c>
      <c r="H43" s="259" t="str">
        <f t="shared" si="13"/>
        <v/>
      </c>
      <c r="I43" s="263" t="str">
        <f t="shared" si="3"/>
        <v/>
      </c>
      <c r="J43" s="235"/>
      <c r="K43" s="235"/>
      <c r="L43" s="235"/>
      <c r="M43" s="235"/>
      <c r="N43" s="235"/>
      <c r="O43" s="235"/>
      <c r="P43" s="235"/>
      <c r="Q43" s="235"/>
      <c r="R43" s="235"/>
      <c r="S43" s="235"/>
      <c r="T43" s="235"/>
      <c r="U43" s="235"/>
      <c r="V43" s="235"/>
      <c r="W43" s="235"/>
      <c r="X43" s="235"/>
      <c r="Y43" s="235"/>
      <c r="Z43" s="235"/>
    </row>
    <row r="44" spans="1:26" ht="12" customHeight="1" x14ac:dyDescent="0.25">
      <c r="A44" s="235"/>
      <c r="B44" s="235"/>
      <c r="C44" s="235"/>
      <c r="D44" s="261" t="str">
        <f t="shared" si="4"/>
        <v/>
      </c>
      <c r="E44" s="262" t="str">
        <f t="shared" si="5"/>
        <v/>
      </c>
      <c r="F44" s="259" t="str">
        <f t="shared" si="11"/>
        <v/>
      </c>
      <c r="G44" s="259" t="str">
        <f t="shared" si="1"/>
        <v/>
      </c>
      <c r="H44" s="259" t="str">
        <f t="shared" si="13"/>
        <v/>
      </c>
      <c r="I44" s="263" t="str">
        <f t="shared" si="3"/>
        <v/>
      </c>
      <c r="J44" s="235"/>
      <c r="K44" s="235"/>
      <c r="L44" s="235"/>
      <c r="M44" s="235"/>
      <c r="N44" s="235"/>
      <c r="O44" s="235"/>
      <c r="P44" s="235"/>
      <c r="Q44" s="235"/>
      <c r="R44" s="235"/>
      <c r="S44" s="235"/>
      <c r="T44" s="235"/>
      <c r="U44" s="235"/>
      <c r="V44" s="235"/>
      <c r="W44" s="235"/>
      <c r="X44" s="235"/>
      <c r="Y44" s="235"/>
      <c r="Z44" s="235"/>
    </row>
    <row r="45" spans="1:26" ht="12" customHeight="1" x14ac:dyDescent="0.25">
      <c r="A45" s="235"/>
      <c r="B45" s="235"/>
      <c r="C45" s="235"/>
      <c r="D45" s="261" t="str">
        <f t="shared" si="4"/>
        <v/>
      </c>
      <c r="E45" s="262" t="str">
        <f t="shared" si="5"/>
        <v/>
      </c>
      <c r="F45" s="259" t="str">
        <f t="shared" si="11"/>
        <v/>
      </c>
      <c r="G45" s="259" t="str">
        <f t="shared" si="1"/>
        <v/>
      </c>
      <c r="H45" s="259" t="str">
        <f t="shared" si="13"/>
        <v/>
      </c>
      <c r="I45" s="263" t="str">
        <f t="shared" si="3"/>
        <v/>
      </c>
      <c r="J45" s="235"/>
      <c r="K45" s="235"/>
      <c r="L45" s="235"/>
      <c r="M45" s="235"/>
      <c r="N45" s="235"/>
      <c r="O45" s="235"/>
      <c r="P45" s="235"/>
      <c r="Q45" s="235"/>
      <c r="R45" s="235"/>
      <c r="S45" s="235"/>
      <c r="T45" s="235"/>
      <c r="U45" s="235"/>
      <c r="V45" s="235"/>
      <c r="W45" s="235"/>
      <c r="X45" s="235"/>
      <c r="Y45" s="235"/>
      <c r="Z45" s="235"/>
    </row>
    <row r="46" spans="1:26" ht="12" customHeight="1" x14ac:dyDescent="0.25">
      <c r="A46" s="235"/>
      <c r="B46" s="235"/>
      <c r="C46" s="235"/>
      <c r="D46" s="261" t="str">
        <f t="shared" si="4"/>
        <v/>
      </c>
      <c r="E46" s="262" t="str">
        <f t="shared" si="5"/>
        <v/>
      </c>
      <c r="F46" s="259" t="str">
        <f t="shared" si="11"/>
        <v/>
      </c>
      <c r="G46" s="259" t="str">
        <f t="shared" si="1"/>
        <v/>
      </c>
      <c r="H46" s="259" t="str">
        <f t="shared" si="13"/>
        <v/>
      </c>
      <c r="I46" s="263" t="str">
        <f t="shared" si="3"/>
        <v/>
      </c>
      <c r="J46" s="235"/>
      <c r="K46" s="235"/>
      <c r="L46" s="235"/>
      <c r="M46" s="235"/>
      <c r="N46" s="235"/>
      <c r="O46" s="235"/>
      <c r="P46" s="235"/>
      <c r="Q46" s="235"/>
      <c r="R46" s="235"/>
      <c r="S46" s="235"/>
      <c r="T46" s="235"/>
      <c r="U46" s="235"/>
      <c r="V46" s="235"/>
      <c r="W46" s="235"/>
      <c r="X46" s="235"/>
      <c r="Y46" s="235"/>
      <c r="Z46" s="235"/>
    </row>
    <row r="47" spans="1:26" ht="12" customHeight="1" x14ac:dyDescent="0.25">
      <c r="A47" s="235"/>
      <c r="B47" s="235"/>
      <c r="C47" s="235"/>
      <c r="D47" s="261" t="str">
        <f t="shared" si="4"/>
        <v/>
      </c>
      <c r="E47" s="262" t="str">
        <f t="shared" si="5"/>
        <v/>
      </c>
      <c r="F47" s="259" t="str">
        <f t="shared" si="11"/>
        <v/>
      </c>
      <c r="G47" s="259" t="str">
        <f t="shared" si="1"/>
        <v/>
      </c>
      <c r="H47" s="259" t="str">
        <f t="shared" si="13"/>
        <v/>
      </c>
      <c r="I47" s="263" t="str">
        <f t="shared" si="3"/>
        <v/>
      </c>
      <c r="J47" s="235"/>
      <c r="K47" s="235"/>
      <c r="L47" s="235"/>
      <c r="M47" s="235"/>
      <c r="N47" s="235"/>
      <c r="O47" s="235"/>
      <c r="P47" s="235"/>
      <c r="Q47" s="235"/>
      <c r="R47" s="235"/>
      <c r="S47" s="235"/>
      <c r="T47" s="235"/>
      <c r="U47" s="235"/>
      <c r="V47" s="235"/>
      <c r="W47" s="235"/>
      <c r="X47" s="235"/>
      <c r="Y47" s="235"/>
      <c r="Z47" s="235"/>
    </row>
    <row r="48" spans="1:26" ht="12" customHeight="1" x14ac:dyDescent="0.25">
      <c r="A48" s="235"/>
      <c r="B48" s="235"/>
      <c r="C48" s="235"/>
      <c r="D48" s="261" t="str">
        <f t="shared" si="4"/>
        <v/>
      </c>
      <c r="E48" s="262" t="str">
        <f t="shared" si="5"/>
        <v/>
      </c>
      <c r="F48" s="259" t="str">
        <f t="shared" si="11"/>
        <v/>
      </c>
      <c r="G48" s="259" t="str">
        <f t="shared" si="1"/>
        <v/>
      </c>
      <c r="H48" s="259" t="str">
        <f t="shared" si="13"/>
        <v/>
      </c>
      <c r="I48" s="263" t="str">
        <f t="shared" si="3"/>
        <v/>
      </c>
      <c r="J48" s="235"/>
      <c r="K48" s="235"/>
      <c r="L48" s="235"/>
      <c r="M48" s="235"/>
      <c r="N48" s="235"/>
      <c r="O48" s="235"/>
      <c r="P48" s="235"/>
      <c r="Q48" s="235"/>
      <c r="R48" s="235"/>
      <c r="S48" s="235"/>
      <c r="T48" s="235"/>
      <c r="U48" s="235"/>
      <c r="V48" s="235"/>
      <c r="W48" s="235"/>
      <c r="X48" s="235"/>
      <c r="Y48" s="235"/>
      <c r="Z48" s="235"/>
    </row>
    <row r="49" spans="1:26" ht="12" customHeight="1" x14ac:dyDescent="0.25">
      <c r="A49" s="235"/>
      <c r="B49" s="235"/>
      <c r="C49" s="235"/>
      <c r="D49" s="261" t="str">
        <f t="shared" si="4"/>
        <v/>
      </c>
      <c r="E49" s="262" t="str">
        <f t="shared" si="5"/>
        <v/>
      </c>
      <c r="F49" s="259" t="str">
        <f t="shared" si="11"/>
        <v/>
      </c>
      <c r="G49" s="259" t="str">
        <f t="shared" si="1"/>
        <v/>
      </c>
      <c r="H49" s="259" t="str">
        <f t="shared" si="13"/>
        <v/>
      </c>
      <c r="I49" s="263" t="str">
        <f t="shared" si="3"/>
        <v/>
      </c>
      <c r="J49" s="235"/>
      <c r="K49" s="235"/>
      <c r="L49" s="235"/>
      <c r="M49" s="235"/>
      <c r="N49" s="235"/>
      <c r="O49" s="235"/>
      <c r="P49" s="235"/>
      <c r="Q49" s="235"/>
      <c r="R49" s="235"/>
      <c r="S49" s="235"/>
      <c r="T49" s="235"/>
      <c r="U49" s="235"/>
      <c r="V49" s="235"/>
      <c r="W49" s="235"/>
      <c r="X49" s="235"/>
      <c r="Y49" s="235"/>
      <c r="Z49" s="235"/>
    </row>
    <row r="50" spans="1:26" ht="12" customHeight="1" x14ac:dyDescent="0.25">
      <c r="A50" s="235"/>
      <c r="B50" s="235"/>
      <c r="C50" s="235"/>
      <c r="D50" s="261" t="str">
        <f t="shared" si="4"/>
        <v/>
      </c>
      <c r="E50" s="262" t="str">
        <f t="shared" si="5"/>
        <v/>
      </c>
      <c r="F50" s="259" t="str">
        <f t="shared" si="11"/>
        <v/>
      </c>
      <c r="G50" s="259" t="str">
        <f t="shared" si="1"/>
        <v/>
      </c>
      <c r="H50" s="259" t="str">
        <f t="shared" si="13"/>
        <v/>
      </c>
      <c r="I50" s="263" t="str">
        <f t="shared" si="3"/>
        <v/>
      </c>
      <c r="J50" s="235"/>
      <c r="K50" s="235"/>
      <c r="L50" s="235"/>
      <c r="M50" s="235"/>
      <c r="N50" s="235"/>
      <c r="O50" s="235"/>
      <c r="P50" s="235"/>
      <c r="Q50" s="235"/>
      <c r="R50" s="235"/>
      <c r="S50" s="235"/>
      <c r="T50" s="235"/>
      <c r="U50" s="235"/>
      <c r="V50" s="235"/>
      <c r="W50" s="235"/>
      <c r="X50" s="235"/>
      <c r="Y50" s="235"/>
      <c r="Z50" s="235"/>
    </row>
    <row r="51" spans="1:26" ht="12" customHeight="1" x14ac:dyDescent="0.25">
      <c r="A51" s="235"/>
      <c r="B51" s="235"/>
      <c r="C51" s="235"/>
      <c r="D51" s="261" t="str">
        <f t="shared" si="4"/>
        <v/>
      </c>
      <c r="E51" s="262" t="str">
        <f t="shared" si="5"/>
        <v/>
      </c>
      <c r="F51" s="259" t="str">
        <f t="shared" si="11"/>
        <v/>
      </c>
      <c r="G51" s="259" t="str">
        <f t="shared" si="1"/>
        <v/>
      </c>
      <c r="H51" s="259" t="str">
        <f t="shared" si="13"/>
        <v/>
      </c>
      <c r="I51" s="263" t="str">
        <f t="shared" si="3"/>
        <v/>
      </c>
      <c r="J51" s="235"/>
      <c r="K51" s="235"/>
      <c r="L51" s="235"/>
      <c r="M51" s="235"/>
      <c r="N51" s="235"/>
      <c r="O51" s="235"/>
      <c r="P51" s="235"/>
      <c r="Q51" s="235"/>
      <c r="R51" s="235"/>
      <c r="S51" s="235"/>
      <c r="T51" s="235"/>
      <c r="U51" s="235"/>
      <c r="V51" s="235"/>
      <c r="W51" s="235"/>
      <c r="X51" s="235"/>
      <c r="Y51" s="235"/>
      <c r="Z51" s="235"/>
    </row>
    <row r="52" spans="1:26" ht="12" customHeight="1" x14ac:dyDescent="0.25">
      <c r="A52" s="235"/>
      <c r="B52" s="235"/>
      <c r="C52" s="235"/>
      <c r="D52" s="261" t="str">
        <f t="shared" si="4"/>
        <v/>
      </c>
      <c r="E52" s="262" t="str">
        <f t="shared" si="5"/>
        <v/>
      </c>
      <c r="F52" s="259" t="str">
        <f t="shared" si="11"/>
        <v/>
      </c>
      <c r="G52" s="259" t="str">
        <f t="shared" si="1"/>
        <v/>
      </c>
      <c r="H52" s="259" t="str">
        <f t="shared" si="13"/>
        <v/>
      </c>
      <c r="I52" s="263" t="str">
        <f t="shared" si="3"/>
        <v/>
      </c>
      <c r="J52" s="235"/>
      <c r="K52" s="235"/>
      <c r="L52" s="235"/>
      <c r="M52" s="235"/>
      <c r="N52" s="235"/>
      <c r="O52" s="235"/>
      <c r="P52" s="235"/>
      <c r="Q52" s="235"/>
      <c r="R52" s="235"/>
      <c r="S52" s="235"/>
      <c r="T52" s="235"/>
      <c r="U52" s="235"/>
      <c r="V52" s="235"/>
      <c r="W52" s="235"/>
      <c r="X52" s="235"/>
      <c r="Y52" s="235"/>
      <c r="Z52" s="235"/>
    </row>
    <row r="53" spans="1:26" ht="12" customHeight="1" x14ac:dyDescent="0.25">
      <c r="A53" s="235"/>
      <c r="B53" s="235"/>
      <c r="C53" s="235"/>
      <c r="D53" s="261" t="str">
        <f t="shared" si="4"/>
        <v/>
      </c>
      <c r="E53" s="262" t="str">
        <f t="shared" si="5"/>
        <v/>
      </c>
      <c r="F53" s="259" t="str">
        <f t="shared" si="11"/>
        <v/>
      </c>
      <c r="G53" s="259" t="str">
        <f t="shared" si="1"/>
        <v/>
      </c>
      <c r="H53" s="259" t="str">
        <f t="shared" si="13"/>
        <v/>
      </c>
      <c r="I53" s="263" t="str">
        <f t="shared" si="3"/>
        <v/>
      </c>
      <c r="J53" s="235"/>
      <c r="K53" s="235"/>
      <c r="L53" s="235"/>
      <c r="M53" s="235"/>
      <c r="N53" s="235"/>
      <c r="O53" s="235"/>
      <c r="P53" s="235"/>
      <c r="Q53" s="235"/>
      <c r="R53" s="235"/>
      <c r="S53" s="235"/>
      <c r="T53" s="235"/>
      <c r="U53" s="235"/>
      <c r="V53" s="235"/>
      <c r="W53" s="235"/>
      <c r="X53" s="235"/>
      <c r="Y53" s="235"/>
      <c r="Z53" s="235"/>
    </row>
    <row r="54" spans="1:26" ht="12" customHeight="1" x14ac:dyDescent="0.25">
      <c r="A54" s="235"/>
      <c r="B54" s="235"/>
      <c r="C54" s="235"/>
      <c r="D54" s="261" t="str">
        <f t="shared" si="4"/>
        <v/>
      </c>
      <c r="E54" s="262" t="str">
        <f t="shared" si="5"/>
        <v/>
      </c>
      <c r="F54" s="259" t="str">
        <f t="shared" si="11"/>
        <v/>
      </c>
      <c r="G54" s="259" t="str">
        <f t="shared" si="1"/>
        <v/>
      </c>
      <c r="H54" s="259" t="str">
        <f t="shared" si="13"/>
        <v/>
      </c>
      <c r="I54" s="263" t="str">
        <f t="shared" si="3"/>
        <v/>
      </c>
      <c r="J54" s="235"/>
      <c r="K54" s="235"/>
      <c r="L54" s="235"/>
      <c r="M54" s="235"/>
      <c r="N54" s="235"/>
      <c r="O54" s="235"/>
      <c r="P54" s="235"/>
      <c r="Q54" s="235"/>
      <c r="R54" s="235"/>
      <c r="S54" s="235"/>
      <c r="T54" s="235"/>
      <c r="U54" s="235"/>
      <c r="V54" s="235"/>
      <c r="W54" s="235"/>
      <c r="X54" s="235"/>
      <c r="Y54" s="235"/>
      <c r="Z54" s="235"/>
    </row>
    <row r="55" spans="1:26" ht="12" customHeight="1" x14ac:dyDescent="0.25">
      <c r="A55" s="235"/>
      <c r="B55" s="235"/>
      <c r="C55" s="235"/>
      <c r="D55" s="261" t="str">
        <f t="shared" si="4"/>
        <v/>
      </c>
      <c r="E55" s="262" t="str">
        <f t="shared" si="5"/>
        <v/>
      </c>
      <c r="F55" s="259" t="str">
        <f t="shared" si="11"/>
        <v/>
      </c>
      <c r="G55" s="259" t="str">
        <f t="shared" si="1"/>
        <v/>
      </c>
      <c r="H55" s="259" t="str">
        <f t="shared" si="13"/>
        <v/>
      </c>
      <c r="I55" s="263" t="str">
        <f t="shared" si="3"/>
        <v/>
      </c>
      <c r="J55" s="235"/>
      <c r="K55" s="235"/>
      <c r="L55" s="235"/>
      <c r="M55" s="235"/>
      <c r="N55" s="235"/>
      <c r="O55" s="235"/>
      <c r="P55" s="235"/>
      <c r="Q55" s="235"/>
      <c r="R55" s="235"/>
      <c r="S55" s="235"/>
      <c r="T55" s="235"/>
      <c r="U55" s="235"/>
      <c r="V55" s="235"/>
      <c r="W55" s="235"/>
      <c r="X55" s="235"/>
      <c r="Y55" s="235"/>
      <c r="Z55" s="235"/>
    </row>
    <row r="56" spans="1:26" ht="12" customHeight="1" x14ac:dyDescent="0.25">
      <c r="A56" s="235"/>
      <c r="B56" s="235"/>
      <c r="C56" s="235"/>
      <c r="D56" s="261" t="str">
        <f t="shared" si="4"/>
        <v/>
      </c>
      <c r="E56" s="262" t="str">
        <f t="shared" si="5"/>
        <v/>
      </c>
      <c r="F56" s="259" t="str">
        <f t="shared" si="11"/>
        <v/>
      </c>
      <c r="G56" s="259" t="str">
        <f t="shared" si="1"/>
        <v/>
      </c>
      <c r="H56" s="259" t="str">
        <f t="shared" si="13"/>
        <v/>
      </c>
      <c r="I56" s="263" t="str">
        <f t="shared" si="3"/>
        <v/>
      </c>
      <c r="J56" s="235"/>
      <c r="K56" s="235"/>
      <c r="L56" s="235"/>
      <c r="M56" s="235"/>
      <c r="N56" s="235"/>
      <c r="O56" s="235"/>
      <c r="P56" s="235"/>
      <c r="Q56" s="235"/>
      <c r="R56" s="235"/>
      <c r="S56" s="235"/>
      <c r="T56" s="235"/>
      <c r="U56" s="235"/>
      <c r="V56" s="235"/>
      <c r="W56" s="235"/>
      <c r="X56" s="235"/>
      <c r="Y56" s="235"/>
      <c r="Z56" s="235"/>
    </row>
    <row r="57" spans="1:26" ht="12" customHeight="1" x14ac:dyDescent="0.25">
      <c r="A57" s="235"/>
      <c r="B57" s="235"/>
      <c r="C57" s="235"/>
      <c r="D57" s="261" t="str">
        <f t="shared" si="4"/>
        <v/>
      </c>
      <c r="E57" s="262" t="str">
        <f t="shared" si="5"/>
        <v/>
      </c>
      <c r="F57" s="259" t="str">
        <f t="shared" si="11"/>
        <v/>
      </c>
      <c r="G57" s="259" t="str">
        <f t="shared" si="1"/>
        <v/>
      </c>
      <c r="H57" s="259" t="str">
        <f t="shared" si="13"/>
        <v/>
      </c>
      <c r="I57" s="263" t="str">
        <f t="shared" si="3"/>
        <v/>
      </c>
      <c r="J57" s="235"/>
      <c r="K57" s="235"/>
      <c r="L57" s="235"/>
      <c r="M57" s="235"/>
      <c r="N57" s="235"/>
      <c r="O57" s="235"/>
      <c r="P57" s="235"/>
      <c r="Q57" s="235"/>
      <c r="R57" s="235"/>
      <c r="S57" s="235"/>
      <c r="T57" s="235"/>
      <c r="U57" s="235"/>
      <c r="V57" s="235"/>
      <c r="W57" s="235"/>
      <c r="X57" s="235"/>
      <c r="Y57" s="235"/>
      <c r="Z57" s="235"/>
    </row>
    <row r="58" spans="1:26" ht="12" customHeight="1" x14ac:dyDescent="0.25">
      <c r="A58" s="235"/>
      <c r="B58" s="235"/>
      <c r="C58" s="235"/>
      <c r="D58" s="261" t="str">
        <f t="shared" si="4"/>
        <v/>
      </c>
      <c r="E58" s="262" t="str">
        <f t="shared" si="5"/>
        <v/>
      </c>
      <c r="F58" s="259" t="str">
        <f t="shared" si="11"/>
        <v/>
      </c>
      <c r="G58" s="259" t="str">
        <f t="shared" si="1"/>
        <v/>
      </c>
      <c r="H58" s="259" t="str">
        <f t="shared" si="13"/>
        <v/>
      </c>
      <c r="I58" s="263" t="str">
        <f t="shared" si="3"/>
        <v/>
      </c>
      <c r="J58" s="235"/>
      <c r="K58" s="235"/>
      <c r="L58" s="235"/>
      <c r="M58" s="235"/>
      <c r="N58" s="235"/>
      <c r="O58" s="235"/>
      <c r="P58" s="235"/>
      <c r="Q58" s="235"/>
      <c r="R58" s="235"/>
      <c r="S58" s="235"/>
      <c r="T58" s="235"/>
      <c r="U58" s="235"/>
      <c r="V58" s="235"/>
      <c r="W58" s="235"/>
      <c r="X58" s="235"/>
      <c r="Y58" s="235"/>
      <c r="Z58" s="235"/>
    </row>
    <row r="59" spans="1:26" ht="12" customHeight="1" x14ac:dyDescent="0.25">
      <c r="A59" s="235"/>
      <c r="B59" s="235"/>
      <c r="C59" s="235"/>
      <c r="D59" s="261" t="str">
        <f t="shared" si="4"/>
        <v/>
      </c>
      <c r="E59" s="262" t="str">
        <f t="shared" si="5"/>
        <v/>
      </c>
      <c r="F59" s="259" t="str">
        <f t="shared" si="11"/>
        <v/>
      </c>
      <c r="G59" s="259" t="str">
        <f t="shared" si="1"/>
        <v/>
      </c>
      <c r="H59" s="259" t="str">
        <f t="shared" si="13"/>
        <v/>
      </c>
      <c r="I59" s="263" t="str">
        <f t="shared" si="3"/>
        <v/>
      </c>
      <c r="J59" s="235"/>
      <c r="K59" s="235"/>
      <c r="L59" s="235"/>
      <c r="M59" s="235"/>
      <c r="N59" s="235"/>
      <c r="O59" s="235"/>
      <c r="P59" s="235"/>
      <c r="Q59" s="235"/>
      <c r="R59" s="235"/>
      <c r="S59" s="235"/>
      <c r="T59" s="235"/>
      <c r="U59" s="235"/>
      <c r="V59" s="235"/>
      <c r="W59" s="235"/>
      <c r="X59" s="235"/>
      <c r="Y59" s="235"/>
      <c r="Z59" s="235"/>
    </row>
    <row r="60" spans="1:26" ht="12" customHeight="1" x14ac:dyDescent="0.25">
      <c r="A60" s="235"/>
      <c r="B60" s="235"/>
      <c r="C60" s="235"/>
      <c r="D60" s="261" t="str">
        <f t="shared" si="4"/>
        <v/>
      </c>
      <c r="E60" s="262" t="str">
        <f t="shared" si="5"/>
        <v/>
      </c>
      <c r="F60" s="259" t="str">
        <f t="shared" si="11"/>
        <v/>
      </c>
      <c r="G60" s="259" t="str">
        <f t="shared" si="1"/>
        <v/>
      </c>
      <c r="H60" s="259" t="str">
        <f t="shared" si="13"/>
        <v/>
      </c>
      <c r="I60" s="263" t="str">
        <f t="shared" si="3"/>
        <v/>
      </c>
      <c r="J60" s="235"/>
      <c r="K60" s="235"/>
      <c r="L60" s="235"/>
      <c r="M60" s="235"/>
      <c r="N60" s="235"/>
      <c r="O60" s="235"/>
      <c r="P60" s="235"/>
      <c r="Q60" s="235"/>
      <c r="R60" s="235"/>
      <c r="S60" s="235"/>
      <c r="T60" s="235"/>
      <c r="U60" s="235"/>
      <c r="V60" s="235"/>
      <c r="W60" s="235"/>
      <c r="X60" s="235"/>
      <c r="Y60" s="235"/>
      <c r="Z60" s="235"/>
    </row>
    <row r="61" spans="1:26" ht="12" customHeight="1" x14ac:dyDescent="0.25">
      <c r="A61" s="235"/>
      <c r="B61" s="235"/>
      <c r="C61" s="235"/>
      <c r="D61" s="261" t="str">
        <f t="shared" si="4"/>
        <v/>
      </c>
      <c r="E61" s="262" t="str">
        <f t="shared" si="5"/>
        <v/>
      </c>
      <c r="F61" s="259" t="str">
        <f t="shared" si="11"/>
        <v/>
      </c>
      <c r="G61" s="259" t="str">
        <f t="shared" si="1"/>
        <v/>
      </c>
      <c r="H61" s="259" t="str">
        <f t="shared" si="13"/>
        <v/>
      </c>
      <c r="I61" s="263" t="str">
        <f t="shared" si="3"/>
        <v/>
      </c>
      <c r="J61" s="235"/>
      <c r="K61" s="235"/>
      <c r="L61" s="235"/>
      <c r="M61" s="235"/>
      <c r="N61" s="235"/>
      <c r="O61" s="235"/>
      <c r="P61" s="235"/>
      <c r="Q61" s="235"/>
      <c r="R61" s="235"/>
      <c r="S61" s="235"/>
      <c r="T61" s="235"/>
      <c r="U61" s="235"/>
      <c r="V61" s="235"/>
      <c r="W61" s="235"/>
      <c r="X61" s="235"/>
      <c r="Y61" s="235"/>
      <c r="Z61" s="235"/>
    </row>
    <row r="62" spans="1:26" ht="12" customHeight="1" x14ac:dyDescent="0.25">
      <c r="A62" s="235"/>
      <c r="B62" s="235"/>
      <c r="C62" s="235"/>
      <c r="D62" s="261" t="str">
        <f t="shared" si="4"/>
        <v/>
      </c>
      <c r="E62" s="262" t="str">
        <f t="shared" si="5"/>
        <v/>
      </c>
      <c r="F62" s="259" t="str">
        <f t="shared" si="11"/>
        <v/>
      </c>
      <c r="G62" s="259" t="str">
        <f t="shared" si="1"/>
        <v/>
      </c>
      <c r="H62" s="259" t="str">
        <f t="shared" si="13"/>
        <v/>
      </c>
      <c r="I62" s="263" t="str">
        <f t="shared" si="3"/>
        <v/>
      </c>
      <c r="J62" s="235"/>
      <c r="K62" s="235"/>
      <c r="L62" s="235"/>
      <c r="M62" s="235"/>
      <c r="N62" s="235"/>
      <c r="O62" s="235"/>
      <c r="P62" s="235"/>
      <c r="Q62" s="235"/>
      <c r="R62" s="235"/>
      <c r="S62" s="235"/>
      <c r="T62" s="235"/>
      <c r="U62" s="235"/>
      <c r="V62" s="235"/>
      <c r="W62" s="235"/>
      <c r="X62" s="235"/>
      <c r="Y62" s="235"/>
      <c r="Z62" s="235"/>
    </row>
    <row r="63" spans="1:26" ht="12" customHeight="1" x14ac:dyDescent="0.25">
      <c r="A63" s="235"/>
      <c r="B63" s="235"/>
      <c r="C63" s="235"/>
      <c r="D63" s="261" t="str">
        <f t="shared" si="4"/>
        <v/>
      </c>
      <c r="E63" s="262" t="str">
        <f t="shared" si="5"/>
        <v/>
      </c>
      <c r="F63" s="259" t="str">
        <f t="shared" si="11"/>
        <v/>
      </c>
      <c r="G63" s="259" t="str">
        <f t="shared" si="1"/>
        <v/>
      </c>
      <c r="H63" s="259" t="str">
        <f t="shared" si="13"/>
        <v/>
      </c>
      <c r="I63" s="263" t="str">
        <f t="shared" si="3"/>
        <v/>
      </c>
      <c r="J63" s="235"/>
      <c r="K63" s="235"/>
      <c r="L63" s="235"/>
      <c r="M63" s="235"/>
      <c r="N63" s="235"/>
      <c r="O63" s="235"/>
      <c r="P63" s="235"/>
      <c r="Q63" s="235"/>
      <c r="R63" s="235"/>
      <c r="S63" s="235"/>
      <c r="T63" s="235"/>
      <c r="U63" s="235"/>
      <c r="V63" s="235"/>
      <c r="W63" s="235"/>
      <c r="X63" s="235"/>
      <c r="Y63" s="235"/>
      <c r="Z63" s="235"/>
    </row>
    <row r="64" spans="1:26" ht="12" customHeight="1" x14ac:dyDescent="0.25">
      <c r="A64" s="235"/>
      <c r="B64" s="235"/>
      <c r="C64" s="235"/>
      <c r="D64" s="261" t="str">
        <f t="shared" si="4"/>
        <v/>
      </c>
      <c r="E64" s="262" t="str">
        <f t="shared" si="5"/>
        <v/>
      </c>
      <c r="F64" s="259" t="str">
        <f t="shared" si="11"/>
        <v/>
      </c>
      <c r="G64" s="259" t="str">
        <f t="shared" si="1"/>
        <v/>
      </c>
      <c r="H64" s="259" t="str">
        <f t="shared" si="13"/>
        <v/>
      </c>
      <c r="I64" s="263" t="str">
        <f t="shared" si="3"/>
        <v/>
      </c>
      <c r="J64" s="235"/>
      <c r="K64" s="235"/>
      <c r="L64" s="235"/>
      <c r="M64" s="235"/>
      <c r="N64" s="235"/>
      <c r="O64" s="235"/>
      <c r="P64" s="235"/>
      <c r="Q64" s="235"/>
      <c r="R64" s="235"/>
      <c r="S64" s="235"/>
      <c r="T64" s="235"/>
      <c r="U64" s="235"/>
      <c r="V64" s="235"/>
      <c r="W64" s="235"/>
      <c r="X64" s="235"/>
      <c r="Y64" s="235"/>
      <c r="Z64" s="235"/>
    </row>
    <row r="65" spans="1:26" ht="12" customHeight="1" x14ac:dyDescent="0.25">
      <c r="A65" s="235"/>
      <c r="B65" s="235"/>
      <c r="C65" s="235"/>
      <c r="D65" s="261" t="str">
        <f t="shared" si="4"/>
        <v/>
      </c>
      <c r="E65" s="262" t="str">
        <f t="shared" si="5"/>
        <v/>
      </c>
      <c r="F65" s="259" t="str">
        <f t="shared" si="11"/>
        <v/>
      </c>
      <c r="G65" s="259" t="str">
        <f t="shared" si="1"/>
        <v/>
      </c>
      <c r="H65" s="259" t="str">
        <f t="shared" si="13"/>
        <v/>
      </c>
      <c r="I65" s="263" t="str">
        <f t="shared" si="3"/>
        <v/>
      </c>
      <c r="J65" s="235"/>
      <c r="K65" s="235"/>
      <c r="L65" s="235"/>
      <c r="M65" s="235"/>
      <c r="N65" s="235"/>
      <c r="O65" s="235"/>
      <c r="P65" s="235"/>
      <c r="Q65" s="235"/>
      <c r="R65" s="235"/>
      <c r="S65" s="235"/>
      <c r="T65" s="235"/>
      <c r="U65" s="235"/>
      <c r="V65" s="235"/>
      <c r="W65" s="235"/>
      <c r="X65" s="235"/>
      <c r="Y65" s="235"/>
      <c r="Z65" s="235"/>
    </row>
    <row r="66" spans="1:26" ht="12" customHeight="1" x14ac:dyDescent="0.25">
      <c r="A66" s="235"/>
      <c r="B66" s="235"/>
      <c r="C66" s="235"/>
      <c r="D66" s="261" t="str">
        <f t="shared" si="4"/>
        <v/>
      </c>
      <c r="E66" s="262" t="str">
        <f t="shared" si="5"/>
        <v/>
      </c>
      <c r="F66" s="259" t="str">
        <f t="shared" si="11"/>
        <v/>
      </c>
      <c r="G66" s="259" t="str">
        <f t="shared" si="1"/>
        <v/>
      </c>
      <c r="H66" s="259" t="str">
        <f t="shared" si="13"/>
        <v/>
      </c>
      <c r="I66" s="263" t="str">
        <f t="shared" si="3"/>
        <v/>
      </c>
      <c r="J66" s="235"/>
      <c r="K66" s="235"/>
      <c r="L66" s="235"/>
      <c r="M66" s="235"/>
      <c r="N66" s="235"/>
      <c r="O66" s="235"/>
      <c r="P66" s="235"/>
      <c r="Q66" s="235"/>
      <c r="R66" s="235"/>
      <c r="S66" s="235"/>
      <c r="T66" s="235"/>
      <c r="U66" s="235"/>
      <c r="V66" s="235"/>
      <c r="W66" s="235"/>
      <c r="X66" s="235"/>
      <c r="Y66" s="235"/>
      <c r="Z66" s="235"/>
    </row>
    <row r="67" spans="1:26" ht="12" customHeight="1" x14ac:dyDescent="0.25">
      <c r="A67" s="235"/>
      <c r="B67" s="235"/>
      <c r="C67" s="235"/>
      <c r="D67" s="261" t="str">
        <f t="shared" si="4"/>
        <v/>
      </c>
      <c r="E67" s="262" t="str">
        <f t="shared" si="5"/>
        <v/>
      </c>
      <c r="F67" s="259" t="str">
        <f t="shared" si="11"/>
        <v/>
      </c>
      <c r="G67" s="259" t="str">
        <f t="shared" si="1"/>
        <v/>
      </c>
      <c r="H67" s="259" t="str">
        <f t="shared" si="13"/>
        <v/>
      </c>
      <c r="I67" s="263" t="str">
        <f t="shared" si="3"/>
        <v/>
      </c>
      <c r="J67" s="235"/>
      <c r="K67" s="235"/>
      <c r="L67" s="235"/>
      <c r="M67" s="235"/>
      <c r="N67" s="235"/>
      <c r="O67" s="235"/>
      <c r="P67" s="235"/>
      <c r="Q67" s="235"/>
      <c r="R67" s="235"/>
      <c r="S67" s="235"/>
      <c r="T67" s="235"/>
      <c r="U67" s="235"/>
      <c r="V67" s="235"/>
      <c r="W67" s="235"/>
      <c r="X67" s="235"/>
      <c r="Y67" s="235"/>
      <c r="Z67" s="235"/>
    </row>
    <row r="68" spans="1:26" ht="12" customHeight="1" x14ac:dyDescent="0.25">
      <c r="A68" s="235"/>
      <c r="B68" s="235"/>
      <c r="C68" s="235"/>
      <c r="D68" s="261" t="str">
        <f t="shared" si="4"/>
        <v/>
      </c>
      <c r="E68" s="262" t="str">
        <f t="shared" si="5"/>
        <v/>
      </c>
      <c r="F68" s="259" t="str">
        <f t="shared" si="11"/>
        <v/>
      </c>
      <c r="G68" s="259" t="str">
        <f t="shared" si="1"/>
        <v/>
      </c>
      <c r="H68" s="259" t="str">
        <f t="shared" si="13"/>
        <v/>
      </c>
      <c r="I68" s="263" t="str">
        <f t="shared" si="3"/>
        <v/>
      </c>
      <c r="J68" s="235"/>
      <c r="K68" s="235"/>
      <c r="L68" s="235"/>
      <c r="M68" s="235"/>
      <c r="N68" s="235"/>
      <c r="O68" s="235"/>
      <c r="P68" s="235"/>
      <c r="Q68" s="235"/>
      <c r="R68" s="235"/>
      <c r="S68" s="235"/>
      <c r="T68" s="235"/>
      <c r="U68" s="235"/>
      <c r="V68" s="235"/>
      <c r="W68" s="235"/>
      <c r="X68" s="235"/>
      <c r="Y68" s="235"/>
      <c r="Z68" s="235"/>
    </row>
    <row r="69" spans="1:26" ht="12" customHeight="1" x14ac:dyDescent="0.25">
      <c r="A69" s="235"/>
      <c r="B69" s="235"/>
      <c r="C69" s="235"/>
      <c r="D69" s="261" t="str">
        <f t="shared" si="4"/>
        <v/>
      </c>
      <c r="E69" s="262" t="str">
        <f t="shared" si="5"/>
        <v/>
      </c>
      <c r="F69" s="259" t="str">
        <f t="shared" si="11"/>
        <v/>
      </c>
      <c r="G69" s="259" t="str">
        <f t="shared" si="1"/>
        <v/>
      </c>
      <c r="H69" s="259" t="str">
        <f t="shared" si="13"/>
        <v/>
      </c>
      <c r="I69" s="263" t="str">
        <f t="shared" si="3"/>
        <v/>
      </c>
      <c r="J69" s="235"/>
      <c r="K69" s="235"/>
      <c r="L69" s="235"/>
      <c r="M69" s="235"/>
      <c r="N69" s="235"/>
      <c r="O69" s="235"/>
      <c r="P69" s="235"/>
      <c r="Q69" s="235"/>
      <c r="R69" s="235"/>
      <c r="S69" s="235"/>
      <c r="T69" s="235"/>
      <c r="U69" s="235"/>
      <c r="V69" s="235"/>
      <c r="W69" s="235"/>
      <c r="X69" s="235"/>
      <c r="Y69" s="235"/>
      <c r="Z69" s="235"/>
    </row>
    <row r="70" spans="1:26" ht="12" customHeight="1" x14ac:dyDescent="0.25">
      <c r="A70" s="235"/>
      <c r="B70" s="235"/>
      <c r="C70" s="235"/>
      <c r="D70" s="261" t="str">
        <f t="shared" si="4"/>
        <v/>
      </c>
      <c r="E70" s="262" t="str">
        <f t="shared" si="5"/>
        <v/>
      </c>
      <c r="F70" s="259" t="str">
        <f t="shared" si="11"/>
        <v/>
      </c>
      <c r="G70" s="259" t="str">
        <f t="shared" si="1"/>
        <v/>
      </c>
      <c r="H70" s="259" t="str">
        <f t="shared" si="13"/>
        <v/>
      </c>
      <c r="I70" s="263" t="str">
        <f t="shared" si="3"/>
        <v/>
      </c>
      <c r="J70" s="235"/>
      <c r="K70" s="235"/>
      <c r="L70" s="235"/>
      <c r="M70" s="235"/>
      <c r="N70" s="235"/>
      <c r="O70" s="235"/>
      <c r="P70" s="235"/>
      <c r="Q70" s="235"/>
      <c r="R70" s="235"/>
      <c r="S70" s="235"/>
      <c r="T70" s="235"/>
      <c r="U70" s="235"/>
      <c r="V70" s="235"/>
      <c r="W70" s="235"/>
      <c r="X70" s="235"/>
      <c r="Y70" s="235"/>
      <c r="Z70" s="235"/>
    </row>
    <row r="71" spans="1:26" ht="12" customHeight="1" x14ac:dyDescent="0.25">
      <c r="A71" s="235"/>
      <c r="B71" s="235"/>
      <c r="C71" s="235"/>
      <c r="D71" s="265" t="str">
        <f t="shared" si="4"/>
        <v/>
      </c>
      <c r="E71" s="266" t="str">
        <f t="shared" si="5"/>
        <v/>
      </c>
      <c r="F71" s="267" t="str">
        <f t="shared" si="11"/>
        <v/>
      </c>
      <c r="G71" s="267" t="str">
        <f t="shared" si="1"/>
        <v/>
      </c>
      <c r="H71" s="267" t="str">
        <f t="shared" si="13"/>
        <v/>
      </c>
      <c r="I71" s="268" t="str">
        <f t="shared" si="3"/>
        <v/>
      </c>
      <c r="J71" s="235"/>
      <c r="K71" s="235"/>
      <c r="L71" s="235"/>
      <c r="M71" s="235"/>
      <c r="N71" s="235"/>
      <c r="O71" s="235"/>
      <c r="P71" s="235"/>
      <c r="Q71" s="235"/>
      <c r="R71" s="235"/>
      <c r="S71" s="235"/>
      <c r="T71" s="235"/>
      <c r="U71" s="235"/>
      <c r="V71" s="235"/>
      <c r="W71" s="235"/>
      <c r="X71" s="235"/>
      <c r="Y71" s="235"/>
      <c r="Z71" s="235"/>
    </row>
    <row r="72" spans="1:26" ht="12" customHeight="1" x14ac:dyDescent="0.25">
      <c r="A72" s="235"/>
      <c r="B72" s="235"/>
      <c r="C72" s="235"/>
      <c r="D72" s="269"/>
      <c r="E72" s="235"/>
      <c r="F72" s="235"/>
      <c r="G72" s="235"/>
      <c r="H72" s="235"/>
      <c r="I72" s="235"/>
      <c r="J72" s="235"/>
      <c r="K72" s="235"/>
      <c r="L72" s="235"/>
      <c r="M72" s="235"/>
      <c r="N72" s="235"/>
      <c r="O72" s="235"/>
      <c r="P72" s="235"/>
      <c r="Q72" s="235"/>
      <c r="R72" s="235"/>
      <c r="S72" s="235"/>
      <c r="T72" s="235"/>
      <c r="U72" s="235"/>
      <c r="V72" s="235"/>
      <c r="W72" s="235"/>
      <c r="X72" s="235"/>
      <c r="Y72" s="235"/>
      <c r="Z72" s="235"/>
    </row>
    <row r="73" spans="1:26" ht="12" customHeight="1" x14ac:dyDescent="0.25">
      <c r="A73" s="235"/>
      <c r="B73" s="235"/>
      <c r="C73" s="235"/>
      <c r="D73" s="269"/>
      <c r="E73" s="235"/>
      <c r="F73" s="235"/>
      <c r="G73" s="235"/>
      <c r="H73" s="235"/>
      <c r="I73" s="235"/>
      <c r="J73" s="235"/>
      <c r="K73" s="235"/>
      <c r="L73" s="235"/>
      <c r="M73" s="235"/>
      <c r="N73" s="235"/>
      <c r="O73" s="235"/>
      <c r="P73" s="235"/>
      <c r="Q73" s="235"/>
      <c r="R73" s="235"/>
      <c r="S73" s="235"/>
      <c r="T73" s="235"/>
      <c r="U73" s="235"/>
      <c r="V73" s="235"/>
      <c r="W73" s="235"/>
      <c r="X73" s="235"/>
      <c r="Y73" s="235"/>
      <c r="Z73" s="235"/>
    </row>
    <row r="74" spans="1:26" ht="12" customHeight="1" x14ac:dyDescent="0.25">
      <c r="A74" s="235"/>
      <c r="B74" s="235"/>
      <c r="C74" s="235"/>
      <c r="D74" s="269"/>
      <c r="E74" s="235"/>
      <c r="F74" s="235"/>
      <c r="G74" s="235"/>
      <c r="H74" s="235"/>
      <c r="I74" s="235"/>
      <c r="J74" s="235"/>
      <c r="K74" s="235"/>
      <c r="L74" s="235"/>
      <c r="M74" s="235"/>
      <c r="N74" s="235"/>
      <c r="O74" s="235"/>
      <c r="P74" s="235"/>
      <c r="Q74" s="235"/>
      <c r="R74" s="235"/>
      <c r="S74" s="235"/>
      <c r="T74" s="235"/>
      <c r="U74" s="235"/>
      <c r="V74" s="235"/>
      <c r="W74" s="235"/>
      <c r="X74" s="235"/>
      <c r="Y74" s="235"/>
      <c r="Z74" s="235"/>
    </row>
    <row r="75" spans="1:26" ht="12" customHeight="1" x14ac:dyDescent="0.25">
      <c r="A75" s="235"/>
      <c r="B75" s="235"/>
      <c r="C75" s="235"/>
      <c r="D75" s="269"/>
      <c r="E75" s="235"/>
      <c r="F75" s="235"/>
      <c r="G75" s="235"/>
      <c r="H75" s="235"/>
      <c r="I75" s="235"/>
      <c r="J75" s="235"/>
      <c r="K75" s="235"/>
      <c r="L75" s="235"/>
      <c r="M75" s="235"/>
      <c r="N75" s="235"/>
      <c r="O75" s="235"/>
      <c r="P75" s="235"/>
      <c r="Q75" s="235"/>
      <c r="R75" s="235"/>
      <c r="S75" s="235"/>
      <c r="T75" s="235"/>
      <c r="U75" s="235"/>
      <c r="V75" s="235"/>
      <c r="W75" s="235"/>
      <c r="X75" s="235"/>
      <c r="Y75" s="235"/>
      <c r="Z75" s="235"/>
    </row>
    <row r="76" spans="1:26" ht="12" customHeight="1" x14ac:dyDescent="0.25">
      <c r="A76" s="235"/>
      <c r="B76" s="235"/>
      <c r="C76" s="235"/>
      <c r="D76" s="269"/>
      <c r="E76" s="235"/>
      <c r="F76" s="235"/>
      <c r="G76" s="235"/>
      <c r="H76" s="235"/>
      <c r="I76" s="235"/>
      <c r="J76" s="235"/>
      <c r="K76" s="235"/>
      <c r="L76" s="235"/>
      <c r="M76" s="235"/>
      <c r="N76" s="235"/>
      <c r="O76" s="235"/>
      <c r="P76" s="235"/>
      <c r="Q76" s="235"/>
      <c r="R76" s="235"/>
      <c r="S76" s="235"/>
      <c r="T76" s="235"/>
      <c r="U76" s="235"/>
      <c r="V76" s="235"/>
      <c r="W76" s="235"/>
      <c r="X76" s="235"/>
      <c r="Y76" s="235"/>
      <c r="Z76" s="235"/>
    </row>
    <row r="77" spans="1:26" ht="12" customHeight="1" x14ac:dyDescent="0.25">
      <c r="A77" s="235"/>
      <c r="B77" s="235"/>
      <c r="C77" s="235"/>
      <c r="D77" s="269"/>
      <c r="E77" s="235"/>
      <c r="F77" s="235"/>
      <c r="G77" s="235"/>
      <c r="H77" s="235"/>
      <c r="I77" s="235"/>
      <c r="J77" s="235"/>
      <c r="K77" s="235"/>
      <c r="L77" s="235"/>
      <c r="M77" s="235"/>
      <c r="N77" s="235"/>
      <c r="O77" s="235"/>
      <c r="P77" s="235"/>
      <c r="Q77" s="235"/>
      <c r="R77" s="235"/>
      <c r="S77" s="235"/>
      <c r="T77" s="235"/>
      <c r="U77" s="235"/>
      <c r="V77" s="235"/>
      <c r="W77" s="235"/>
      <c r="X77" s="235"/>
      <c r="Y77" s="235"/>
      <c r="Z77" s="235"/>
    </row>
    <row r="78" spans="1:26" ht="12" customHeight="1" x14ac:dyDescent="0.25">
      <c r="A78" s="235"/>
      <c r="B78" s="235"/>
      <c r="C78" s="235"/>
      <c r="D78" s="269"/>
      <c r="E78" s="235"/>
      <c r="F78" s="235"/>
      <c r="G78" s="235"/>
      <c r="H78" s="235"/>
      <c r="I78" s="235"/>
      <c r="J78" s="235"/>
      <c r="K78" s="235"/>
      <c r="L78" s="235"/>
      <c r="M78" s="235"/>
      <c r="N78" s="235"/>
      <c r="O78" s="235"/>
      <c r="P78" s="235"/>
      <c r="Q78" s="235"/>
      <c r="R78" s="235"/>
      <c r="S78" s="235"/>
      <c r="T78" s="235"/>
      <c r="U78" s="235"/>
      <c r="V78" s="235"/>
      <c r="W78" s="235"/>
      <c r="X78" s="235"/>
      <c r="Y78" s="235"/>
      <c r="Z78" s="235"/>
    </row>
    <row r="79" spans="1:26" ht="12" customHeight="1" x14ac:dyDescent="0.25">
      <c r="A79" s="235"/>
      <c r="B79" s="235"/>
      <c r="C79" s="235"/>
      <c r="D79" s="269"/>
      <c r="E79" s="235"/>
      <c r="F79" s="235"/>
      <c r="G79" s="235"/>
      <c r="H79" s="235"/>
      <c r="I79" s="235"/>
      <c r="J79" s="235"/>
      <c r="K79" s="235"/>
      <c r="L79" s="235"/>
      <c r="M79" s="235"/>
      <c r="N79" s="235"/>
      <c r="O79" s="235"/>
      <c r="P79" s="235"/>
      <c r="Q79" s="235"/>
      <c r="R79" s="235"/>
      <c r="S79" s="235"/>
      <c r="T79" s="235"/>
      <c r="U79" s="235"/>
      <c r="V79" s="235"/>
      <c r="W79" s="235"/>
      <c r="X79" s="235"/>
      <c r="Y79" s="235"/>
      <c r="Z79" s="235"/>
    </row>
    <row r="80" spans="1:26" ht="12" customHeight="1" x14ac:dyDescent="0.25">
      <c r="A80" s="235"/>
      <c r="B80" s="235"/>
      <c r="C80" s="235"/>
      <c r="D80" s="269"/>
      <c r="E80" s="235"/>
      <c r="F80" s="235"/>
      <c r="G80" s="235"/>
      <c r="H80" s="235"/>
      <c r="I80" s="235"/>
      <c r="J80" s="235"/>
      <c r="K80" s="235"/>
      <c r="L80" s="235"/>
      <c r="M80" s="235"/>
      <c r="N80" s="235"/>
      <c r="O80" s="235"/>
      <c r="P80" s="235"/>
      <c r="Q80" s="235"/>
      <c r="R80" s="235"/>
      <c r="S80" s="235"/>
      <c r="T80" s="235"/>
      <c r="U80" s="235"/>
      <c r="V80" s="235"/>
      <c r="W80" s="235"/>
      <c r="X80" s="235"/>
      <c r="Y80" s="235"/>
      <c r="Z80" s="235"/>
    </row>
    <row r="81" spans="1:26" ht="12" customHeight="1" x14ac:dyDescent="0.25">
      <c r="A81" s="235"/>
      <c r="B81" s="235"/>
      <c r="C81" s="235"/>
      <c r="D81" s="269"/>
      <c r="E81" s="235"/>
      <c r="F81" s="235"/>
      <c r="G81" s="235"/>
      <c r="H81" s="235"/>
      <c r="I81" s="235"/>
      <c r="J81" s="235"/>
      <c r="K81" s="235"/>
      <c r="L81" s="235"/>
      <c r="M81" s="235"/>
      <c r="N81" s="235"/>
      <c r="O81" s="235"/>
      <c r="P81" s="235"/>
      <c r="Q81" s="235"/>
      <c r="R81" s="235"/>
      <c r="S81" s="235"/>
      <c r="T81" s="235"/>
      <c r="U81" s="235"/>
      <c r="V81" s="235"/>
      <c r="W81" s="235"/>
      <c r="X81" s="235"/>
      <c r="Y81" s="235"/>
      <c r="Z81" s="235"/>
    </row>
    <row r="82" spans="1:26" ht="12" customHeight="1" x14ac:dyDescent="0.25">
      <c r="A82" s="235"/>
      <c r="B82" s="235"/>
      <c r="C82" s="235"/>
      <c r="D82" s="269"/>
      <c r="E82" s="235"/>
      <c r="F82" s="235"/>
      <c r="G82" s="235"/>
      <c r="H82" s="235"/>
      <c r="I82" s="235"/>
      <c r="J82" s="235"/>
      <c r="K82" s="235"/>
      <c r="L82" s="235"/>
      <c r="M82" s="235"/>
      <c r="N82" s="235"/>
      <c r="O82" s="235"/>
      <c r="P82" s="235"/>
      <c r="Q82" s="235"/>
      <c r="R82" s="235"/>
      <c r="S82" s="235"/>
      <c r="T82" s="235"/>
      <c r="U82" s="235"/>
      <c r="V82" s="235"/>
      <c r="W82" s="235"/>
      <c r="X82" s="235"/>
      <c r="Y82" s="235"/>
      <c r="Z82" s="235"/>
    </row>
    <row r="83" spans="1:26" ht="12" customHeight="1" x14ac:dyDescent="0.25">
      <c r="A83" s="235"/>
      <c r="B83" s="235"/>
      <c r="C83" s="235"/>
      <c r="D83" s="269"/>
      <c r="E83" s="235"/>
      <c r="F83" s="235"/>
      <c r="G83" s="235"/>
      <c r="H83" s="235"/>
      <c r="I83" s="235"/>
      <c r="J83" s="235"/>
      <c r="K83" s="235"/>
      <c r="L83" s="235"/>
      <c r="M83" s="235"/>
      <c r="N83" s="235"/>
      <c r="O83" s="235"/>
      <c r="P83" s="235"/>
      <c r="Q83" s="235"/>
      <c r="R83" s="235"/>
      <c r="S83" s="235"/>
      <c r="T83" s="235"/>
      <c r="U83" s="235"/>
      <c r="V83" s="235"/>
      <c r="W83" s="235"/>
      <c r="X83" s="235"/>
      <c r="Y83" s="235"/>
      <c r="Z83" s="235"/>
    </row>
    <row r="84" spans="1:26" ht="12" customHeight="1" x14ac:dyDescent="0.25">
      <c r="A84" s="235"/>
      <c r="B84" s="235"/>
      <c r="C84" s="235"/>
      <c r="D84" s="269"/>
      <c r="E84" s="235"/>
      <c r="F84" s="235"/>
      <c r="G84" s="235"/>
      <c r="H84" s="235"/>
      <c r="I84" s="235"/>
      <c r="J84" s="235"/>
      <c r="K84" s="235"/>
      <c r="L84" s="235"/>
      <c r="M84" s="235"/>
      <c r="N84" s="235"/>
      <c r="O84" s="235"/>
      <c r="P84" s="235"/>
      <c r="Q84" s="235"/>
      <c r="R84" s="235"/>
      <c r="S84" s="235"/>
      <c r="T84" s="235"/>
      <c r="U84" s="235"/>
      <c r="V84" s="235"/>
      <c r="W84" s="235"/>
      <c r="X84" s="235"/>
      <c r="Y84" s="235"/>
      <c r="Z84" s="235"/>
    </row>
    <row r="85" spans="1:26" ht="12" customHeight="1" x14ac:dyDescent="0.25">
      <c r="A85" s="235"/>
      <c r="B85" s="235"/>
      <c r="C85" s="235"/>
      <c r="D85" s="269"/>
      <c r="E85" s="235"/>
      <c r="F85" s="235"/>
      <c r="G85" s="235"/>
      <c r="H85" s="235"/>
      <c r="I85" s="235"/>
      <c r="J85" s="235"/>
      <c r="K85" s="235"/>
      <c r="L85" s="235"/>
      <c r="M85" s="235"/>
      <c r="N85" s="235"/>
      <c r="O85" s="235"/>
      <c r="P85" s="235"/>
      <c r="Q85" s="235"/>
      <c r="R85" s="235"/>
      <c r="S85" s="235"/>
      <c r="T85" s="235"/>
      <c r="U85" s="235"/>
      <c r="V85" s="235"/>
      <c r="W85" s="235"/>
      <c r="X85" s="235"/>
      <c r="Y85" s="235"/>
      <c r="Z85" s="235"/>
    </row>
    <row r="86" spans="1:26" ht="12" customHeight="1" x14ac:dyDescent="0.25">
      <c r="A86" s="235"/>
      <c r="B86" s="235"/>
      <c r="C86" s="235"/>
      <c r="D86" s="269"/>
      <c r="E86" s="235"/>
      <c r="F86" s="235"/>
      <c r="G86" s="235"/>
      <c r="H86" s="235"/>
      <c r="I86" s="235"/>
      <c r="J86" s="235"/>
      <c r="K86" s="235"/>
      <c r="L86" s="235"/>
      <c r="M86" s="235"/>
      <c r="N86" s="235"/>
      <c r="O86" s="235"/>
      <c r="P86" s="235"/>
      <c r="Q86" s="235"/>
      <c r="R86" s="235"/>
      <c r="S86" s="235"/>
      <c r="T86" s="235"/>
      <c r="U86" s="235"/>
      <c r="V86" s="235"/>
      <c r="W86" s="235"/>
      <c r="X86" s="235"/>
      <c r="Y86" s="235"/>
      <c r="Z86" s="235"/>
    </row>
    <row r="87" spans="1:26" ht="12" customHeight="1" x14ac:dyDescent="0.25">
      <c r="A87" s="235"/>
      <c r="B87" s="235"/>
      <c r="C87" s="235"/>
      <c r="D87" s="269"/>
      <c r="E87" s="235"/>
      <c r="F87" s="235"/>
      <c r="G87" s="235"/>
      <c r="H87" s="235"/>
      <c r="I87" s="235"/>
      <c r="J87" s="235"/>
      <c r="K87" s="235"/>
      <c r="L87" s="235"/>
      <c r="M87" s="235"/>
      <c r="N87" s="235"/>
      <c r="O87" s="235"/>
      <c r="P87" s="235"/>
      <c r="Q87" s="235"/>
      <c r="R87" s="235"/>
      <c r="S87" s="235"/>
      <c r="T87" s="235"/>
      <c r="U87" s="235"/>
      <c r="V87" s="235"/>
      <c r="W87" s="235"/>
      <c r="X87" s="235"/>
      <c r="Y87" s="235"/>
      <c r="Z87" s="235"/>
    </row>
    <row r="88" spans="1:26" ht="12" customHeight="1" x14ac:dyDescent="0.25">
      <c r="A88" s="235"/>
      <c r="B88" s="235"/>
      <c r="C88" s="235"/>
      <c r="D88" s="269"/>
      <c r="E88" s="235"/>
      <c r="F88" s="235"/>
      <c r="G88" s="235"/>
      <c r="H88" s="235"/>
      <c r="I88" s="235"/>
      <c r="J88" s="235"/>
      <c r="K88" s="235"/>
      <c r="L88" s="235"/>
      <c r="M88" s="235"/>
      <c r="N88" s="235"/>
      <c r="O88" s="235"/>
      <c r="P88" s="235"/>
      <c r="Q88" s="235"/>
      <c r="R88" s="235"/>
      <c r="S88" s="235"/>
      <c r="T88" s="235"/>
      <c r="U88" s="235"/>
      <c r="V88" s="235"/>
      <c r="W88" s="235"/>
      <c r="X88" s="235"/>
      <c r="Y88" s="235"/>
      <c r="Z88" s="235"/>
    </row>
    <row r="89" spans="1:26" ht="12" customHeight="1" x14ac:dyDescent="0.25">
      <c r="A89" s="235"/>
      <c r="B89" s="235"/>
      <c r="C89" s="235"/>
      <c r="D89" s="269"/>
      <c r="E89" s="235"/>
      <c r="F89" s="235"/>
      <c r="G89" s="235"/>
      <c r="H89" s="235"/>
      <c r="I89" s="235"/>
      <c r="J89" s="235"/>
      <c r="K89" s="235"/>
      <c r="L89" s="235"/>
      <c r="M89" s="235"/>
      <c r="N89" s="235"/>
      <c r="O89" s="235"/>
      <c r="P89" s="235"/>
      <c r="Q89" s="235"/>
      <c r="R89" s="235"/>
      <c r="S89" s="235"/>
      <c r="T89" s="235"/>
      <c r="U89" s="235"/>
      <c r="V89" s="235"/>
      <c r="W89" s="235"/>
      <c r="X89" s="235"/>
      <c r="Y89" s="235"/>
      <c r="Z89" s="235"/>
    </row>
    <row r="90" spans="1:26" ht="12" customHeight="1" x14ac:dyDescent="0.25">
      <c r="A90" s="235"/>
      <c r="B90" s="235"/>
      <c r="C90" s="235"/>
      <c r="D90" s="269"/>
      <c r="E90" s="235"/>
      <c r="F90" s="235"/>
      <c r="G90" s="235"/>
      <c r="H90" s="235"/>
      <c r="I90" s="235"/>
      <c r="J90" s="235"/>
      <c r="K90" s="235"/>
      <c r="L90" s="235"/>
      <c r="M90" s="235"/>
      <c r="N90" s="235"/>
      <c r="O90" s="235"/>
      <c r="P90" s="235"/>
      <c r="Q90" s="235"/>
      <c r="R90" s="235"/>
      <c r="S90" s="235"/>
      <c r="T90" s="235"/>
      <c r="U90" s="235"/>
      <c r="V90" s="235"/>
      <c r="W90" s="235"/>
      <c r="X90" s="235"/>
      <c r="Y90" s="235"/>
      <c r="Z90" s="235"/>
    </row>
    <row r="91" spans="1:26" ht="12" customHeight="1" x14ac:dyDescent="0.25">
      <c r="A91" s="235"/>
      <c r="B91" s="235"/>
      <c r="C91" s="235"/>
      <c r="D91" s="269"/>
      <c r="E91" s="235"/>
      <c r="F91" s="235"/>
      <c r="G91" s="235"/>
      <c r="H91" s="235"/>
      <c r="I91" s="235"/>
      <c r="J91" s="235"/>
      <c r="K91" s="235"/>
      <c r="L91" s="235"/>
      <c r="M91" s="235"/>
      <c r="N91" s="235"/>
      <c r="O91" s="235"/>
      <c r="P91" s="235"/>
      <c r="Q91" s="235"/>
      <c r="R91" s="235"/>
      <c r="S91" s="235"/>
      <c r="T91" s="235"/>
      <c r="U91" s="235"/>
      <c r="V91" s="235"/>
      <c r="W91" s="235"/>
      <c r="X91" s="235"/>
      <c r="Y91" s="235"/>
      <c r="Z91" s="235"/>
    </row>
    <row r="92" spans="1:26" ht="12" customHeight="1" x14ac:dyDescent="0.25">
      <c r="A92" s="235"/>
      <c r="B92" s="235"/>
      <c r="C92" s="235"/>
      <c r="D92" s="269"/>
      <c r="E92" s="235"/>
      <c r="F92" s="235"/>
      <c r="G92" s="235"/>
      <c r="H92" s="235"/>
      <c r="I92" s="235"/>
      <c r="J92" s="235"/>
      <c r="K92" s="235"/>
      <c r="L92" s="235"/>
      <c r="M92" s="235"/>
      <c r="N92" s="235"/>
      <c r="O92" s="235"/>
      <c r="P92" s="235"/>
      <c r="Q92" s="235"/>
      <c r="R92" s="235"/>
      <c r="S92" s="235"/>
      <c r="T92" s="235"/>
      <c r="U92" s="235"/>
      <c r="V92" s="235"/>
      <c r="W92" s="235"/>
      <c r="X92" s="235"/>
      <c r="Y92" s="235"/>
      <c r="Z92" s="235"/>
    </row>
    <row r="93" spans="1:26" ht="12" customHeight="1" x14ac:dyDescent="0.25">
      <c r="A93" s="235"/>
      <c r="B93" s="235"/>
      <c r="C93" s="235"/>
      <c r="D93" s="269"/>
      <c r="E93" s="235"/>
      <c r="F93" s="235"/>
      <c r="G93" s="235"/>
      <c r="H93" s="235"/>
      <c r="I93" s="235"/>
      <c r="J93" s="235"/>
      <c r="K93" s="235"/>
      <c r="L93" s="235"/>
      <c r="M93" s="235"/>
      <c r="N93" s="235"/>
      <c r="O93" s="235"/>
      <c r="P93" s="235"/>
      <c r="Q93" s="235"/>
      <c r="R93" s="235"/>
      <c r="S93" s="235"/>
      <c r="T93" s="235"/>
      <c r="U93" s="235"/>
      <c r="V93" s="235"/>
      <c r="W93" s="235"/>
      <c r="X93" s="235"/>
      <c r="Y93" s="235"/>
      <c r="Z93" s="235"/>
    </row>
    <row r="94" spans="1:26" ht="12" customHeight="1" x14ac:dyDescent="0.25">
      <c r="A94" s="235"/>
      <c r="B94" s="235"/>
      <c r="C94" s="235"/>
      <c r="D94" s="269"/>
      <c r="E94" s="235"/>
      <c r="F94" s="235"/>
      <c r="G94" s="235"/>
      <c r="H94" s="235"/>
      <c r="I94" s="235"/>
      <c r="J94" s="235"/>
      <c r="K94" s="235"/>
      <c r="L94" s="235"/>
      <c r="M94" s="235"/>
      <c r="N94" s="235"/>
      <c r="O94" s="235"/>
      <c r="P94" s="235"/>
      <c r="Q94" s="235"/>
      <c r="R94" s="235"/>
      <c r="S94" s="235"/>
      <c r="T94" s="235"/>
      <c r="U94" s="235"/>
      <c r="V94" s="235"/>
      <c r="W94" s="235"/>
      <c r="X94" s="235"/>
      <c r="Y94" s="235"/>
      <c r="Z94" s="235"/>
    </row>
    <row r="95" spans="1:26" ht="12" customHeight="1" x14ac:dyDescent="0.25">
      <c r="A95" s="235"/>
      <c r="B95" s="235"/>
      <c r="C95" s="235"/>
      <c r="D95" s="269"/>
      <c r="E95" s="235"/>
      <c r="F95" s="235"/>
      <c r="G95" s="235"/>
      <c r="H95" s="235"/>
      <c r="I95" s="235"/>
      <c r="J95" s="235"/>
      <c r="K95" s="235"/>
      <c r="L95" s="235"/>
      <c r="M95" s="235"/>
      <c r="N95" s="235"/>
      <c r="O95" s="235"/>
      <c r="P95" s="235"/>
      <c r="Q95" s="235"/>
      <c r="R95" s="235"/>
      <c r="S95" s="235"/>
      <c r="T95" s="235"/>
      <c r="U95" s="235"/>
      <c r="V95" s="235"/>
      <c r="W95" s="235"/>
      <c r="X95" s="235"/>
      <c r="Y95" s="235"/>
      <c r="Z95" s="235"/>
    </row>
    <row r="96" spans="1:26" ht="12" customHeight="1" x14ac:dyDescent="0.25">
      <c r="A96" s="235"/>
      <c r="B96" s="235"/>
      <c r="C96" s="235"/>
      <c r="D96" s="269"/>
      <c r="E96" s="235"/>
      <c r="F96" s="235"/>
      <c r="G96" s="235"/>
      <c r="H96" s="235"/>
      <c r="I96" s="235"/>
      <c r="J96" s="235"/>
      <c r="K96" s="235"/>
      <c r="L96" s="235"/>
      <c r="M96" s="235"/>
      <c r="N96" s="235"/>
      <c r="O96" s="235"/>
      <c r="P96" s="235"/>
      <c r="Q96" s="235"/>
      <c r="R96" s="235"/>
      <c r="S96" s="235"/>
      <c r="T96" s="235"/>
      <c r="U96" s="235"/>
      <c r="V96" s="235"/>
      <c r="W96" s="235"/>
      <c r="X96" s="235"/>
      <c r="Y96" s="235"/>
      <c r="Z96" s="235"/>
    </row>
    <row r="97" spans="1:26" ht="12" customHeight="1" x14ac:dyDescent="0.25">
      <c r="A97" s="235"/>
      <c r="B97" s="235"/>
      <c r="C97" s="235"/>
      <c r="D97" s="269"/>
      <c r="E97" s="235"/>
      <c r="F97" s="235"/>
      <c r="G97" s="235"/>
      <c r="H97" s="235"/>
      <c r="I97" s="235"/>
      <c r="J97" s="235"/>
      <c r="K97" s="235"/>
      <c r="L97" s="235"/>
      <c r="M97" s="235"/>
      <c r="N97" s="235"/>
      <c r="O97" s="235"/>
      <c r="P97" s="235"/>
      <c r="Q97" s="235"/>
      <c r="R97" s="235"/>
      <c r="S97" s="235"/>
      <c r="T97" s="235"/>
      <c r="U97" s="235"/>
      <c r="V97" s="235"/>
      <c r="W97" s="235"/>
      <c r="X97" s="235"/>
      <c r="Y97" s="235"/>
      <c r="Z97" s="235"/>
    </row>
    <row r="98" spans="1:26" ht="12" customHeight="1" x14ac:dyDescent="0.25">
      <c r="A98" s="235"/>
      <c r="B98" s="235"/>
      <c r="C98" s="235"/>
      <c r="D98" s="269"/>
      <c r="E98" s="235"/>
      <c r="F98" s="235"/>
      <c r="G98" s="235"/>
      <c r="H98" s="235"/>
      <c r="I98" s="235"/>
      <c r="J98" s="235"/>
      <c r="K98" s="235"/>
      <c r="L98" s="235"/>
      <c r="M98" s="235"/>
      <c r="N98" s="235"/>
      <c r="O98" s="235"/>
      <c r="P98" s="235"/>
      <c r="Q98" s="235"/>
      <c r="R98" s="235"/>
      <c r="S98" s="235"/>
      <c r="T98" s="235"/>
      <c r="U98" s="235"/>
      <c r="V98" s="235"/>
      <c r="W98" s="235"/>
      <c r="X98" s="235"/>
      <c r="Y98" s="235"/>
      <c r="Z98" s="235"/>
    </row>
    <row r="99" spans="1:26" ht="12" customHeight="1" x14ac:dyDescent="0.25">
      <c r="A99" s="235"/>
      <c r="B99" s="235"/>
      <c r="C99" s="235"/>
      <c r="D99" s="269"/>
      <c r="E99" s="235"/>
      <c r="F99" s="235"/>
      <c r="G99" s="235"/>
      <c r="H99" s="235"/>
      <c r="I99" s="235"/>
      <c r="J99" s="235"/>
      <c r="K99" s="235"/>
      <c r="L99" s="235"/>
      <c r="M99" s="235"/>
      <c r="N99" s="235"/>
      <c r="O99" s="235"/>
      <c r="P99" s="235"/>
      <c r="Q99" s="235"/>
      <c r="R99" s="235"/>
      <c r="S99" s="235"/>
      <c r="T99" s="235"/>
      <c r="U99" s="235"/>
      <c r="V99" s="235"/>
      <c r="W99" s="235"/>
      <c r="X99" s="235"/>
      <c r="Y99" s="235"/>
      <c r="Z99" s="235"/>
    </row>
    <row r="100" spans="1:26" ht="12" customHeight="1" x14ac:dyDescent="0.25">
      <c r="A100" s="235"/>
      <c r="B100" s="235"/>
      <c r="C100" s="235"/>
      <c r="D100" s="269"/>
      <c r="E100" s="235"/>
      <c r="F100" s="235"/>
      <c r="G100" s="235"/>
      <c r="H100" s="235"/>
      <c r="I100" s="235"/>
      <c r="J100" s="235"/>
      <c r="K100" s="235"/>
      <c r="L100" s="235"/>
      <c r="M100" s="235"/>
      <c r="N100" s="235"/>
      <c r="O100" s="235"/>
      <c r="P100" s="235"/>
      <c r="Q100" s="235"/>
      <c r="R100" s="235"/>
      <c r="S100" s="235"/>
      <c r="T100" s="235"/>
      <c r="U100" s="235"/>
      <c r="V100" s="235"/>
      <c r="W100" s="235"/>
      <c r="X100" s="235"/>
      <c r="Y100" s="235"/>
      <c r="Z100" s="235"/>
    </row>
    <row r="101" spans="1:26" ht="12" customHeight="1" x14ac:dyDescent="0.25">
      <c r="A101" s="235"/>
      <c r="B101" s="235"/>
      <c r="C101" s="235"/>
      <c r="D101" s="269"/>
      <c r="E101" s="235"/>
      <c r="F101" s="235"/>
      <c r="G101" s="235"/>
      <c r="H101" s="235"/>
      <c r="I101" s="235"/>
      <c r="J101" s="235"/>
      <c r="K101" s="235"/>
      <c r="L101" s="235"/>
      <c r="M101" s="235"/>
      <c r="N101" s="235"/>
      <c r="O101" s="235"/>
      <c r="P101" s="235"/>
      <c r="Q101" s="235"/>
      <c r="R101" s="235"/>
      <c r="S101" s="235"/>
      <c r="T101" s="235"/>
      <c r="U101" s="235"/>
      <c r="V101" s="235"/>
      <c r="W101" s="235"/>
      <c r="X101" s="235"/>
      <c r="Y101" s="235"/>
      <c r="Z101" s="235"/>
    </row>
    <row r="102" spans="1:26" ht="12" customHeight="1" x14ac:dyDescent="0.25">
      <c r="A102" s="235"/>
      <c r="B102" s="235"/>
      <c r="C102" s="235"/>
      <c r="D102" s="269"/>
      <c r="E102" s="235"/>
      <c r="F102" s="235"/>
      <c r="G102" s="235"/>
      <c r="H102" s="235"/>
      <c r="I102" s="235"/>
      <c r="J102" s="235"/>
      <c r="K102" s="235"/>
      <c r="L102" s="235"/>
      <c r="M102" s="235"/>
      <c r="N102" s="235"/>
      <c r="O102" s="235"/>
      <c r="P102" s="235"/>
      <c r="Q102" s="235"/>
      <c r="R102" s="235"/>
      <c r="S102" s="235"/>
      <c r="T102" s="235"/>
      <c r="U102" s="235"/>
      <c r="V102" s="235"/>
      <c r="W102" s="235"/>
      <c r="X102" s="235"/>
      <c r="Y102" s="235"/>
      <c r="Z102" s="235"/>
    </row>
    <row r="103" spans="1:26" ht="12" customHeight="1" x14ac:dyDescent="0.25">
      <c r="A103" s="235"/>
      <c r="B103" s="235"/>
      <c r="C103" s="235"/>
      <c r="D103" s="269"/>
      <c r="E103" s="235"/>
      <c r="F103" s="235"/>
      <c r="G103" s="235"/>
      <c r="H103" s="235"/>
      <c r="I103" s="235"/>
      <c r="J103" s="235"/>
      <c r="K103" s="235"/>
      <c r="L103" s="235"/>
      <c r="M103" s="235"/>
      <c r="N103" s="235"/>
      <c r="O103" s="235"/>
      <c r="P103" s="235"/>
      <c r="Q103" s="235"/>
      <c r="R103" s="235"/>
      <c r="S103" s="235"/>
      <c r="T103" s="235"/>
      <c r="U103" s="235"/>
      <c r="V103" s="235"/>
      <c r="W103" s="235"/>
      <c r="X103" s="235"/>
      <c r="Y103" s="235"/>
      <c r="Z103" s="235"/>
    </row>
    <row r="104" spans="1:26" ht="12" customHeight="1" x14ac:dyDescent="0.25">
      <c r="A104" s="235"/>
      <c r="B104" s="235"/>
      <c r="C104" s="235"/>
      <c r="D104" s="269"/>
      <c r="E104" s="235"/>
      <c r="F104" s="235"/>
      <c r="G104" s="235"/>
      <c r="H104" s="235"/>
      <c r="I104" s="235"/>
      <c r="J104" s="235"/>
      <c r="K104" s="235"/>
      <c r="L104" s="235"/>
      <c r="M104" s="235"/>
      <c r="N104" s="235"/>
      <c r="O104" s="235"/>
      <c r="P104" s="235"/>
      <c r="Q104" s="235"/>
      <c r="R104" s="235"/>
      <c r="S104" s="235"/>
      <c r="T104" s="235"/>
      <c r="U104" s="235"/>
      <c r="V104" s="235"/>
      <c r="W104" s="235"/>
      <c r="X104" s="235"/>
      <c r="Y104" s="235"/>
      <c r="Z104" s="235"/>
    </row>
    <row r="105" spans="1:26" ht="12" customHeight="1" x14ac:dyDescent="0.25">
      <c r="A105" s="235"/>
      <c r="B105" s="235"/>
      <c r="C105" s="235"/>
      <c r="D105" s="269"/>
      <c r="E105" s="235"/>
      <c r="F105" s="235"/>
      <c r="G105" s="235"/>
      <c r="H105" s="235"/>
      <c r="I105" s="235"/>
      <c r="J105" s="235"/>
      <c r="K105" s="235"/>
      <c r="L105" s="235"/>
      <c r="M105" s="235"/>
      <c r="N105" s="235"/>
      <c r="O105" s="235"/>
      <c r="P105" s="235"/>
      <c r="Q105" s="235"/>
      <c r="R105" s="235"/>
      <c r="S105" s="235"/>
      <c r="T105" s="235"/>
      <c r="U105" s="235"/>
      <c r="V105" s="235"/>
      <c r="W105" s="235"/>
      <c r="X105" s="235"/>
      <c r="Y105" s="235"/>
      <c r="Z105" s="235"/>
    </row>
    <row r="106" spans="1:26" ht="12" customHeight="1" x14ac:dyDescent="0.25">
      <c r="A106" s="235"/>
      <c r="B106" s="235"/>
      <c r="C106" s="235"/>
      <c r="D106" s="269"/>
      <c r="E106" s="235"/>
      <c r="F106" s="235"/>
      <c r="G106" s="235"/>
      <c r="H106" s="235"/>
      <c r="I106" s="235"/>
      <c r="J106" s="235"/>
      <c r="K106" s="235"/>
      <c r="L106" s="235"/>
      <c r="M106" s="235"/>
      <c r="N106" s="235"/>
      <c r="O106" s="235"/>
      <c r="P106" s="235"/>
      <c r="Q106" s="235"/>
      <c r="R106" s="235"/>
      <c r="S106" s="235"/>
      <c r="T106" s="235"/>
      <c r="U106" s="235"/>
      <c r="V106" s="235"/>
      <c r="W106" s="235"/>
      <c r="X106" s="235"/>
      <c r="Y106" s="235"/>
      <c r="Z106" s="235"/>
    </row>
    <row r="107" spans="1:26" ht="12" customHeight="1" x14ac:dyDescent="0.25">
      <c r="A107" s="235"/>
      <c r="B107" s="235"/>
      <c r="C107" s="235"/>
      <c r="D107" s="269"/>
      <c r="E107" s="235"/>
      <c r="F107" s="235"/>
      <c r="G107" s="235"/>
      <c r="H107" s="235"/>
      <c r="I107" s="235"/>
      <c r="J107" s="235"/>
      <c r="K107" s="235"/>
      <c r="L107" s="235"/>
      <c r="M107" s="235"/>
      <c r="N107" s="235"/>
      <c r="O107" s="235"/>
      <c r="P107" s="235"/>
      <c r="Q107" s="235"/>
      <c r="R107" s="235"/>
      <c r="S107" s="235"/>
      <c r="T107" s="235"/>
      <c r="U107" s="235"/>
      <c r="V107" s="235"/>
      <c r="W107" s="235"/>
      <c r="X107" s="235"/>
      <c r="Y107" s="235"/>
      <c r="Z107" s="235"/>
    </row>
    <row r="108" spans="1:26" ht="12" customHeight="1" x14ac:dyDescent="0.25">
      <c r="A108" s="235"/>
      <c r="B108" s="235"/>
      <c r="C108" s="235"/>
      <c r="D108" s="269"/>
      <c r="E108" s="235"/>
      <c r="F108" s="235"/>
      <c r="G108" s="235"/>
      <c r="H108" s="235"/>
      <c r="I108" s="235"/>
      <c r="J108" s="235"/>
      <c r="K108" s="235"/>
      <c r="L108" s="235"/>
      <c r="M108" s="235"/>
      <c r="N108" s="235"/>
      <c r="O108" s="235"/>
      <c r="P108" s="235"/>
      <c r="Q108" s="235"/>
      <c r="R108" s="235"/>
      <c r="S108" s="235"/>
      <c r="T108" s="235"/>
      <c r="U108" s="235"/>
      <c r="V108" s="235"/>
      <c r="W108" s="235"/>
      <c r="X108" s="235"/>
      <c r="Y108" s="235"/>
      <c r="Z108" s="235"/>
    </row>
    <row r="109" spans="1:26" ht="12" customHeight="1" x14ac:dyDescent="0.25">
      <c r="A109" s="235"/>
      <c r="B109" s="235"/>
      <c r="C109" s="235"/>
      <c r="D109" s="269"/>
      <c r="E109" s="235"/>
      <c r="F109" s="235"/>
      <c r="G109" s="235"/>
      <c r="H109" s="235"/>
      <c r="I109" s="235"/>
      <c r="J109" s="235"/>
      <c r="K109" s="235"/>
      <c r="L109" s="235"/>
      <c r="M109" s="235"/>
      <c r="N109" s="235"/>
      <c r="O109" s="235"/>
      <c r="P109" s="235"/>
      <c r="Q109" s="235"/>
      <c r="R109" s="235"/>
      <c r="S109" s="235"/>
      <c r="T109" s="235"/>
      <c r="U109" s="235"/>
      <c r="V109" s="235"/>
      <c r="W109" s="235"/>
      <c r="X109" s="235"/>
      <c r="Y109" s="235"/>
      <c r="Z109" s="235"/>
    </row>
    <row r="110" spans="1:26" ht="12" customHeight="1" x14ac:dyDescent="0.25">
      <c r="A110" s="235"/>
      <c r="B110" s="235"/>
      <c r="C110" s="235"/>
      <c r="D110" s="269"/>
      <c r="E110" s="235"/>
      <c r="F110" s="235"/>
      <c r="G110" s="235"/>
      <c r="H110" s="235"/>
      <c r="I110" s="235"/>
      <c r="J110" s="235"/>
      <c r="K110" s="235"/>
      <c r="L110" s="235"/>
      <c r="M110" s="235"/>
      <c r="N110" s="235"/>
      <c r="O110" s="235"/>
      <c r="P110" s="235"/>
      <c r="Q110" s="235"/>
      <c r="R110" s="235"/>
      <c r="S110" s="235"/>
      <c r="T110" s="235"/>
      <c r="U110" s="235"/>
      <c r="V110" s="235"/>
      <c r="W110" s="235"/>
      <c r="X110" s="235"/>
      <c r="Y110" s="235"/>
      <c r="Z110" s="235"/>
    </row>
    <row r="111" spans="1:26" ht="12" customHeight="1" x14ac:dyDescent="0.25">
      <c r="A111" s="235"/>
      <c r="B111" s="235"/>
      <c r="C111" s="235"/>
      <c r="D111" s="269"/>
      <c r="E111" s="235"/>
      <c r="F111" s="235"/>
      <c r="G111" s="235"/>
      <c r="H111" s="235"/>
      <c r="I111" s="235"/>
      <c r="J111" s="235"/>
      <c r="K111" s="235"/>
      <c r="L111" s="235"/>
      <c r="M111" s="235"/>
      <c r="N111" s="235"/>
      <c r="O111" s="235"/>
      <c r="P111" s="235"/>
      <c r="Q111" s="235"/>
      <c r="R111" s="235"/>
      <c r="S111" s="235"/>
      <c r="T111" s="235"/>
      <c r="U111" s="235"/>
      <c r="V111" s="235"/>
      <c r="W111" s="235"/>
      <c r="X111" s="235"/>
      <c r="Y111" s="235"/>
      <c r="Z111" s="235"/>
    </row>
    <row r="112" spans="1:26" ht="12" customHeight="1" x14ac:dyDescent="0.25">
      <c r="A112" s="235"/>
      <c r="B112" s="235"/>
      <c r="C112" s="235"/>
      <c r="D112" s="269"/>
      <c r="E112" s="235"/>
      <c r="F112" s="235"/>
      <c r="G112" s="235"/>
      <c r="H112" s="235"/>
      <c r="I112" s="235"/>
      <c r="J112" s="235"/>
      <c r="K112" s="235"/>
      <c r="L112" s="235"/>
      <c r="M112" s="235"/>
      <c r="N112" s="235"/>
      <c r="O112" s="235"/>
      <c r="P112" s="235"/>
      <c r="Q112" s="235"/>
      <c r="R112" s="235"/>
      <c r="S112" s="235"/>
      <c r="T112" s="235"/>
      <c r="U112" s="235"/>
      <c r="V112" s="235"/>
      <c r="W112" s="235"/>
      <c r="X112" s="235"/>
      <c r="Y112" s="235"/>
      <c r="Z112" s="235"/>
    </row>
    <row r="113" spans="1:26" ht="12" customHeight="1" x14ac:dyDescent="0.25">
      <c r="A113" s="235"/>
      <c r="B113" s="235"/>
      <c r="C113" s="235"/>
      <c r="D113" s="269"/>
      <c r="E113" s="235"/>
      <c r="F113" s="235"/>
      <c r="G113" s="235"/>
      <c r="H113" s="235"/>
      <c r="I113" s="235"/>
      <c r="J113" s="235"/>
      <c r="K113" s="235"/>
      <c r="L113" s="235"/>
      <c r="M113" s="235"/>
      <c r="N113" s="235"/>
      <c r="O113" s="235"/>
      <c r="P113" s="235"/>
      <c r="Q113" s="235"/>
      <c r="R113" s="235"/>
      <c r="S113" s="235"/>
      <c r="T113" s="235"/>
      <c r="U113" s="235"/>
      <c r="V113" s="235"/>
      <c r="W113" s="235"/>
      <c r="X113" s="235"/>
      <c r="Y113" s="235"/>
      <c r="Z113" s="235"/>
    </row>
    <row r="114" spans="1:26" ht="12" customHeight="1" x14ac:dyDescent="0.25">
      <c r="A114" s="235"/>
      <c r="B114" s="235"/>
      <c r="C114" s="235"/>
      <c r="D114" s="269"/>
      <c r="E114" s="235"/>
      <c r="F114" s="235"/>
      <c r="G114" s="235"/>
      <c r="H114" s="235"/>
      <c r="I114" s="235"/>
      <c r="J114" s="235"/>
      <c r="K114" s="235"/>
      <c r="L114" s="235"/>
      <c r="M114" s="235"/>
      <c r="N114" s="235"/>
      <c r="O114" s="235"/>
      <c r="P114" s="235"/>
      <c r="Q114" s="235"/>
      <c r="R114" s="235"/>
      <c r="S114" s="235"/>
      <c r="T114" s="235"/>
      <c r="U114" s="235"/>
      <c r="V114" s="235"/>
      <c r="W114" s="235"/>
      <c r="X114" s="235"/>
      <c r="Y114" s="235"/>
      <c r="Z114" s="235"/>
    </row>
    <row r="115" spans="1:26" ht="12" customHeight="1" x14ac:dyDescent="0.25">
      <c r="A115" s="235"/>
      <c r="B115" s="235"/>
      <c r="C115" s="235"/>
      <c r="D115" s="269"/>
      <c r="E115" s="235"/>
      <c r="F115" s="235"/>
      <c r="G115" s="235"/>
      <c r="H115" s="235"/>
      <c r="I115" s="235"/>
      <c r="J115" s="235"/>
      <c r="K115" s="235"/>
      <c r="L115" s="235"/>
      <c r="M115" s="235"/>
      <c r="N115" s="235"/>
      <c r="O115" s="235"/>
      <c r="P115" s="235"/>
      <c r="Q115" s="235"/>
      <c r="R115" s="235"/>
      <c r="S115" s="235"/>
      <c r="T115" s="235"/>
      <c r="U115" s="235"/>
      <c r="V115" s="235"/>
      <c r="W115" s="235"/>
      <c r="X115" s="235"/>
      <c r="Y115" s="235"/>
      <c r="Z115" s="235"/>
    </row>
    <row r="116" spans="1:26" ht="12" customHeight="1" x14ac:dyDescent="0.25">
      <c r="A116" s="235"/>
      <c r="B116" s="235"/>
      <c r="C116" s="235"/>
      <c r="D116" s="269"/>
      <c r="E116" s="235"/>
      <c r="F116" s="235"/>
      <c r="G116" s="235"/>
      <c r="H116" s="235"/>
      <c r="I116" s="235"/>
      <c r="J116" s="235"/>
      <c r="K116" s="235"/>
      <c r="L116" s="235"/>
      <c r="M116" s="235"/>
      <c r="N116" s="235"/>
      <c r="O116" s="235"/>
      <c r="P116" s="235"/>
      <c r="Q116" s="235"/>
      <c r="R116" s="235"/>
      <c r="S116" s="235"/>
      <c r="T116" s="235"/>
      <c r="U116" s="235"/>
      <c r="V116" s="235"/>
      <c r="W116" s="235"/>
      <c r="X116" s="235"/>
      <c r="Y116" s="235"/>
      <c r="Z116" s="235"/>
    </row>
    <row r="117" spans="1:26" ht="12" customHeight="1" x14ac:dyDescent="0.25">
      <c r="A117" s="235"/>
      <c r="B117" s="235"/>
      <c r="C117" s="235"/>
      <c r="D117" s="269"/>
      <c r="E117" s="235"/>
      <c r="F117" s="235"/>
      <c r="G117" s="235"/>
      <c r="H117" s="235"/>
      <c r="I117" s="235"/>
      <c r="J117" s="235"/>
      <c r="K117" s="235"/>
      <c r="L117" s="235"/>
      <c r="M117" s="235"/>
      <c r="N117" s="235"/>
      <c r="O117" s="235"/>
      <c r="P117" s="235"/>
      <c r="Q117" s="235"/>
      <c r="R117" s="235"/>
      <c r="S117" s="235"/>
      <c r="T117" s="235"/>
      <c r="U117" s="235"/>
      <c r="V117" s="235"/>
      <c r="W117" s="235"/>
      <c r="X117" s="235"/>
      <c r="Y117" s="235"/>
      <c r="Z117" s="235"/>
    </row>
    <row r="118" spans="1:26" ht="12" customHeight="1" x14ac:dyDescent="0.25">
      <c r="A118" s="235"/>
      <c r="B118" s="235"/>
      <c r="C118" s="235"/>
      <c r="D118" s="269"/>
      <c r="E118" s="235"/>
      <c r="F118" s="235"/>
      <c r="G118" s="235"/>
      <c r="H118" s="235"/>
      <c r="I118" s="235"/>
      <c r="J118" s="235"/>
      <c r="K118" s="235"/>
      <c r="L118" s="235"/>
      <c r="M118" s="235"/>
      <c r="N118" s="235"/>
      <c r="O118" s="235"/>
      <c r="P118" s="235"/>
      <c r="Q118" s="235"/>
      <c r="R118" s="235"/>
      <c r="S118" s="235"/>
      <c r="T118" s="235"/>
      <c r="U118" s="235"/>
      <c r="V118" s="235"/>
      <c r="W118" s="235"/>
      <c r="X118" s="235"/>
      <c r="Y118" s="235"/>
      <c r="Z118" s="235"/>
    </row>
    <row r="119" spans="1:26" ht="12" customHeight="1" x14ac:dyDescent="0.25">
      <c r="A119" s="235"/>
      <c r="B119" s="235"/>
      <c r="C119" s="235"/>
      <c r="D119" s="269"/>
      <c r="E119" s="235"/>
      <c r="F119" s="235"/>
      <c r="G119" s="235"/>
      <c r="H119" s="235"/>
      <c r="I119" s="235"/>
      <c r="J119" s="235"/>
      <c r="K119" s="235"/>
      <c r="L119" s="235"/>
      <c r="M119" s="235"/>
      <c r="N119" s="235"/>
      <c r="O119" s="235"/>
      <c r="P119" s="235"/>
      <c r="Q119" s="235"/>
      <c r="R119" s="235"/>
      <c r="S119" s="235"/>
      <c r="T119" s="235"/>
      <c r="U119" s="235"/>
      <c r="V119" s="235"/>
      <c r="W119" s="235"/>
      <c r="X119" s="235"/>
      <c r="Y119" s="235"/>
      <c r="Z119" s="235"/>
    </row>
    <row r="120" spans="1:26" ht="12" customHeight="1" x14ac:dyDescent="0.25">
      <c r="A120" s="235"/>
      <c r="B120" s="235"/>
      <c r="C120" s="235"/>
      <c r="D120" s="269"/>
      <c r="E120" s="235"/>
      <c r="F120" s="235"/>
      <c r="G120" s="235"/>
      <c r="H120" s="235"/>
      <c r="I120" s="235"/>
      <c r="J120" s="235"/>
      <c r="K120" s="235"/>
      <c r="L120" s="235"/>
      <c r="M120" s="235"/>
      <c r="N120" s="235"/>
      <c r="O120" s="235"/>
      <c r="P120" s="235"/>
      <c r="Q120" s="235"/>
      <c r="R120" s="235"/>
      <c r="S120" s="235"/>
      <c r="T120" s="235"/>
      <c r="U120" s="235"/>
      <c r="V120" s="235"/>
      <c r="W120" s="235"/>
      <c r="X120" s="235"/>
      <c r="Y120" s="235"/>
      <c r="Z120" s="235"/>
    </row>
    <row r="121" spans="1:26" ht="12" customHeight="1" x14ac:dyDescent="0.25">
      <c r="A121" s="235"/>
      <c r="B121" s="235"/>
      <c r="C121" s="235"/>
      <c r="D121" s="269"/>
      <c r="E121" s="235"/>
      <c r="F121" s="235"/>
      <c r="G121" s="235"/>
      <c r="H121" s="235"/>
      <c r="I121" s="235"/>
      <c r="J121" s="235"/>
      <c r="K121" s="235"/>
      <c r="L121" s="235"/>
      <c r="M121" s="235"/>
      <c r="N121" s="235"/>
      <c r="O121" s="235"/>
      <c r="P121" s="235"/>
      <c r="Q121" s="235"/>
      <c r="R121" s="235"/>
      <c r="S121" s="235"/>
      <c r="T121" s="235"/>
      <c r="U121" s="235"/>
      <c r="V121" s="235"/>
      <c r="W121" s="235"/>
      <c r="X121" s="235"/>
      <c r="Y121" s="235"/>
      <c r="Z121" s="235"/>
    </row>
    <row r="122" spans="1:26" ht="12" customHeight="1" x14ac:dyDescent="0.25">
      <c r="A122" s="235"/>
      <c r="B122" s="235"/>
      <c r="C122" s="235"/>
      <c r="D122" s="269"/>
      <c r="E122" s="235"/>
      <c r="F122" s="235"/>
      <c r="G122" s="235"/>
      <c r="H122" s="235"/>
      <c r="I122" s="235"/>
      <c r="J122" s="235"/>
      <c r="K122" s="235"/>
      <c r="L122" s="235"/>
      <c r="M122" s="235"/>
      <c r="N122" s="235"/>
      <c r="O122" s="235"/>
      <c r="P122" s="235"/>
      <c r="Q122" s="235"/>
      <c r="R122" s="235"/>
      <c r="S122" s="235"/>
      <c r="T122" s="235"/>
      <c r="U122" s="235"/>
      <c r="V122" s="235"/>
      <c r="W122" s="235"/>
      <c r="X122" s="235"/>
      <c r="Y122" s="235"/>
      <c r="Z122" s="235"/>
    </row>
    <row r="123" spans="1:26" ht="12" customHeight="1" x14ac:dyDescent="0.25">
      <c r="A123" s="235"/>
      <c r="B123" s="235"/>
      <c r="C123" s="235"/>
      <c r="D123" s="269"/>
      <c r="E123" s="235"/>
      <c r="F123" s="235"/>
      <c r="G123" s="235"/>
      <c r="H123" s="235"/>
      <c r="I123" s="235"/>
      <c r="J123" s="235"/>
      <c r="K123" s="235"/>
      <c r="L123" s="235"/>
      <c r="M123" s="235"/>
      <c r="N123" s="235"/>
      <c r="O123" s="235"/>
      <c r="P123" s="235"/>
      <c r="Q123" s="235"/>
      <c r="R123" s="235"/>
      <c r="S123" s="235"/>
      <c r="T123" s="235"/>
      <c r="U123" s="235"/>
      <c r="V123" s="235"/>
      <c r="W123" s="235"/>
      <c r="X123" s="235"/>
      <c r="Y123" s="235"/>
      <c r="Z123" s="235"/>
    </row>
    <row r="124" spans="1:26" ht="12" customHeight="1" x14ac:dyDescent="0.25">
      <c r="A124" s="235"/>
      <c r="B124" s="235"/>
      <c r="C124" s="235"/>
      <c r="D124" s="269"/>
      <c r="E124" s="235"/>
      <c r="F124" s="235"/>
      <c r="G124" s="235"/>
      <c r="H124" s="235"/>
      <c r="I124" s="235"/>
      <c r="J124" s="235"/>
      <c r="K124" s="235"/>
      <c r="L124" s="235"/>
      <c r="M124" s="235"/>
      <c r="N124" s="235"/>
      <c r="O124" s="235"/>
      <c r="P124" s="235"/>
      <c r="Q124" s="235"/>
      <c r="R124" s="235"/>
      <c r="S124" s="235"/>
      <c r="T124" s="235"/>
      <c r="U124" s="235"/>
      <c r="V124" s="235"/>
      <c r="W124" s="235"/>
      <c r="X124" s="235"/>
      <c r="Y124" s="235"/>
      <c r="Z124" s="235"/>
    </row>
    <row r="125" spans="1:26" ht="12" customHeight="1" x14ac:dyDescent="0.25">
      <c r="A125" s="235"/>
      <c r="B125" s="235"/>
      <c r="C125" s="235"/>
      <c r="D125" s="269"/>
      <c r="E125" s="235"/>
      <c r="F125" s="235"/>
      <c r="G125" s="235"/>
      <c r="H125" s="235"/>
      <c r="I125" s="235"/>
      <c r="J125" s="235"/>
      <c r="K125" s="235"/>
      <c r="L125" s="235"/>
      <c r="M125" s="235"/>
      <c r="N125" s="235"/>
      <c r="O125" s="235"/>
      <c r="P125" s="235"/>
      <c r="Q125" s="235"/>
      <c r="R125" s="235"/>
      <c r="S125" s="235"/>
      <c r="T125" s="235"/>
      <c r="U125" s="235"/>
      <c r="V125" s="235"/>
      <c r="W125" s="235"/>
      <c r="X125" s="235"/>
      <c r="Y125" s="235"/>
      <c r="Z125" s="235"/>
    </row>
    <row r="126" spans="1:26" ht="12" customHeight="1" x14ac:dyDescent="0.25">
      <c r="A126" s="235"/>
      <c r="B126" s="235"/>
      <c r="C126" s="235"/>
      <c r="D126" s="269"/>
      <c r="E126" s="235"/>
      <c r="F126" s="235"/>
      <c r="G126" s="235"/>
      <c r="H126" s="235"/>
      <c r="I126" s="235"/>
      <c r="J126" s="235"/>
      <c r="K126" s="235"/>
      <c r="L126" s="235"/>
      <c r="M126" s="235"/>
      <c r="N126" s="235"/>
      <c r="O126" s="235"/>
      <c r="P126" s="235"/>
      <c r="Q126" s="235"/>
      <c r="R126" s="235"/>
      <c r="S126" s="235"/>
      <c r="T126" s="235"/>
      <c r="U126" s="235"/>
      <c r="V126" s="235"/>
      <c r="W126" s="235"/>
      <c r="X126" s="235"/>
      <c r="Y126" s="235"/>
      <c r="Z126" s="235"/>
    </row>
    <row r="127" spans="1:26" ht="12" customHeight="1" x14ac:dyDescent="0.25">
      <c r="A127" s="235"/>
      <c r="B127" s="235"/>
      <c r="C127" s="235"/>
      <c r="D127" s="269"/>
      <c r="E127" s="235"/>
      <c r="F127" s="235"/>
      <c r="G127" s="235"/>
      <c r="H127" s="235"/>
      <c r="I127" s="235"/>
      <c r="J127" s="235"/>
      <c r="K127" s="235"/>
      <c r="L127" s="235"/>
      <c r="M127" s="235"/>
      <c r="N127" s="235"/>
      <c r="O127" s="235"/>
      <c r="P127" s="235"/>
      <c r="Q127" s="235"/>
      <c r="R127" s="235"/>
      <c r="S127" s="235"/>
      <c r="T127" s="235"/>
      <c r="U127" s="235"/>
      <c r="V127" s="235"/>
      <c r="W127" s="235"/>
      <c r="X127" s="235"/>
      <c r="Y127" s="235"/>
      <c r="Z127" s="235"/>
    </row>
    <row r="128" spans="1:26" ht="12" customHeight="1" x14ac:dyDescent="0.25">
      <c r="A128" s="235"/>
      <c r="B128" s="235"/>
      <c r="C128" s="235"/>
      <c r="D128" s="269"/>
      <c r="E128" s="235"/>
      <c r="F128" s="235"/>
      <c r="G128" s="235"/>
      <c r="H128" s="235"/>
      <c r="I128" s="235"/>
      <c r="J128" s="235"/>
      <c r="K128" s="235"/>
      <c r="L128" s="235"/>
      <c r="M128" s="235"/>
      <c r="N128" s="235"/>
      <c r="O128" s="235"/>
      <c r="P128" s="235"/>
      <c r="Q128" s="235"/>
      <c r="R128" s="235"/>
      <c r="S128" s="235"/>
      <c r="T128" s="235"/>
      <c r="U128" s="235"/>
      <c r="V128" s="235"/>
      <c r="W128" s="235"/>
      <c r="X128" s="235"/>
      <c r="Y128" s="235"/>
      <c r="Z128" s="235"/>
    </row>
    <row r="129" spans="1:26" ht="12" customHeight="1" x14ac:dyDescent="0.25">
      <c r="A129" s="235"/>
      <c r="B129" s="235"/>
      <c r="C129" s="235"/>
      <c r="D129" s="269"/>
      <c r="E129" s="235"/>
      <c r="F129" s="235"/>
      <c r="G129" s="235"/>
      <c r="H129" s="235"/>
      <c r="I129" s="235"/>
      <c r="J129" s="235"/>
      <c r="K129" s="235"/>
      <c r="L129" s="235"/>
      <c r="M129" s="235"/>
      <c r="N129" s="235"/>
      <c r="O129" s="235"/>
      <c r="P129" s="235"/>
      <c r="Q129" s="235"/>
      <c r="R129" s="235"/>
      <c r="S129" s="235"/>
      <c r="T129" s="235"/>
      <c r="U129" s="235"/>
      <c r="V129" s="235"/>
      <c r="W129" s="235"/>
      <c r="X129" s="235"/>
      <c r="Y129" s="235"/>
      <c r="Z129" s="235"/>
    </row>
    <row r="130" spans="1:26" ht="12" customHeight="1" x14ac:dyDescent="0.25">
      <c r="A130" s="235"/>
      <c r="B130" s="235"/>
      <c r="C130" s="235"/>
      <c r="D130" s="269"/>
      <c r="E130" s="235"/>
      <c r="F130" s="235"/>
      <c r="G130" s="235"/>
      <c r="H130" s="235"/>
      <c r="I130" s="235"/>
      <c r="J130" s="235"/>
      <c r="K130" s="235"/>
      <c r="L130" s="235"/>
      <c r="M130" s="235"/>
      <c r="N130" s="235"/>
      <c r="O130" s="235"/>
      <c r="P130" s="235"/>
      <c r="Q130" s="235"/>
      <c r="R130" s="235"/>
      <c r="S130" s="235"/>
      <c r="T130" s="235"/>
      <c r="U130" s="235"/>
      <c r="V130" s="235"/>
      <c r="W130" s="235"/>
      <c r="X130" s="235"/>
      <c r="Y130" s="235"/>
      <c r="Z130" s="235"/>
    </row>
    <row r="131" spans="1:26" ht="12" customHeight="1" x14ac:dyDescent="0.25">
      <c r="A131" s="235"/>
      <c r="B131" s="235"/>
      <c r="C131" s="235"/>
      <c r="D131" s="269"/>
      <c r="E131" s="235"/>
      <c r="F131" s="235"/>
      <c r="G131" s="235"/>
      <c r="H131" s="235"/>
      <c r="I131" s="235"/>
      <c r="J131" s="235"/>
      <c r="K131" s="235"/>
      <c r="L131" s="235"/>
      <c r="M131" s="235"/>
      <c r="N131" s="235"/>
      <c r="O131" s="235"/>
      <c r="P131" s="235"/>
      <c r="Q131" s="235"/>
      <c r="R131" s="235"/>
      <c r="S131" s="235"/>
      <c r="T131" s="235"/>
      <c r="U131" s="235"/>
      <c r="V131" s="235"/>
      <c r="W131" s="235"/>
      <c r="X131" s="235"/>
      <c r="Y131" s="235"/>
      <c r="Z131" s="235"/>
    </row>
    <row r="132" spans="1:26" ht="12" customHeight="1" x14ac:dyDescent="0.25">
      <c r="A132" s="235"/>
      <c r="B132" s="235"/>
      <c r="C132" s="235"/>
      <c r="D132" s="269"/>
      <c r="E132" s="235"/>
      <c r="F132" s="235"/>
      <c r="G132" s="235"/>
      <c r="H132" s="235"/>
      <c r="I132" s="235"/>
      <c r="J132" s="235"/>
      <c r="K132" s="235"/>
      <c r="L132" s="235"/>
      <c r="M132" s="235"/>
      <c r="N132" s="235"/>
      <c r="O132" s="235"/>
      <c r="P132" s="235"/>
      <c r="Q132" s="235"/>
      <c r="R132" s="235"/>
      <c r="S132" s="235"/>
      <c r="T132" s="235"/>
      <c r="U132" s="235"/>
      <c r="V132" s="235"/>
      <c r="W132" s="235"/>
      <c r="X132" s="235"/>
      <c r="Y132" s="235"/>
      <c r="Z132" s="235"/>
    </row>
    <row r="133" spans="1:26" ht="12" customHeight="1" x14ac:dyDescent="0.25">
      <c r="A133" s="235"/>
      <c r="B133" s="235"/>
      <c r="C133" s="235"/>
      <c r="D133" s="269"/>
      <c r="E133" s="235"/>
      <c r="F133" s="235"/>
      <c r="G133" s="235"/>
      <c r="H133" s="235"/>
      <c r="I133" s="235"/>
      <c r="J133" s="235"/>
      <c r="K133" s="235"/>
      <c r="L133" s="235"/>
      <c r="M133" s="235"/>
      <c r="N133" s="235"/>
      <c r="O133" s="235"/>
      <c r="P133" s="235"/>
      <c r="Q133" s="235"/>
      <c r="R133" s="235"/>
      <c r="S133" s="235"/>
      <c r="T133" s="235"/>
      <c r="U133" s="235"/>
      <c r="V133" s="235"/>
      <c r="W133" s="235"/>
      <c r="X133" s="235"/>
      <c r="Y133" s="235"/>
      <c r="Z133" s="235"/>
    </row>
    <row r="134" spans="1:26" ht="12" customHeight="1" x14ac:dyDescent="0.25">
      <c r="A134" s="235"/>
      <c r="B134" s="235"/>
      <c r="C134" s="235"/>
      <c r="D134" s="269"/>
      <c r="E134" s="235"/>
      <c r="F134" s="235"/>
      <c r="G134" s="235"/>
      <c r="H134" s="235"/>
      <c r="I134" s="235"/>
      <c r="J134" s="235"/>
      <c r="K134" s="235"/>
      <c r="L134" s="235"/>
      <c r="M134" s="235"/>
      <c r="N134" s="235"/>
      <c r="O134" s="235"/>
      <c r="P134" s="235"/>
      <c r="Q134" s="235"/>
      <c r="R134" s="235"/>
      <c r="S134" s="235"/>
      <c r="T134" s="235"/>
      <c r="U134" s="235"/>
      <c r="V134" s="235"/>
      <c r="W134" s="235"/>
      <c r="X134" s="235"/>
      <c r="Y134" s="235"/>
      <c r="Z134" s="235"/>
    </row>
    <row r="135" spans="1:26" ht="12" customHeight="1" x14ac:dyDescent="0.25">
      <c r="A135" s="235"/>
      <c r="B135" s="235"/>
      <c r="C135" s="235"/>
      <c r="D135" s="269"/>
      <c r="E135" s="235"/>
      <c r="F135" s="235"/>
      <c r="G135" s="235"/>
      <c r="H135" s="235"/>
      <c r="I135" s="235"/>
      <c r="J135" s="235"/>
      <c r="K135" s="235"/>
      <c r="L135" s="235"/>
      <c r="M135" s="235"/>
      <c r="N135" s="235"/>
      <c r="O135" s="235"/>
      <c r="P135" s="235"/>
      <c r="Q135" s="235"/>
      <c r="R135" s="235"/>
      <c r="S135" s="235"/>
      <c r="T135" s="235"/>
      <c r="U135" s="235"/>
      <c r="V135" s="235"/>
      <c r="W135" s="235"/>
      <c r="X135" s="235"/>
      <c r="Y135" s="235"/>
      <c r="Z135" s="235"/>
    </row>
    <row r="136" spans="1:26" ht="12" customHeight="1" x14ac:dyDescent="0.25">
      <c r="A136" s="235"/>
      <c r="B136" s="235"/>
      <c r="C136" s="235"/>
      <c r="D136" s="269"/>
      <c r="E136" s="235"/>
      <c r="F136" s="235"/>
      <c r="G136" s="235"/>
      <c r="H136" s="235"/>
      <c r="I136" s="235"/>
      <c r="J136" s="235"/>
      <c r="K136" s="235"/>
      <c r="L136" s="235"/>
      <c r="M136" s="235"/>
      <c r="N136" s="235"/>
      <c r="O136" s="235"/>
      <c r="P136" s="235"/>
      <c r="Q136" s="235"/>
      <c r="R136" s="235"/>
      <c r="S136" s="235"/>
      <c r="T136" s="235"/>
      <c r="U136" s="235"/>
      <c r="V136" s="235"/>
      <c r="W136" s="235"/>
      <c r="X136" s="235"/>
      <c r="Y136" s="235"/>
      <c r="Z136" s="235"/>
    </row>
    <row r="137" spans="1:26" ht="12" customHeight="1" x14ac:dyDescent="0.25">
      <c r="A137" s="235"/>
      <c r="B137" s="235"/>
      <c r="C137" s="235"/>
      <c r="D137" s="269"/>
      <c r="E137" s="235"/>
      <c r="F137" s="235"/>
      <c r="G137" s="235"/>
      <c r="H137" s="235"/>
      <c r="I137" s="235"/>
      <c r="J137" s="235"/>
      <c r="K137" s="235"/>
      <c r="L137" s="235"/>
      <c r="M137" s="235"/>
      <c r="N137" s="235"/>
      <c r="O137" s="235"/>
      <c r="P137" s="235"/>
      <c r="Q137" s="235"/>
      <c r="R137" s="235"/>
      <c r="S137" s="235"/>
      <c r="T137" s="235"/>
      <c r="U137" s="235"/>
      <c r="V137" s="235"/>
      <c r="W137" s="235"/>
      <c r="X137" s="235"/>
      <c r="Y137" s="235"/>
      <c r="Z137" s="235"/>
    </row>
    <row r="138" spans="1:26" ht="12" customHeight="1" x14ac:dyDescent="0.25">
      <c r="A138" s="235"/>
      <c r="B138" s="235"/>
      <c r="C138" s="235"/>
      <c r="D138" s="269"/>
      <c r="E138" s="235"/>
      <c r="F138" s="235"/>
      <c r="G138" s="235"/>
      <c r="H138" s="235"/>
      <c r="I138" s="235"/>
      <c r="J138" s="235"/>
      <c r="K138" s="235"/>
      <c r="L138" s="235"/>
      <c r="M138" s="235"/>
      <c r="N138" s="235"/>
      <c r="O138" s="235"/>
      <c r="P138" s="235"/>
      <c r="Q138" s="235"/>
      <c r="R138" s="235"/>
      <c r="S138" s="235"/>
      <c r="T138" s="235"/>
      <c r="U138" s="235"/>
      <c r="V138" s="235"/>
      <c r="W138" s="235"/>
      <c r="X138" s="235"/>
      <c r="Y138" s="235"/>
      <c r="Z138" s="235"/>
    </row>
    <row r="139" spans="1:26" ht="12" customHeight="1" x14ac:dyDescent="0.25">
      <c r="A139" s="235"/>
      <c r="B139" s="235"/>
      <c r="C139" s="235"/>
      <c r="D139" s="269"/>
      <c r="E139" s="235"/>
      <c r="F139" s="235"/>
      <c r="G139" s="235"/>
      <c r="H139" s="235"/>
      <c r="I139" s="235"/>
      <c r="J139" s="235"/>
      <c r="K139" s="235"/>
      <c r="L139" s="235"/>
      <c r="M139" s="235"/>
      <c r="N139" s="235"/>
      <c r="O139" s="235"/>
      <c r="P139" s="235"/>
      <c r="Q139" s="235"/>
      <c r="R139" s="235"/>
      <c r="S139" s="235"/>
      <c r="T139" s="235"/>
      <c r="U139" s="235"/>
      <c r="V139" s="235"/>
      <c r="W139" s="235"/>
      <c r="X139" s="235"/>
      <c r="Y139" s="235"/>
      <c r="Z139" s="235"/>
    </row>
    <row r="140" spans="1:26" ht="12" customHeight="1" x14ac:dyDescent="0.25">
      <c r="A140" s="235"/>
      <c r="B140" s="235"/>
      <c r="C140" s="235"/>
      <c r="D140" s="269"/>
      <c r="E140" s="235"/>
      <c r="F140" s="235"/>
      <c r="G140" s="235"/>
      <c r="H140" s="235"/>
      <c r="I140" s="235"/>
      <c r="J140" s="235"/>
      <c r="K140" s="235"/>
      <c r="L140" s="235"/>
      <c r="M140" s="235"/>
      <c r="N140" s="235"/>
      <c r="O140" s="235"/>
      <c r="P140" s="235"/>
      <c r="Q140" s="235"/>
      <c r="R140" s="235"/>
      <c r="S140" s="235"/>
      <c r="T140" s="235"/>
      <c r="U140" s="235"/>
      <c r="V140" s="235"/>
      <c r="W140" s="235"/>
      <c r="X140" s="235"/>
      <c r="Y140" s="235"/>
      <c r="Z140" s="235"/>
    </row>
    <row r="141" spans="1:26" ht="12" customHeight="1" x14ac:dyDescent="0.25">
      <c r="A141" s="235"/>
      <c r="B141" s="235"/>
      <c r="C141" s="235"/>
      <c r="D141" s="269"/>
      <c r="E141" s="235"/>
      <c r="F141" s="235"/>
      <c r="G141" s="235"/>
      <c r="H141" s="235"/>
      <c r="I141" s="235"/>
      <c r="J141" s="235"/>
      <c r="K141" s="235"/>
      <c r="L141" s="235"/>
      <c r="M141" s="235"/>
      <c r="N141" s="235"/>
      <c r="O141" s="235"/>
      <c r="P141" s="235"/>
      <c r="Q141" s="235"/>
      <c r="R141" s="235"/>
      <c r="S141" s="235"/>
      <c r="T141" s="235"/>
      <c r="U141" s="235"/>
      <c r="V141" s="235"/>
      <c r="W141" s="235"/>
      <c r="X141" s="235"/>
      <c r="Y141" s="235"/>
      <c r="Z141" s="235"/>
    </row>
    <row r="142" spans="1:26" ht="12" customHeight="1" x14ac:dyDescent="0.25">
      <c r="A142" s="235"/>
      <c r="B142" s="235"/>
      <c r="C142" s="235"/>
      <c r="D142" s="269"/>
      <c r="E142" s="235"/>
      <c r="F142" s="235"/>
      <c r="G142" s="235"/>
      <c r="H142" s="235"/>
      <c r="I142" s="235"/>
      <c r="J142" s="235"/>
      <c r="K142" s="235"/>
      <c r="L142" s="235"/>
      <c r="M142" s="235"/>
      <c r="N142" s="235"/>
      <c r="O142" s="235"/>
      <c r="P142" s="235"/>
      <c r="Q142" s="235"/>
      <c r="R142" s="235"/>
      <c r="S142" s="235"/>
      <c r="T142" s="235"/>
      <c r="U142" s="235"/>
      <c r="V142" s="235"/>
      <c r="W142" s="235"/>
      <c r="X142" s="235"/>
      <c r="Y142" s="235"/>
      <c r="Z142" s="235"/>
    </row>
    <row r="143" spans="1:26" ht="12" customHeight="1" x14ac:dyDescent="0.25">
      <c r="A143" s="235"/>
      <c r="B143" s="235"/>
      <c r="C143" s="235"/>
      <c r="D143" s="269"/>
      <c r="E143" s="235"/>
      <c r="F143" s="235"/>
      <c r="G143" s="235"/>
      <c r="H143" s="235"/>
      <c r="I143" s="235"/>
      <c r="J143" s="235"/>
      <c r="K143" s="235"/>
      <c r="L143" s="235"/>
      <c r="M143" s="235"/>
      <c r="N143" s="235"/>
      <c r="O143" s="235"/>
      <c r="P143" s="235"/>
      <c r="Q143" s="235"/>
      <c r="R143" s="235"/>
      <c r="S143" s="235"/>
      <c r="T143" s="235"/>
      <c r="U143" s="235"/>
      <c r="V143" s="235"/>
      <c r="W143" s="235"/>
      <c r="X143" s="235"/>
      <c r="Y143" s="235"/>
      <c r="Z143" s="235"/>
    </row>
    <row r="144" spans="1:26" ht="12" customHeight="1" x14ac:dyDescent="0.25">
      <c r="A144" s="235"/>
      <c r="B144" s="235"/>
      <c r="C144" s="235"/>
      <c r="D144" s="269"/>
      <c r="E144" s="235"/>
      <c r="F144" s="235"/>
      <c r="G144" s="235"/>
      <c r="H144" s="235"/>
      <c r="I144" s="235"/>
      <c r="J144" s="235"/>
      <c r="K144" s="235"/>
      <c r="L144" s="235"/>
      <c r="M144" s="235"/>
      <c r="N144" s="235"/>
      <c r="O144" s="235"/>
      <c r="P144" s="235"/>
      <c r="Q144" s="235"/>
      <c r="R144" s="235"/>
      <c r="S144" s="235"/>
      <c r="T144" s="235"/>
      <c r="U144" s="235"/>
      <c r="V144" s="235"/>
      <c r="W144" s="235"/>
      <c r="X144" s="235"/>
      <c r="Y144" s="235"/>
      <c r="Z144" s="235"/>
    </row>
    <row r="145" spans="1:26" ht="12" customHeight="1" x14ac:dyDescent="0.25">
      <c r="A145" s="235"/>
      <c r="B145" s="235"/>
      <c r="C145" s="235"/>
      <c r="D145" s="269"/>
      <c r="E145" s="235"/>
      <c r="F145" s="235"/>
      <c r="G145" s="235"/>
      <c r="H145" s="235"/>
      <c r="I145" s="235"/>
      <c r="J145" s="235"/>
      <c r="K145" s="235"/>
      <c r="L145" s="235"/>
      <c r="M145" s="235"/>
      <c r="N145" s="235"/>
      <c r="O145" s="235"/>
      <c r="P145" s="235"/>
      <c r="Q145" s="235"/>
      <c r="R145" s="235"/>
      <c r="S145" s="235"/>
      <c r="T145" s="235"/>
      <c r="U145" s="235"/>
      <c r="V145" s="235"/>
      <c r="W145" s="235"/>
      <c r="X145" s="235"/>
      <c r="Y145" s="235"/>
      <c r="Z145" s="235"/>
    </row>
    <row r="146" spans="1:26" ht="12" customHeight="1" x14ac:dyDescent="0.25">
      <c r="A146" s="235"/>
      <c r="B146" s="235"/>
      <c r="C146" s="235"/>
      <c r="D146" s="269"/>
      <c r="E146" s="235"/>
      <c r="F146" s="235"/>
      <c r="G146" s="235"/>
      <c r="H146" s="235"/>
      <c r="I146" s="235"/>
      <c r="J146" s="235"/>
      <c r="K146" s="235"/>
      <c r="L146" s="235"/>
      <c r="M146" s="235"/>
      <c r="N146" s="235"/>
      <c r="O146" s="235"/>
      <c r="P146" s="235"/>
      <c r="Q146" s="235"/>
      <c r="R146" s="235"/>
      <c r="S146" s="235"/>
      <c r="T146" s="235"/>
      <c r="U146" s="235"/>
      <c r="V146" s="235"/>
      <c r="W146" s="235"/>
      <c r="X146" s="235"/>
      <c r="Y146" s="235"/>
      <c r="Z146" s="235"/>
    </row>
    <row r="147" spans="1:26" ht="12" customHeight="1" x14ac:dyDescent="0.25">
      <c r="A147" s="235"/>
      <c r="B147" s="235"/>
      <c r="C147" s="235"/>
      <c r="D147" s="269"/>
      <c r="E147" s="235"/>
      <c r="F147" s="235"/>
      <c r="G147" s="235"/>
      <c r="H147" s="235"/>
      <c r="I147" s="235"/>
      <c r="J147" s="235"/>
      <c r="K147" s="235"/>
      <c r="L147" s="235"/>
      <c r="M147" s="235"/>
      <c r="N147" s="235"/>
      <c r="O147" s="235"/>
      <c r="P147" s="235"/>
      <c r="Q147" s="235"/>
      <c r="R147" s="235"/>
      <c r="S147" s="235"/>
      <c r="T147" s="235"/>
      <c r="U147" s="235"/>
      <c r="V147" s="235"/>
      <c r="W147" s="235"/>
      <c r="X147" s="235"/>
      <c r="Y147" s="235"/>
      <c r="Z147" s="235"/>
    </row>
    <row r="148" spans="1:26" ht="12" customHeight="1" x14ac:dyDescent="0.25">
      <c r="A148" s="235"/>
      <c r="B148" s="235"/>
      <c r="C148" s="235"/>
      <c r="D148" s="269"/>
      <c r="E148" s="235"/>
      <c r="F148" s="235"/>
      <c r="G148" s="235"/>
      <c r="H148" s="235"/>
      <c r="I148" s="235"/>
      <c r="J148" s="235"/>
      <c r="K148" s="235"/>
      <c r="L148" s="235"/>
      <c r="M148" s="235"/>
      <c r="N148" s="235"/>
      <c r="O148" s="235"/>
      <c r="P148" s="235"/>
      <c r="Q148" s="235"/>
      <c r="R148" s="235"/>
      <c r="S148" s="235"/>
      <c r="T148" s="235"/>
      <c r="U148" s="235"/>
      <c r="V148" s="235"/>
      <c r="W148" s="235"/>
      <c r="X148" s="235"/>
      <c r="Y148" s="235"/>
      <c r="Z148" s="235"/>
    </row>
    <row r="149" spans="1:26" ht="12" customHeight="1" x14ac:dyDescent="0.25">
      <c r="A149" s="235"/>
      <c r="B149" s="235"/>
      <c r="C149" s="235"/>
      <c r="D149" s="269"/>
      <c r="E149" s="235"/>
      <c r="F149" s="235"/>
      <c r="G149" s="235"/>
      <c r="H149" s="235"/>
      <c r="I149" s="235"/>
      <c r="J149" s="235"/>
      <c r="K149" s="235"/>
      <c r="L149" s="235"/>
      <c r="M149" s="235"/>
      <c r="N149" s="235"/>
      <c r="O149" s="235"/>
      <c r="P149" s="235"/>
      <c r="Q149" s="235"/>
      <c r="R149" s="235"/>
      <c r="S149" s="235"/>
      <c r="T149" s="235"/>
      <c r="U149" s="235"/>
      <c r="V149" s="235"/>
      <c r="W149" s="235"/>
      <c r="X149" s="235"/>
      <c r="Y149" s="235"/>
      <c r="Z149" s="235"/>
    </row>
    <row r="150" spans="1:26" ht="12" customHeight="1" x14ac:dyDescent="0.25">
      <c r="A150" s="235"/>
      <c r="B150" s="235"/>
      <c r="C150" s="235"/>
      <c r="D150" s="269"/>
      <c r="E150" s="235"/>
      <c r="F150" s="235"/>
      <c r="G150" s="235"/>
      <c r="H150" s="235"/>
      <c r="I150" s="235"/>
      <c r="J150" s="235"/>
      <c r="K150" s="235"/>
      <c r="L150" s="235"/>
      <c r="M150" s="235"/>
      <c r="N150" s="235"/>
      <c r="O150" s="235"/>
      <c r="P150" s="235"/>
      <c r="Q150" s="235"/>
      <c r="R150" s="235"/>
      <c r="S150" s="235"/>
      <c r="T150" s="235"/>
      <c r="U150" s="235"/>
      <c r="V150" s="235"/>
      <c r="W150" s="235"/>
      <c r="X150" s="235"/>
      <c r="Y150" s="235"/>
      <c r="Z150" s="235"/>
    </row>
    <row r="151" spans="1:26" ht="12" customHeight="1" x14ac:dyDescent="0.25">
      <c r="A151" s="235"/>
      <c r="B151" s="235"/>
      <c r="C151" s="235"/>
      <c r="D151" s="269"/>
      <c r="E151" s="235"/>
      <c r="F151" s="235"/>
      <c r="G151" s="235"/>
      <c r="H151" s="235"/>
      <c r="I151" s="235"/>
      <c r="J151" s="235"/>
      <c r="K151" s="235"/>
      <c r="L151" s="235"/>
      <c r="M151" s="235"/>
      <c r="N151" s="235"/>
      <c r="O151" s="235"/>
      <c r="P151" s="235"/>
      <c r="Q151" s="235"/>
      <c r="R151" s="235"/>
      <c r="S151" s="235"/>
      <c r="T151" s="235"/>
      <c r="U151" s="235"/>
      <c r="V151" s="235"/>
      <c r="W151" s="235"/>
      <c r="X151" s="235"/>
      <c r="Y151" s="235"/>
      <c r="Z151" s="235"/>
    </row>
    <row r="152" spans="1:26" ht="12" customHeight="1" x14ac:dyDescent="0.25">
      <c r="A152" s="235"/>
      <c r="B152" s="235"/>
      <c r="C152" s="235"/>
      <c r="D152" s="269"/>
      <c r="E152" s="235"/>
      <c r="F152" s="235"/>
      <c r="G152" s="235"/>
      <c r="H152" s="235"/>
      <c r="I152" s="235"/>
      <c r="J152" s="235"/>
      <c r="K152" s="235"/>
      <c r="L152" s="235"/>
      <c r="M152" s="235"/>
      <c r="N152" s="235"/>
      <c r="O152" s="235"/>
      <c r="P152" s="235"/>
      <c r="Q152" s="235"/>
      <c r="R152" s="235"/>
      <c r="S152" s="235"/>
      <c r="T152" s="235"/>
      <c r="U152" s="235"/>
      <c r="V152" s="235"/>
      <c r="W152" s="235"/>
      <c r="X152" s="235"/>
      <c r="Y152" s="235"/>
      <c r="Z152" s="235"/>
    </row>
    <row r="153" spans="1:26" ht="12" customHeight="1" x14ac:dyDescent="0.25">
      <c r="A153" s="235"/>
      <c r="B153" s="235"/>
      <c r="C153" s="235"/>
      <c r="D153" s="269"/>
      <c r="E153" s="235"/>
      <c r="F153" s="235"/>
      <c r="G153" s="235"/>
      <c r="H153" s="235"/>
      <c r="I153" s="235"/>
      <c r="J153" s="235"/>
      <c r="K153" s="235"/>
      <c r="L153" s="235"/>
      <c r="M153" s="235"/>
      <c r="N153" s="235"/>
      <c r="O153" s="235"/>
      <c r="P153" s="235"/>
      <c r="Q153" s="235"/>
      <c r="R153" s="235"/>
      <c r="S153" s="235"/>
      <c r="T153" s="235"/>
      <c r="U153" s="235"/>
      <c r="V153" s="235"/>
      <c r="W153" s="235"/>
      <c r="X153" s="235"/>
      <c r="Y153" s="235"/>
      <c r="Z153" s="235"/>
    </row>
    <row r="154" spans="1:26" ht="12" customHeight="1" x14ac:dyDescent="0.25">
      <c r="A154" s="235"/>
      <c r="B154" s="235"/>
      <c r="C154" s="235"/>
      <c r="D154" s="269"/>
      <c r="E154" s="235"/>
      <c r="F154" s="235"/>
      <c r="G154" s="235"/>
      <c r="H154" s="235"/>
      <c r="I154" s="235"/>
      <c r="J154" s="235"/>
      <c r="K154" s="235"/>
      <c r="L154" s="235"/>
      <c r="M154" s="235"/>
      <c r="N154" s="235"/>
      <c r="O154" s="235"/>
      <c r="P154" s="235"/>
      <c r="Q154" s="235"/>
      <c r="R154" s="235"/>
      <c r="S154" s="235"/>
      <c r="T154" s="235"/>
      <c r="U154" s="235"/>
      <c r="V154" s="235"/>
      <c r="W154" s="235"/>
      <c r="X154" s="235"/>
      <c r="Y154" s="235"/>
      <c r="Z154" s="235"/>
    </row>
    <row r="155" spans="1:26" ht="12" customHeight="1" x14ac:dyDescent="0.25">
      <c r="A155" s="235"/>
      <c r="B155" s="235"/>
      <c r="C155" s="235"/>
      <c r="D155" s="269"/>
      <c r="E155" s="235"/>
      <c r="F155" s="235"/>
      <c r="G155" s="235"/>
      <c r="H155" s="235"/>
      <c r="I155" s="235"/>
      <c r="J155" s="235"/>
      <c r="K155" s="235"/>
      <c r="L155" s="235"/>
      <c r="M155" s="235"/>
      <c r="N155" s="235"/>
      <c r="O155" s="235"/>
      <c r="P155" s="235"/>
      <c r="Q155" s="235"/>
      <c r="R155" s="235"/>
      <c r="S155" s="235"/>
      <c r="T155" s="235"/>
      <c r="U155" s="235"/>
      <c r="V155" s="235"/>
      <c r="W155" s="235"/>
      <c r="X155" s="235"/>
      <c r="Y155" s="235"/>
      <c r="Z155" s="235"/>
    </row>
    <row r="156" spans="1:26" ht="12" customHeight="1" x14ac:dyDescent="0.25">
      <c r="A156" s="235"/>
      <c r="B156" s="235"/>
      <c r="C156" s="235"/>
      <c r="D156" s="269"/>
      <c r="E156" s="235"/>
      <c r="F156" s="235"/>
      <c r="G156" s="235"/>
      <c r="H156" s="235"/>
      <c r="I156" s="235"/>
      <c r="J156" s="235"/>
      <c r="K156" s="235"/>
      <c r="L156" s="235"/>
      <c r="M156" s="235"/>
      <c r="N156" s="235"/>
      <c r="O156" s="235"/>
      <c r="P156" s="235"/>
      <c r="Q156" s="235"/>
      <c r="R156" s="235"/>
      <c r="S156" s="235"/>
      <c r="T156" s="235"/>
      <c r="U156" s="235"/>
      <c r="V156" s="235"/>
      <c r="W156" s="235"/>
      <c r="X156" s="235"/>
      <c r="Y156" s="235"/>
      <c r="Z156" s="235"/>
    </row>
    <row r="157" spans="1:26" ht="12" customHeight="1" x14ac:dyDescent="0.25">
      <c r="A157" s="235"/>
      <c r="B157" s="235"/>
      <c r="C157" s="235"/>
      <c r="D157" s="269"/>
      <c r="E157" s="235"/>
      <c r="F157" s="235"/>
      <c r="G157" s="235"/>
      <c r="H157" s="235"/>
      <c r="I157" s="235"/>
      <c r="J157" s="235"/>
      <c r="K157" s="235"/>
      <c r="L157" s="235"/>
      <c r="M157" s="235"/>
      <c r="N157" s="235"/>
      <c r="O157" s="235"/>
      <c r="P157" s="235"/>
      <c r="Q157" s="235"/>
      <c r="R157" s="235"/>
      <c r="S157" s="235"/>
      <c r="T157" s="235"/>
      <c r="U157" s="235"/>
      <c r="V157" s="235"/>
      <c r="W157" s="235"/>
      <c r="X157" s="235"/>
      <c r="Y157" s="235"/>
      <c r="Z157" s="235"/>
    </row>
    <row r="158" spans="1:26" ht="12" customHeight="1" x14ac:dyDescent="0.25">
      <c r="A158" s="235"/>
      <c r="B158" s="235"/>
      <c r="C158" s="235"/>
      <c r="D158" s="269"/>
      <c r="E158" s="235"/>
      <c r="F158" s="235"/>
      <c r="G158" s="235"/>
      <c r="H158" s="235"/>
      <c r="I158" s="235"/>
      <c r="J158" s="235"/>
      <c r="K158" s="235"/>
      <c r="L158" s="235"/>
      <c r="M158" s="235"/>
      <c r="N158" s="235"/>
      <c r="O158" s="235"/>
      <c r="P158" s="235"/>
      <c r="Q158" s="235"/>
      <c r="R158" s="235"/>
      <c r="S158" s="235"/>
      <c r="T158" s="235"/>
      <c r="U158" s="235"/>
      <c r="V158" s="235"/>
      <c r="W158" s="235"/>
      <c r="X158" s="235"/>
      <c r="Y158" s="235"/>
      <c r="Z158" s="235"/>
    </row>
    <row r="159" spans="1:26" ht="12" customHeight="1" x14ac:dyDescent="0.25">
      <c r="A159" s="235"/>
      <c r="B159" s="235"/>
      <c r="C159" s="235"/>
      <c r="D159" s="269"/>
      <c r="E159" s="235"/>
      <c r="F159" s="235"/>
      <c r="G159" s="235"/>
      <c r="H159" s="235"/>
      <c r="I159" s="235"/>
      <c r="J159" s="235"/>
      <c r="K159" s="235"/>
      <c r="L159" s="235"/>
      <c r="M159" s="235"/>
      <c r="N159" s="235"/>
      <c r="O159" s="235"/>
      <c r="P159" s="235"/>
      <c r="Q159" s="235"/>
      <c r="R159" s="235"/>
      <c r="S159" s="235"/>
      <c r="T159" s="235"/>
      <c r="U159" s="235"/>
      <c r="V159" s="235"/>
      <c r="W159" s="235"/>
      <c r="X159" s="235"/>
      <c r="Y159" s="235"/>
      <c r="Z159" s="235"/>
    </row>
    <row r="160" spans="1:26" ht="12" customHeight="1" x14ac:dyDescent="0.25">
      <c r="A160" s="235"/>
      <c r="B160" s="235"/>
      <c r="C160" s="235"/>
      <c r="D160" s="269"/>
      <c r="E160" s="235"/>
      <c r="F160" s="235"/>
      <c r="G160" s="235"/>
      <c r="H160" s="235"/>
      <c r="I160" s="235"/>
      <c r="J160" s="235"/>
      <c r="K160" s="235"/>
      <c r="L160" s="235"/>
      <c r="M160" s="235"/>
      <c r="N160" s="235"/>
      <c r="O160" s="235"/>
      <c r="P160" s="235"/>
      <c r="Q160" s="235"/>
      <c r="R160" s="235"/>
      <c r="S160" s="235"/>
      <c r="T160" s="235"/>
      <c r="U160" s="235"/>
      <c r="V160" s="235"/>
      <c r="W160" s="235"/>
      <c r="X160" s="235"/>
      <c r="Y160" s="235"/>
      <c r="Z160" s="235"/>
    </row>
    <row r="161" spans="1:26" ht="12" customHeight="1" x14ac:dyDescent="0.25">
      <c r="A161" s="235"/>
      <c r="B161" s="235"/>
      <c r="C161" s="235"/>
      <c r="D161" s="269"/>
      <c r="E161" s="235"/>
      <c r="F161" s="235"/>
      <c r="G161" s="235"/>
      <c r="H161" s="235"/>
      <c r="I161" s="235"/>
      <c r="J161" s="235"/>
      <c r="K161" s="235"/>
      <c r="L161" s="235"/>
      <c r="M161" s="235"/>
      <c r="N161" s="235"/>
      <c r="O161" s="235"/>
      <c r="P161" s="235"/>
      <c r="Q161" s="235"/>
      <c r="R161" s="235"/>
      <c r="S161" s="235"/>
      <c r="T161" s="235"/>
      <c r="U161" s="235"/>
      <c r="V161" s="235"/>
      <c r="W161" s="235"/>
      <c r="X161" s="235"/>
      <c r="Y161" s="235"/>
      <c r="Z161" s="235"/>
    </row>
    <row r="162" spans="1:26" ht="12" customHeight="1" x14ac:dyDescent="0.25">
      <c r="A162" s="235"/>
      <c r="B162" s="235"/>
      <c r="C162" s="235"/>
      <c r="D162" s="269"/>
      <c r="E162" s="235"/>
      <c r="F162" s="235"/>
      <c r="G162" s="235"/>
      <c r="H162" s="235"/>
      <c r="I162" s="235"/>
      <c r="J162" s="235"/>
      <c r="K162" s="235"/>
      <c r="L162" s="235"/>
      <c r="M162" s="235"/>
      <c r="N162" s="235"/>
      <c r="O162" s="235"/>
      <c r="P162" s="235"/>
      <c r="Q162" s="235"/>
      <c r="R162" s="235"/>
      <c r="S162" s="235"/>
      <c r="T162" s="235"/>
      <c r="U162" s="235"/>
      <c r="V162" s="235"/>
      <c r="W162" s="235"/>
      <c r="X162" s="235"/>
      <c r="Y162" s="235"/>
      <c r="Z162" s="235"/>
    </row>
    <row r="163" spans="1:26" ht="12" customHeight="1" x14ac:dyDescent="0.25">
      <c r="A163" s="235"/>
      <c r="B163" s="235"/>
      <c r="C163" s="235"/>
      <c r="D163" s="269"/>
      <c r="E163" s="235"/>
      <c r="F163" s="235"/>
      <c r="G163" s="235"/>
      <c r="H163" s="235"/>
      <c r="I163" s="235"/>
      <c r="J163" s="235"/>
      <c r="K163" s="235"/>
      <c r="L163" s="235"/>
      <c r="M163" s="235"/>
      <c r="N163" s="235"/>
      <c r="O163" s="235"/>
      <c r="P163" s="235"/>
      <c r="Q163" s="235"/>
      <c r="R163" s="235"/>
      <c r="S163" s="235"/>
      <c r="T163" s="235"/>
      <c r="U163" s="235"/>
      <c r="V163" s="235"/>
      <c r="W163" s="235"/>
      <c r="X163" s="235"/>
      <c r="Y163" s="235"/>
      <c r="Z163" s="235"/>
    </row>
    <row r="164" spans="1:26" ht="12" customHeight="1" x14ac:dyDescent="0.25">
      <c r="A164" s="235"/>
      <c r="B164" s="235"/>
      <c r="C164" s="235"/>
      <c r="D164" s="269"/>
      <c r="E164" s="235"/>
      <c r="F164" s="235"/>
      <c r="G164" s="235"/>
      <c r="H164" s="235"/>
      <c r="I164" s="235"/>
      <c r="J164" s="235"/>
      <c r="K164" s="235"/>
      <c r="L164" s="235"/>
      <c r="M164" s="235"/>
      <c r="N164" s="235"/>
      <c r="O164" s="235"/>
      <c r="P164" s="235"/>
      <c r="Q164" s="235"/>
      <c r="R164" s="235"/>
      <c r="S164" s="235"/>
      <c r="T164" s="235"/>
      <c r="U164" s="235"/>
      <c r="V164" s="235"/>
      <c r="W164" s="235"/>
      <c r="X164" s="235"/>
      <c r="Y164" s="235"/>
      <c r="Z164" s="235"/>
    </row>
    <row r="165" spans="1:26" ht="12" customHeight="1" x14ac:dyDescent="0.25">
      <c r="A165" s="235"/>
      <c r="B165" s="235"/>
      <c r="C165" s="235"/>
      <c r="D165" s="269"/>
      <c r="E165" s="235"/>
      <c r="F165" s="235"/>
      <c r="G165" s="235"/>
      <c r="H165" s="235"/>
      <c r="I165" s="235"/>
      <c r="J165" s="235"/>
      <c r="K165" s="235"/>
      <c r="L165" s="235"/>
      <c r="M165" s="235"/>
      <c r="N165" s="235"/>
      <c r="O165" s="235"/>
      <c r="P165" s="235"/>
      <c r="Q165" s="235"/>
      <c r="R165" s="235"/>
      <c r="S165" s="235"/>
      <c r="T165" s="235"/>
      <c r="U165" s="235"/>
      <c r="V165" s="235"/>
      <c r="W165" s="235"/>
      <c r="X165" s="235"/>
      <c r="Y165" s="235"/>
      <c r="Z165" s="235"/>
    </row>
    <row r="166" spans="1:26" ht="12" customHeight="1" x14ac:dyDescent="0.25">
      <c r="A166" s="235"/>
      <c r="B166" s="235"/>
      <c r="C166" s="235"/>
      <c r="D166" s="269"/>
      <c r="E166" s="235"/>
      <c r="F166" s="235"/>
      <c r="G166" s="235"/>
      <c r="H166" s="235"/>
      <c r="I166" s="235"/>
      <c r="J166" s="235"/>
      <c r="K166" s="235"/>
      <c r="L166" s="235"/>
      <c r="M166" s="235"/>
      <c r="N166" s="235"/>
      <c r="O166" s="235"/>
      <c r="P166" s="235"/>
      <c r="Q166" s="235"/>
      <c r="R166" s="235"/>
      <c r="S166" s="235"/>
      <c r="T166" s="235"/>
      <c r="U166" s="235"/>
      <c r="V166" s="235"/>
      <c r="W166" s="235"/>
      <c r="X166" s="235"/>
      <c r="Y166" s="235"/>
      <c r="Z166" s="235"/>
    </row>
    <row r="167" spans="1:26" ht="12" customHeight="1" x14ac:dyDescent="0.25">
      <c r="A167" s="235"/>
      <c r="B167" s="235"/>
      <c r="C167" s="235"/>
      <c r="D167" s="269"/>
      <c r="E167" s="235"/>
      <c r="F167" s="235"/>
      <c r="G167" s="235"/>
      <c r="H167" s="235"/>
      <c r="I167" s="235"/>
      <c r="J167" s="235"/>
      <c r="K167" s="235"/>
      <c r="L167" s="235"/>
      <c r="M167" s="235"/>
      <c r="N167" s="235"/>
      <c r="O167" s="235"/>
      <c r="P167" s="235"/>
      <c r="Q167" s="235"/>
      <c r="R167" s="235"/>
      <c r="S167" s="235"/>
      <c r="T167" s="235"/>
      <c r="U167" s="235"/>
      <c r="V167" s="235"/>
      <c r="W167" s="235"/>
      <c r="X167" s="235"/>
      <c r="Y167" s="235"/>
      <c r="Z167" s="235"/>
    </row>
    <row r="168" spans="1:26" ht="12" customHeight="1" x14ac:dyDescent="0.25">
      <c r="A168" s="235"/>
      <c r="B168" s="235"/>
      <c r="C168" s="235"/>
      <c r="D168" s="269"/>
      <c r="E168" s="235"/>
      <c r="F168" s="235"/>
      <c r="G168" s="235"/>
      <c r="H168" s="235"/>
      <c r="I168" s="235"/>
      <c r="J168" s="235"/>
      <c r="K168" s="235"/>
      <c r="L168" s="235"/>
      <c r="M168" s="235"/>
      <c r="N168" s="235"/>
      <c r="O168" s="235"/>
      <c r="P168" s="235"/>
      <c r="Q168" s="235"/>
      <c r="R168" s="235"/>
      <c r="S168" s="235"/>
      <c r="T168" s="235"/>
      <c r="U168" s="235"/>
      <c r="V168" s="235"/>
      <c r="W168" s="235"/>
      <c r="X168" s="235"/>
      <c r="Y168" s="235"/>
      <c r="Z168" s="235"/>
    </row>
    <row r="169" spans="1:26" ht="12" customHeight="1" x14ac:dyDescent="0.25">
      <c r="A169" s="235"/>
      <c r="B169" s="235"/>
      <c r="C169" s="235"/>
      <c r="D169" s="269"/>
      <c r="E169" s="235"/>
      <c r="F169" s="235"/>
      <c r="G169" s="235"/>
      <c r="H169" s="235"/>
      <c r="I169" s="235"/>
      <c r="J169" s="235"/>
      <c r="K169" s="235"/>
      <c r="L169" s="235"/>
      <c r="M169" s="235"/>
      <c r="N169" s="235"/>
      <c r="O169" s="235"/>
      <c r="P169" s="235"/>
      <c r="Q169" s="235"/>
      <c r="R169" s="235"/>
      <c r="S169" s="235"/>
      <c r="T169" s="235"/>
      <c r="U169" s="235"/>
      <c r="V169" s="235"/>
      <c r="W169" s="235"/>
      <c r="X169" s="235"/>
      <c r="Y169" s="235"/>
      <c r="Z169" s="235"/>
    </row>
    <row r="170" spans="1:26" ht="12" customHeight="1" x14ac:dyDescent="0.25">
      <c r="A170" s="235"/>
      <c r="B170" s="235"/>
      <c r="C170" s="235"/>
      <c r="D170" s="269"/>
      <c r="E170" s="235"/>
      <c r="F170" s="235"/>
      <c r="G170" s="235"/>
      <c r="H170" s="235"/>
      <c r="I170" s="235"/>
      <c r="J170" s="235"/>
      <c r="K170" s="235"/>
      <c r="L170" s="235"/>
      <c r="M170" s="235"/>
      <c r="N170" s="235"/>
      <c r="O170" s="235"/>
      <c r="P170" s="235"/>
      <c r="Q170" s="235"/>
      <c r="R170" s="235"/>
      <c r="S170" s="235"/>
      <c r="T170" s="235"/>
      <c r="U170" s="235"/>
      <c r="V170" s="235"/>
      <c r="W170" s="235"/>
      <c r="X170" s="235"/>
      <c r="Y170" s="235"/>
      <c r="Z170" s="235"/>
    </row>
    <row r="171" spans="1:26" ht="12" customHeight="1" x14ac:dyDescent="0.25">
      <c r="A171" s="235"/>
      <c r="B171" s="235"/>
      <c r="C171" s="235"/>
      <c r="D171" s="269"/>
      <c r="E171" s="235"/>
      <c r="F171" s="235"/>
      <c r="G171" s="235"/>
      <c r="H171" s="235"/>
      <c r="I171" s="235"/>
      <c r="J171" s="235"/>
      <c r="K171" s="235"/>
      <c r="L171" s="235"/>
      <c r="M171" s="235"/>
      <c r="N171" s="235"/>
      <c r="O171" s="235"/>
      <c r="P171" s="235"/>
      <c r="Q171" s="235"/>
      <c r="R171" s="235"/>
      <c r="S171" s="235"/>
      <c r="T171" s="235"/>
      <c r="U171" s="235"/>
      <c r="V171" s="235"/>
      <c r="W171" s="235"/>
      <c r="X171" s="235"/>
      <c r="Y171" s="235"/>
      <c r="Z171" s="235"/>
    </row>
    <row r="172" spans="1:26" ht="12" customHeight="1" x14ac:dyDescent="0.25">
      <c r="A172" s="235"/>
      <c r="B172" s="235"/>
      <c r="C172" s="235"/>
      <c r="D172" s="269"/>
      <c r="E172" s="235"/>
      <c r="F172" s="235"/>
      <c r="G172" s="235"/>
      <c r="H172" s="235"/>
      <c r="I172" s="235"/>
      <c r="J172" s="235"/>
      <c r="K172" s="235"/>
      <c r="L172" s="235"/>
      <c r="M172" s="235"/>
      <c r="N172" s="235"/>
      <c r="O172" s="235"/>
      <c r="P172" s="235"/>
      <c r="Q172" s="235"/>
      <c r="R172" s="235"/>
      <c r="S172" s="235"/>
      <c r="T172" s="235"/>
      <c r="U172" s="235"/>
      <c r="V172" s="235"/>
      <c r="W172" s="235"/>
      <c r="X172" s="235"/>
      <c r="Y172" s="235"/>
      <c r="Z172" s="235"/>
    </row>
    <row r="173" spans="1:26" ht="12" customHeight="1" x14ac:dyDescent="0.25">
      <c r="A173" s="235"/>
      <c r="B173" s="235"/>
      <c r="C173" s="235"/>
      <c r="D173" s="269"/>
      <c r="E173" s="235"/>
      <c r="F173" s="235"/>
      <c r="G173" s="235"/>
      <c r="H173" s="235"/>
      <c r="I173" s="235"/>
      <c r="J173" s="235"/>
      <c r="K173" s="235"/>
      <c r="L173" s="235"/>
      <c r="M173" s="235"/>
      <c r="N173" s="235"/>
      <c r="O173" s="235"/>
      <c r="P173" s="235"/>
      <c r="Q173" s="235"/>
      <c r="R173" s="235"/>
      <c r="S173" s="235"/>
      <c r="T173" s="235"/>
      <c r="U173" s="235"/>
      <c r="V173" s="235"/>
      <c r="W173" s="235"/>
      <c r="X173" s="235"/>
      <c r="Y173" s="235"/>
      <c r="Z173" s="235"/>
    </row>
    <row r="174" spans="1:26" ht="12" customHeight="1" x14ac:dyDescent="0.25">
      <c r="A174" s="235"/>
      <c r="B174" s="235"/>
      <c r="C174" s="235"/>
      <c r="D174" s="269"/>
      <c r="E174" s="235"/>
      <c r="F174" s="235"/>
      <c r="G174" s="235"/>
      <c r="H174" s="235"/>
      <c r="I174" s="235"/>
      <c r="J174" s="235"/>
      <c r="K174" s="235"/>
      <c r="L174" s="235"/>
      <c r="M174" s="235"/>
      <c r="N174" s="235"/>
      <c r="O174" s="235"/>
      <c r="P174" s="235"/>
      <c r="Q174" s="235"/>
      <c r="R174" s="235"/>
      <c r="S174" s="235"/>
      <c r="T174" s="235"/>
      <c r="U174" s="235"/>
      <c r="V174" s="235"/>
      <c r="W174" s="235"/>
      <c r="X174" s="235"/>
      <c r="Y174" s="235"/>
      <c r="Z174" s="235"/>
    </row>
    <row r="175" spans="1:26" ht="12" customHeight="1" x14ac:dyDescent="0.25">
      <c r="A175" s="235"/>
      <c r="B175" s="235"/>
      <c r="C175" s="235"/>
      <c r="D175" s="269"/>
      <c r="E175" s="235"/>
      <c r="F175" s="235"/>
      <c r="G175" s="235"/>
      <c r="H175" s="235"/>
      <c r="I175" s="235"/>
      <c r="J175" s="235"/>
      <c r="K175" s="235"/>
      <c r="L175" s="235"/>
      <c r="M175" s="235"/>
      <c r="N175" s="235"/>
      <c r="O175" s="235"/>
      <c r="P175" s="235"/>
      <c r="Q175" s="235"/>
      <c r="R175" s="235"/>
      <c r="S175" s="235"/>
      <c r="T175" s="235"/>
      <c r="U175" s="235"/>
      <c r="V175" s="235"/>
      <c r="W175" s="235"/>
      <c r="X175" s="235"/>
      <c r="Y175" s="235"/>
      <c r="Z175" s="235"/>
    </row>
    <row r="176" spans="1:26" ht="12" customHeight="1" x14ac:dyDescent="0.25">
      <c r="A176" s="235"/>
      <c r="B176" s="235"/>
      <c r="C176" s="235"/>
      <c r="D176" s="269"/>
      <c r="E176" s="235"/>
      <c r="F176" s="235"/>
      <c r="G176" s="235"/>
      <c r="H176" s="235"/>
      <c r="I176" s="235"/>
      <c r="J176" s="235"/>
      <c r="K176" s="235"/>
      <c r="L176" s="235"/>
      <c r="M176" s="235"/>
      <c r="N176" s="235"/>
      <c r="O176" s="235"/>
      <c r="P176" s="235"/>
      <c r="Q176" s="235"/>
      <c r="R176" s="235"/>
      <c r="S176" s="235"/>
      <c r="T176" s="235"/>
      <c r="U176" s="235"/>
      <c r="V176" s="235"/>
      <c r="W176" s="235"/>
      <c r="X176" s="235"/>
      <c r="Y176" s="235"/>
      <c r="Z176" s="235"/>
    </row>
    <row r="177" spans="1:26" ht="12" customHeight="1" x14ac:dyDescent="0.25">
      <c r="A177" s="235"/>
      <c r="B177" s="235"/>
      <c r="C177" s="235"/>
      <c r="D177" s="269"/>
      <c r="E177" s="235"/>
      <c r="F177" s="235"/>
      <c r="G177" s="235"/>
      <c r="H177" s="235"/>
      <c r="I177" s="235"/>
      <c r="J177" s="235"/>
      <c r="K177" s="235"/>
      <c r="L177" s="235"/>
      <c r="M177" s="235"/>
      <c r="N177" s="235"/>
      <c r="O177" s="235"/>
      <c r="P177" s="235"/>
      <c r="Q177" s="235"/>
      <c r="R177" s="235"/>
      <c r="S177" s="235"/>
      <c r="T177" s="235"/>
      <c r="U177" s="235"/>
      <c r="V177" s="235"/>
      <c r="W177" s="235"/>
      <c r="X177" s="235"/>
      <c r="Y177" s="235"/>
      <c r="Z177" s="235"/>
    </row>
    <row r="178" spans="1:26" ht="12" customHeight="1" x14ac:dyDescent="0.25">
      <c r="A178" s="235"/>
      <c r="B178" s="235"/>
      <c r="C178" s="235"/>
      <c r="D178" s="269"/>
      <c r="E178" s="235"/>
      <c r="F178" s="235"/>
      <c r="G178" s="235"/>
      <c r="H178" s="235"/>
      <c r="I178" s="235"/>
      <c r="J178" s="235"/>
      <c r="K178" s="235"/>
      <c r="L178" s="235"/>
      <c r="M178" s="235"/>
      <c r="N178" s="235"/>
      <c r="O178" s="235"/>
      <c r="P178" s="235"/>
      <c r="Q178" s="235"/>
      <c r="R178" s="235"/>
      <c r="S178" s="235"/>
      <c r="T178" s="235"/>
      <c r="U178" s="235"/>
      <c r="V178" s="235"/>
      <c r="W178" s="235"/>
      <c r="X178" s="235"/>
      <c r="Y178" s="235"/>
      <c r="Z178" s="235"/>
    </row>
    <row r="179" spans="1:26" ht="12" customHeight="1" x14ac:dyDescent="0.25">
      <c r="A179" s="235"/>
      <c r="B179" s="235"/>
      <c r="C179" s="235"/>
      <c r="D179" s="269"/>
      <c r="E179" s="235"/>
      <c r="F179" s="235"/>
      <c r="G179" s="235"/>
      <c r="H179" s="235"/>
      <c r="I179" s="235"/>
      <c r="J179" s="235"/>
      <c r="K179" s="235"/>
      <c r="L179" s="235"/>
      <c r="M179" s="235"/>
      <c r="N179" s="235"/>
      <c r="O179" s="235"/>
      <c r="P179" s="235"/>
      <c r="Q179" s="235"/>
      <c r="R179" s="235"/>
      <c r="S179" s="235"/>
      <c r="T179" s="235"/>
      <c r="U179" s="235"/>
      <c r="V179" s="235"/>
      <c r="W179" s="235"/>
      <c r="X179" s="235"/>
      <c r="Y179" s="235"/>
      <c r="Z179" s="235"/>
    </row>
    <row r="180" spans="1:26" ht="12" customHeight="1" x14ac:dyDescent="0.25">
      <c r="A180" s="235"/>
      <c r="B180" s="235"/>
      <c r="C180" s="235"/>
      <c r="D180" s="269"/>
      <c r="E180" s="235"/>
      <c r="F180" s="235"/>
      <c r="G180" s="235"/>
      <c r="H180" s="235"/>
      <c r="I180" s="235"/>
      <c r="J180" s="235"/>
      <c r="K180" s="235"/>
      <c r="L180" s="235"/>
      <c r="M180" s="235"/>
      <c r="N180" s="235"/>
      <c r="O180" s="235"/>
      <c r="P180" s="235"/>
      <c r="Q180" s="235"/>
      <c r="R180" s="235"/>
      <c r="S180" s="235"/>
      <c r="T180" s="235"/>
      <c r="U180" s="235"/>
      <c r="V180" s="235"/>
      <c r="W180" s="235"/>
      <c r="X180" s="235"/>
      <c r="Y180" s="235"/>
      <c r="Z180" s="235"/>
    </row>
    <row r="181" spans="1:26" ht="12" customHeight="1" x14ac:dyDescent="0.25">
      <c r="A181" s="235"/>
      <c r="B181" s="235"/>
      <c r="C181" s="235"/>
      <c r="D181" s="269"/>
      <c r="E181" s="235"/>
      <c r="F181" s="235"/>
      <c r="G181" s="235"/>
      <c r="H181" s="235"/>
      <c r="I181" s="235"/>
      <c r="J181" s="235"/>
      <c r="K181" s="235"/>
      <c r="L181" s="235"/>
      <c r="M181" s="235"/>
      <c r="N181" s="235"/>
      <c r="O181" s="235"/>
      <c r="P181" s="235"/>
      <c r="Q181" s="235"/>
      <c r="R181" s="235"/>
      <c r="S181" s="235"/>
      <c r="T181" s="235"/>
      <c r="U181" s="235"/>
      <c r="V181" s="235"/>
      <c r="W181" s="235"/>
      <c r="X181" s="235"/>
      <c r="Y181" s="235"/>
      <c r="Z181" s="235"/>
    </row>
    <row r="182" spans="1:26" ht="12" customHeight="1" x14ac:dyDescent="0.25">
      <c r="A182" s="235"/>
      <c r="B182" s="235"/>
      <c r="C182" s="235"/>
      <c r="D182" s="269"/>
      <c r="E182" s="235"/>
      <c r="F182" s="235"/>
      <c r="G182" s="235"/>
      <c r="H182" s="235"/>
      <c r="I182" s="235"/>
      <c r="J182" s="235"/>
      <c r="K182" s="235"/>
      <c r="L182" s="235"/>
      <c r="M182" s="235"/>
      <c r="N182" s="235"/>
      <c r="O182" s="235"/>
      <c r="P182" s="235"/>
      <c r="Q182" s="235"/>
      <c r="R182" s="235"/>
      <c r="S182" s="235"/>
      <c r="T182" s="235"/>
      <c r="U182" s="235"/>
      <c r="V182" s="235"/>
      <c r="W182" s="235"/>
      <c r="X182" s="235"/>
      <c r="Y182" s="235"/>
      <c r="Z182" s="235"/>
    </row>
    <row r="183" spans="1:26" ht="12" customHeight="1" x14ac:dyDescent="0.25">
      <c r="A183" s="235"/>
      <c r="B183" s="235"/>
      <c r="C183" s="235"/>
      <c r="D183" s="269"/>
      <c r="E183" s="235"/>
      <c r="F183" s="235"/>
      <c r="G183" s="235"/>
      <c r="H183" s="235"/>
      <c r="I183" s="235"/>
      <c r="J183" s="235"/>
      <c r="K183" s="235"/>
      <c r="L183" s="235"/>
      <c r="M183" s="235"/>
      <c r="N183" s="235"/>
      <c r="O183" s="235"/>
      <c r="P183" s="235"/>
      <c r="Q183" s="235"/>
      <c r="R183" s="235"/>
      <c r="S183" s="235"/>
      <c r="T183" s="235"/>
      <c r="U183" s="235"/>
      <c r="V183" s="235"/>
      <c r="W183" s="235"/>
      <c r="X183" s="235"/>
      <c r="Y183" s="235"/>
      <c r="Z183" s="235"/>
    </row>
    <row r="184" spans="1:26" ht="12" customHeight="1" x14ac:dyDescent="0.25">
      <c r="A184" s="235"/>
      <c r="B184" s="235"/>
      <c r="C184" s="235"/>
      <c r="D184" s="269"/>
      <c r="E184" s="235"/>
      <c r="F184" s="235"/>
      <c r="G184" s="235"/>
      <c r="H184" s="235"/>
      <c r="I184" s="235"/>
      <c r="J184" s="235"/>
      <c r="K184" s="235"/>
      <c r="L184" s="235"/>
      <c r="M184" s="235"/>
      <c r="N184" s="235"/>
      <c r="O184" s="235"/>
      <c r="P184" s="235"/>
      <c r="Q184" s="235"/>
      <c r="R184" s="235"/>
      <c r="S184" s="235"/>
      <c r="T184" s="235"/>
      <c r="U184" s="235"/>
      <c r="V184" s="235"/>
      <c r="W184" s="235"/>
      <c r="X184" s="235"/>
      <c r="Y184" s="235"/>
      <c r="Z184" s="235"/>
    </row>
    <row r="185" spans="1:26" ht="12" customHeight="1" x14ac:dyDescent="0.25">
      <c r="A185" s="235"/>
      <c r="B185" s="235"/>
      <c r="C185" s="235"/>
      <c r="D185" s="269"/>
      <c r="E185" s="235"/>
      <c r="F185" s="235"/>
      <c r="G185" s="235"/>
      <c r="H185" s="235"/>
      <c r="I185" s="235"/>
      <c r="J185" s="235"/>
      <c r="K185" s="235"/>
      <c r="L185" s="235"/>
      <c r="M185" s="235"/>
      <c r="N185" s="235"/>
      <c r="O185" s="235"/>
      <c r="P185" s="235"/>
      <c r="Q185" s="235"/>
      <c r="R185" s="235"/>
      <c r="S185" s="235"/>
      <c r="T185" s="235"/>
      <c r="U185" s="235"/>
      <c r="V185" s="235"/>
      <c r="W185" s="235"/>
      <c r="X185" s="235"/>
      <c r="Y185" s="235"/>
      <c r="Z185" s="235"/>
    </row>
    <row r="186" spans="1:26" ht="12" customHeight="1" x14ac:dyDescent="0.25">
      <c r="A186" s="235"/>
      <c r="B186" s="235"/>
      <c r="C186" s="235"/>
      <c r="D186" s="269"/>
      <c r="E186" s="235"/>
      <c r="F186" s="235"/>
      <c r="G186" s="235"/>
      <c r="H186" s="235"/>
      <c r="I186" s="235"/>
      <c r="J186" s="235"/>
      <c r="K186" s="235"/>
      <c r="L186" s="235"/>
      <c r="M186" s="235"/>
      <c r="N186" s="235"/>
      <c r="O186" s="235"/>
      <c r="P186" s="235"/>
      <c r="Q186" s="235"/>
      <c r="R186" s="235"/>
      <c r="S186" s="235"/>
      <c r="T186" s="235"/>
      <c r="U186" s="235"/>
      <c r="V186" s="235"/>
      <c r="W186" s="235"/>
      <c r="X186" s="235"/>
      <c r="Y186" s="235"/>
      <c r="Z186" s="235"/>
    </row>
    <row r="187" spans="1:26" ht="12" customHeight="1" x14ac:dyDescent="0.25">
      <c r="A187" s="235"/>
      <c r="B187" s="235"/>
      <c r="C187" s="235"/>
      <c r="D187" s="269"/>
      <c r="E187" s="235"/>
      <c r="F187" s="235"/>
      <c r="G187" s="235"/>
      <c r="H187" s="235"/>
      <c r="I187" s="235"/>
      <c r="J187" s="235"/>
      <c r="K187" s="235"/>
      <c r="L187" s="235"/>
      <c r="M187" s="235"/>
      <c r="N187" s="235"/>
      <c r="O187" s="235"/>
      <c r="P187" s="235"/>
      <c r="Q187" s="235"/>
      <c r="R187" s="235"/>
      <c r="S187" s="235"/>
      <c r="T187" s="235"/>
      <c r="U187" s="235"/>
      <c r="V187" s="235"/>
      <c r="W187" s="235"/>
      <c r="X187" s="235"/>
      <c r="Y187" s="235"/>
      <c r="Z187" s="235"/>
    </row>
    <row r="188" spans="1:26" ht="12" customHeight="1" x14ac:dyDescent="0.25">
      <c r="A188" s="235"/>
      <c r="B188" s="235"/>
      <c r="C188" s="235"/>
      <c r="D188" s="269"/>
      <c r="E188" s="235"/>
      <c r="F188" s="235"/>
      <c r="G188" s="235"/>
      <c r="H188" s="235"/>
      <c r="I188" s="235"/>
      <c r="J188" s="235"/>
      <c r="K188" s="235"/>
      <c r="L188" s="235"/>
      <c r="M188" s="235"/>
      <c r="N188" s="235"/>
      <c r="O188" s="235"/>
      <c r="P188" s="235"/>
      <c r="Q188" s="235"/>
      <c r="R188" s="235"/>
      <c r="S188" s="235"/>
      <c r="T188" s="235"/>
      <c r="U188" s="235"/>
      <c r="V188" s="235"/>
      <c r="W188" s="235"/>
      <c r="X188" s="235"/>
      <c r="Y188" s="235"/>
      <c r="Z188" s="235"/>
    </row>
    <row r="189" spans="1:26" ht="12" customHeight="1" x14ac:dyDescent="0.25">
      <c r="A189" s="235"/>
      <c r="B189" s="235"/>
      <c r="C189" s="235"/>
      <c r="D189" s="269"/>
      <c r="E189" s="235"/>
      <c r="F189" s="235"/>
      <c r="G189" s="235"/>
      <c r="H189" s="235"/>
      <c r="I189" s="235"/>
      <c r="J189" s="235"/>
      <c r="K189" s="235"/>
      <c r="L189" s="235"/>
      <c r="M189" s="235"/>
      <c r="N189" s="235"/>
      <c r="O189" s="235"/>
      <c r="P189" s="235"/>
      <c r="Q189" s="235"/>
      <c r="R189" s="235"/>
      <c r="S189" s="235"/>
      <c r="T189" s="235"/>
      <c r="U189" s="235"/>
      <c r="V189" s="235"/>
      <c r="W189" s="235"/>
      <c r="X189" s="235"/>
      <c r="Y189" s="235"/>
      <c r="Z189" s="235"/>
    </row>
    <row r="190" spans="1:26" ht="12" customHeight="1" x14ac:dyDescent="0.25">
      <c r="A190" s="235"/>
      <c r="B190" s="235"/>
      <c r="C190" s="235"/>
      <c r="D190" s="269"/>
      <c r="E190" s="235"/>
      <c r="F190" s="235"/>
      <c r="G190" s="235"/>
      <c r="H190" s="235"/>
      <c r="I190" s="235"/>
      <c r="J190" s="235"/>
      <c r="K190" s="235"/>
      <c r="L190" s="235"/>
      <c r="M190" s="235"/>
      <c r="N190" s="235"/>
      <c r="O190" s="235"/>
      <c r="P190" s="235"/>
      <c r="Q190" s="235"/>
      <c r="R190" s="235"/>
      <c r="S190" s="235"/>
      <c r="T190" s="235"/>
      <c r="U190" s="235"/>
      <c r="V190" s="235"/>
      <c r="W190" s="235"/>
      <c r="X190" s="235"/>
      <c r="Y190" s="235"/>
      <c r="Z190" s="235"/>
    </row>
    <row r="191" spans="1:26" ht="12" customHeight="1" x14ac:dyDescent="0.25">
      <c r="A191" s="235"/>
      <c r="B191" s="235"/>
      <c r="C191" s="235"/>
      <c r="D191" s="269"/>
      <c r="E191" s="235"/>
      <c r="F191" s="235"/>
      <c r="G191" s="235"/>
      <c r="H191" s="235"/>
      <c r="I191" s="235"/>
      <c r="J191" s="235"/>
      <c r="K191" s="235"/>
      <c r="L191" s="235"/>
      <c r="M191" s="235"/>
      <c r="N191" s="235"/>
      <c r="O191" s="235"/>
      <c r="P191" s="235"/>
      <c r="Q191" s="235"/>
      <c r="R191" s="235"/>
      <c r="S191" s="235"/>
      <c r="T191" s="235"/>
      <c r="U191" s="235"/>
      <c r="V191" s="235"/>
      <c r="W191" s="235"/>
      <c r="X191" s="235"/>
      <c r="Y191" s="235"/>
      <c r="Z191" s="235"/>
    </row>
    <row r="192" spans="1:26" ht="12" customHeight="1" x14ac:dyDescent="0.25">
      <c r="A192" s="235"/>
      <c r="B192" s="235"/>
      <c r="C192" s="235"/>
      <c r="D192" s="269"/>
      <c r="E192" s="235"/>
      <c r="F192" s="235"/>
      <c r="G192" s="235"/>
      <c r="H192" s="235"/>
      <c r="I192" s="235"/>
      <c r="J192" s="235"/>
      <c r="K192" s="235"/>
      <c r="L192" s="235"/>
      <c r="M192" s="235"/>
      <c r="N192" s="235"/>
      <c r="O192" s="235"/>
      <c r="P192" s="235"/>
      <c r="Q192" s="235"/>
      <c r="R192" s="235"/>
      <c r="S192" s="235"/>
      <c r="T192" s="235"/>
      <c r="U192" s="235"/>
      <c r="V192" s="235"/>
      <c r="W192" s="235"/>
      <c r="X192" s="235"/>
      <c r="Y192" s="235"/>
      <c r="Z192" s="235"/>
    </row>
    <row r="193" spans="1:26" ht="12" customHeight="1" x14ac:dyDescent="0.25">
      <c r="A193" s="235"/>
      <c r="B193" s="235"/>
      <c r="C193" s="235"/>
      <c r="D193" s="269"/>
      <c r="E193" s="235"/>
      <c r="F193" s="235"/>
      <c r="G193" s="235"/>
      <c r="H193" s="235"/>
      <c r="I193" s="235"/>
      <c r="J193" s="235"/>
      <c r="K193" s="235"/>
      <c r="L193" s="235"/>
      <c r="M193" s="235"/>
      <c r="N193" s="235"/>
      <c r="O193" s="235"/>
      <c r="P193" s="235"/>
      <c r="Q193" s="235"/>
      <c r="R193" s="235"/>
      <c r="S193" s="235"/>
      <c r="T193" s="235"/>
      <c r="U193" s="235"/>
      <c r="V193" s="235"/>
      <c r="W193" s="235"/>
      <c r="X193" s="235"/>
      <c r="Y193" s="235"/>
      <c r="Z193" s="235"/>
    </row>
    <row r="194" spans="1:26" ht="12" customHeight="1" x14ac:dyDescent="0.25">
      <c r="A194" s="235"/>
      <c r="B194" s="235"/>
      <c r="C194" s="235"/>
      <c r="D194" s="269"/>
      <c r="E194" s="235"/>
      <c r="F194" s="235"/>
      <c r="G194" s="235"/>
      <c r="H194" s="235"/>
      <c r="I194" s="235"/>
      <c r="J194" s="235"/>
      <c r="K194" s="235"/>
      <c r="L194" s="235"/>
      <c r="M194" s="235"/>
      <c r="N194" s="235"/>
      <c r="O194" s="235"/>
      <c r="P194" s="235"/>
      <c r="Q194" s="235"/>
      <c r="R194" s="235"/>
      <c r="S194" s="235"/>
      <c r="T194" s="235"/>
      <c r="U194" s="235"/>
      <c r="V194" s="235"/>
      <c r="W194" s="235"/>
      <c r="X194" s="235"/>
      <c r="Y194" s="235"/>
      <c r="Z194" s="235"/>
    </row>
    <row r="195" spans="1:26" ht="12" customHeight="1" x14ac:dyDescent="0.25">
      <c r="A195" s="235"/>
      <c r="B195" s="235"/>
      <c r="C195" s="235"/>
      <c r="D195" s="269"/>
      <c r="E195" s="235"/>
      <c r="F195" s="235"/>
      <c r="G195" s="235"/>
      <c r="H195" s="235"/>
      <c r="I195" s="235"/>
      <c r="J195" s="235"/>
      <c r="K195" s="235"/>
      <c r="L195" s="235"/>
      <c r="M195" s="235"/>
      <c r="N195" s="235"/>
      <c r="O195" s="235"/>
      <c r="P195" s="235"/>
      <c r="Q195" s="235"/>
      <c r="R195" s="235"/>
      <c r="S195" s="235"/>
      <c r="T195" s="235"/>
      <c r="U195" s="235"/>
      <c r="V195" s="235"/>
      <c r="W195" s="235"/>
      <c r="X195" s="235"/>
      <c r="Y195" s="235"/>
      <c r="Z195" s="235"/>
    </row>
    <row r="196" spans="1:26" ht="12" customHeight="1" x14ac:dyDescent="0.25">
      <c r="A196" s="235"/>
      <c r="B196" s="235"/>
      <c r="C196" s="235"/>
      <c r="D196" s="269"/>
      <c r="E196" s="235"/>
      <c r="F196" s="235"/>
      <c r="G196" s="235"/>
      <c r="H196" s="235"/>
      <c r="I196" s="235"/>
      <c r="J196" s="235"/>
      <c r="K196" s="235"/>
      <c r="L196" s="235"/>
      <c r="M196" s="235"/>
      <c r="N196" s="235"/>
      <c r="O196" s="235"/>
      <c r="P196" s="235"/>
      <c r="Q196" s="235"/>
      <c r="R196" s="235"/>
      <c r="S196" s="235"/>
      <c r="T196" s="235"/>
      <c r="U196" s="235"/>
      <c r="V196" s="235"/>
      <c r="W196" s="235"/>
      <c r="X196" s="235"/>
      <c r="Y196" s="235"/>
      <c r="Z196" s="235"/>
    </row>
    <row r="197" spans="1:26" ht="12" customHeight="1" x14ac:dyDescent="0.25">
      <c r="A197" s="235"/>
      <c r="B197" s="235"/>
      <c r="C197" s="235"/>
      <c r="D197" s="269"/>
      <c r="E197" s="235"/>
      <c r="F197" s="235"/>
      <c r="G197" s="235"/>
      <c r="H197" s="235"/>
      <c r="I197" s="235"/>
      <c r="J197" s="235"/>
      <c r="K197" s="235"/>
      <c r="L197" s="235"/>
      <c r="M197" s="235"/>
      <c r="N197" s="235"/>
      <c r="O197" s="235"/>
      <c r="P197" s="235"/>
      <c r="Q197" s="235"/>
      <c r="R197" s="235"/>
      <c r="S197" s="235"/>
      <c r="T197" s="235"/>
      <c r="U197" s="235"/>
      <c r="V197" s="235"/>
      <c r="W197" s="235"/>
      <c r="X197" s="235"/>
      <c r="Y197" s="235"/>
      <c r="Z197" s="235"/>
    </row>
    <row r="198" spans="1:26" ht="12" customHeight="1" x14ac:dyDescent="0.25">
      <c r="A198" s="235"/>
      <c r="B198" s="235"/>
      <c r="C198" s="235"/>
      <c r="D198" s="269"/>
      <c r="E198" s="235"/>
      <c r="F198" s="235"/>
      <c r="G198" s="235"/>
      <c r="H198" s="235"/>
      <c r="I198" s="235"/>
      <c r="J198" s="235"/>
      <c r="K198" s="235"/>
      <c r="L198" s="235"/>
      <c r="M198" s="235"/>
      <c r="N198" s="235"/>
      <c r="O198" s="235"/>
      <c r="P198" s="235"/>
      <c r="Q198" s="235"/>
      <c r="R198" s="235"/>
      <c r="S198" s="235"/>
      <c r="T198" s="235"/>
      <c r="U198" s="235"/>
      <c r="V198" s="235"/>
      <c r="W198" s="235"/>
      <c r="X198" s="235"/>
      <c r="Y198" s="235"/>
      <c r="Z198" s="235"/>
    </row>
    <row r="199" spans="1:26" ht="12" customHeight="1" x14ac:dyDescent="0.25">
      <c r="A199" s="235"/>
      <c r="B199" s="235"/>
      <c r="C199" s="235"/>
      <c r="D199" s="269"/>
      <c r="E199" s="235"/>
      <c r="F199" s="235"/>
      <c r="G199" s="235"/>
      <c r="H199" s="235"/>
      <c r="I199" s="235"/>
      <c r="J199" s="235"/>
      <c r="K199" s="235"/>
      <c r="L199" s="235"/>
      <c r="M199" s="235"/>
      <c r="N199" s="235"/>
      <c r="O199" s="235"/>
      <c r="P199" s="235"/>
      <c r="Q199" s="235"/>
      <c r="R199" s="235"/>
      <c r="S199" s="235"/>
      <c r="T199" s="235"/>
      <c r="U199" s="235"/>
      <c r="V199" s="235"/>
      <c r="W199" s="235"/>
      <c r="X199" s="235"/>
      <c r="Y199" s="235"/>
      <c r="Z199" s="235"/>
    </row>
    <row r="200" spans="1:26" ht="12" customHeight="1" x14ac:dyDescent="0.25">
      <c r="A200" s="235"/>
      <c r="B200" s="235"/>
      <c r="C200" s="235"/>
      <c r="D200" s="269"/>
      <c r="E200" s="235"/>
      <c r="F200" s="235"/>
      <c r="G200" s="235"/>
      <c r="H200" s="235"/>
      <c r="I200" s="235"/>
      <c r="J200" s="235"/>
      <c r="K200" s="235"/>
      <c r="L200" s="235"/>
      <c r="M200" s="235"/>
      <c r="N200" s="235"/>
      <c r="O200" s="235"/>
      <c r="P200" s="235"/>
      <c r="Q200" s="235"/>
      <c r="R200" s="235"/>
      <c r="S200" s="235"/>
      <c r="T200" s="235"/>
      <c r="U200" s="235"/>
      <c r="V200" s="235"/>
      <c r="W200" s="235"/>
      <c r="X200" s="235"/>
      <c r="Y200" s="235"/>
      <c r="Z200" s="235"/>
    </row>
    <row r="201" spans="1:26" ht="12" customHeight="1" x14ac:dyDescent="0.25">
      <c r="A201" s="235"/>
      <c r="B201" s="235"/>
      <c r="C201" s="235"/>
      <c r="D201" s="269"/>
      <c r="E201" s="235"/>
      <c r="F201" s="235"/>
      <c r="G201" s="235"/>
      <c r="H201" s="235"/>
      <c r="I201" s="235"/>
      <c r="J201" s="235"/>
      <c r="K201" s="235"/>
      <c r="L201" s="235"/>
      <c r="M201" s="235"/>
      <c r="N201" s="235"/>
      <c r="O201" s="235"/>
      <c r="P201" s="235"/>
      <c r="Q201" s="235"/>
      <c r="R201" s="235"/>
      <c r="S201" s="235"/>
      <c r="T201" s="235"/>
      <c r="U201" s="235"/>
      <c r="V201" s="235"/>
      <c r="W201" s="235"/>
      <c r="X201" s="235"/>
      <c r="Y201" s="235"/>
      <c r="Z201" s="235"/>
    </row>
    <row r="202" spans="1:26" ht="12" customHeight="1" x14ac:dyDescent="0.25">
      <c r="A202" s="235"/>
      <c r="B202" s="235"/>
      <c r="C202" s="235"/>
      <c r="D202" s="269"/>
      <c r="E202" s="235"/>
      <c r="F202" s="235"/>
      <c r="G202" s="235"/>
      <c r="H202" s="235"/>
      <c r="I202" s="235"/>
      <c r="J202" s="235"/>
      <c r="K202" s="235"/>
      <c r="L202" s="235"/>
      <c r="M202" s="235"/>
      <c r="N202" s="235"/>
      <c r="O202" s="235"/>
      <c r="P202" s="235"/>
      <c r="Q202" s="235"/>
      <c r="R202" s="235"/>
      <c r="S202" s="235"/>
      <c r="T202" s="235"/>
      <c r="U202" s="235"/>
      <c r="V202" s="235"/>
      <c r="W202" s="235"/>
      <c r="X202" s="235"/>
      <c r="Y202" s="235"/>
      <c r="Z202" s="235"/>
    </row>
    <row r="203" spans="1:26" ht="12" customHeight="1" x14ac:dyDescent="0.25">
      <c r="A203" s="235"/>
      <c r="B203" s="235"/>
      <c r="C203" s="235"/>
      <c r="D203" s="269"/>
      <c r="E203" s="235"/>
      <c r="F203" s="235"/>
      <c r="G203" s="235"/>
      <c r="H203" s="235"/>
      <c r="I203" s="235"/>
      <c r="J203" s="235"/>
      <c r="K203" s="235"/>
      <c r="L203" s="235"/>
      <c r="M203" s="235"/>
      <c r="N203" s="235"/>
      <c r="O203" s="235"/>
      <c r="P203" s="235"/>
      <c r="Q203" s="235"/>
      <c r="R203" s="235"/>
      <c r="S203" s="235"/>
      <c r="T203" s="235"/>
      <c r="U203" s="235"/>
      <c r="V203" s="235"/>
      <c r="W203" s="235"/>
      <c r="X203" s="235"/>
      <c r="Y203" s="235"/>
      <c r="Z203" s="235"/>
    </row>
    <row r="204" spans="1:26" ht="12" customHeight="1" x14ac:dyDescent="0.25">
      <c r="A204" s="235"/>
      <c r="B204" s="235"/>
      <c r="C204" s="235"/>
      <c r="D204" s="269"/>
      <c r="E204" s="235"/>
      <c r="F204" s="235"/>
      <c r="G204" s="235"/>
      <c r="H204" s="235"/>
      <c r="I204" s="235"/>
      <c r="J204" s="235"/>
      <c r="K204" s="235"/>
      <c r="L204" s="235"/>
      <c r="M204" s="235"/>
      <c r="N204" s="235"/>
      <c r="O204" s="235"/>
      <c r="P204" s="235"/>
      <c r="Q204" s="235"/>
      <c r="R204" s="235"/>
      <c r="S204" s="235"/>
      <c r="T204" s="235"/>
      <c r="U204" s="235"/>
      <c r="V204" s="235"/>
      <c r="W204" s="235"/>
      <c r="X204" s="235"/>
      <c r="Y204" s="235"/>
      <c r="Z204" s="235"/>
    </row>
    <row r="205" spans="1:26" ht="12" customHeight="1" x14ac:dyDescent="0.25">
      <c r="A205" s="235"/>
      <c r="B205" s="235"/>
      <c r="C205" s="235"/>
      <c r="D205" s="269"/>
      <c r="E205" s="235"/>
      <c r="F205" s="235"/>
      <c r="G205" s="235"/>
      <c r="H205" s="235"/>
      <c r="I205" s="235"/>
      <c r="J205" s="235"/>
      <c r="K205" s="235"/>
      <c r="L205" s="235"/>
      <c r="M205" s="235"/>
      <c r="N205" s="235"/>
      <c r="O205" s="235"/>
      <c r="P205" s="235"/>
      <c r="Q205" s="235"/>
      <c r="R205" s="235"/>
      <c r="S205" s="235"/>
      <c r="T205" s="235"/>
      <c r="U205" s="235"/>
      <c r="V205" s="235"/>
      <c r="W205" s="235"/>
      <c r="X205" s="235"/>
      <c r="Y205" s="235"/>
      <c r="Z205" s="235"/>
    </row>
    <row r="206" spans="1:26" ht="12" customHeight="1" x14ac:dyDescent="0.25">
      <c r="A206" s="235"/>
      <c r="B206" s="235"/>
      <c r="C206" s="235"/>
      <c r="D206" s="269"/>
      <c r="E206" s="235"/>
      <c r="F206" s="235"/>
      <c r="G206" s="235"/>
      <c r="H206" s="235"/>
      <c r="I206" s="235"/>
      <c r="J206" s="235"/>
      <c r="K206" s="235"/>
      <c r="L206" s="235"/>
      <c r="M206" s="235"/>
      <c r="N206" s="235"/>
      <c r="O206" s="235"/>
      <c r="P206" s="235"/>
      <c r="Q206" s="235"/>
      <c r="R206" s="235"/>
      <c r="S206" s="235"/>
      <c r="T206" s="235"/>
      <c r="U206" s="235"/>
      <c r="V206" s="235"/>
      <c r="W206" s="235"/>
      <c r="X206" s="235"/>
      <c r="Y206" s="235"/>
      <c r="Z206" s="235"/>
    </row>
    <row r="207" spans="1:26" ht="12" customHeight="1" x14ac:dyDescent="0.25">
      <c r="A207" s="235"/>
      <c r="B207" s="235"/>
      <c r="C207" s="235"/>
      <c r="D207" s="269"/>
      <c r="E207" s="235"/>
      <c r="F207" s="235"/>
      <c r="G207" s="235"/>
      <c r="H207" s="235"/>
      <c r="I207" s="235"/>
      <c r="J207" s="235"/>
      <c r="K207" s="235"/>
      <c r="L207" s="235"/>
      <c r="M207" s="235"/>
      <c r="N207" s="235"/>
      <c r="O207" s="235"/>
      <c r="P207" s="235"/>
      <c r="Q207" s="235"/>
      <c r="R207" s="235"/>
      <c r="S207" s="235"/>
      <c r="T207" s="235"/>
      <c r="U207" s="235"/>
      <c r="V207" s="235"/>
      <c r="W207" s="235"/>
      <c r="X207" s="235"/>
      <c r="Y207" s="235"/>
      <c r="Z207" s="235"/>
    </row>
    <row r="208" spans="1:26" ht="12" customHeight="1" x14ac:dyDescent="0.25">
      <c r="A208" s="235"/>
      <c r="B208" s="235"/>
      <c r="C208" s="235"/>
      <c r="D208" s="269"/>
      <c r="E208" s="235"/>
      <c r="F208" s="235"/>
      <c r="G208" s="235"/>
      <c r="H208" s="235"/>
      <c r="I208" s="235"/>
      <c r="J208" s="235"/>
      <c r="K208" s="235"/>
      <c r="L208" s="235"/>
      <c r="M208" s="235"/>
      <c r="N208" s="235"/>
      <c r="O208" s="235"/>
      <c r="P208" s="235"/>
      <c r="Q208" s="235"/>
      <c r="R208" s="235"/>
      <c r="S208" s="235"/>
      <c r="T208" s="235"/>
      <c r="U208" s="235"/>
      <c r="V208" s="235"/>
      <c r="W208" s="235"/>
      <c r="X208" s="235"/>
      <c r="Y208" s="235"/>
      <c r="Z208" s="235"/>
    </row>
    <row r="209" spans="1:26" ht="12" customHeight="1" x14ac:dyDescent="0.25">
      <c r="A209" s="235"/>
      <c r="B209" s="235"/>
      <c r="C209" s="235"/>
      <c r="D209" s="269"/>
      <c r="E209" s="235"/>
      <c r="F209" s="235"/>
      <c r="G209" s="235"/>
      <c r="H209" s="235"/>
      <c r="I209" s="235"/>
      <c r="J209" s="235"/>
      <c r="K209" s="235"/>
      <c r="L209" s="235"/>
      <c r="M209" s="235"/>
      <c r="N209" s="235"/>
      <c r="O209" s="235"/>
      <c r="P209" s="235"/>
      <c r="Q209" s="235"/>
      <c r="R209" s="235"/>
      <c r="S209" s="235"/>
      <c r="T209" s="235"/>
      <c r="U209" s="235"/>
      <c r="V209" s="235"/>
      <c r="W209" s="235"/>
      <c r="X209" s="235"/>
      <c r="Y209" s="235"/>
      <c r="Z209" s="235"/>
    </row>
    <row r="210" spans="1:26" ht="12" customHeight="1" x14ac:dyDescent="0.25">
      <c r="A210" s="235"/>
      <c r="B210" s="235"/>
      <c r="C210" s="235"/>
      <c r="D210" s="269"/>
      <c r="E210" s="235"/>
      <c r="F210" s="235"/>
      <c r="G210" s="235"/>
      <c r="H210" s="235"/>
      <c r="I210" s="235"/>
      <c r="J210" s="235"/>
      <c r="K210" s="235"/>
      <c r="L210" s="235"/>
      <c r="M210" s="235"/>
      <c r="N210" s="235"/>
      <c r="O210" s="235"/>
      <c r="P210" s="235"/>
      <c r="Q210" s="235"/>
      <c r="R210" s="235"/>
      <c r="S210" s="235"/>
      <c r="T210" s="235"/>
      <c r="U210" s="235"/>
      <c r="V210" s="235"/>
      <c r="W210" s="235"/>
      <c r="X210" s="235"/>
      <c r="Y210" s="235"/>
      <c r="Z210" s="235"/>
    </row>
    <row r="211" spans="1:26" ht="12" customHeight="1" x14ac:dyDescent="0.25">
      <c r="A211" s="235"/>
      <c r="B211" s="235"/>
      <c r="C211" s="235"/>
      <c r="D211" s="269"/>
      <c r="E211" s="235"/>
      <c r="F211" s="235"/>
      <c r="G211" s="235"/>
      <c r="H211" s="235"/>
      <c r="I211" s="235"/>
      <c r="J211" s="235"/>
      <c r="K211" s="235"/>
      <c r="L211" s="235"/>
      <c r="M211" s="235"/>
      <c r="N211" s="235"/>
      <c r="O211" s="235"/>
      <c r="P211" s="235"/>
      <c r="Q211" s="235"/>
      <c r="R211" s="235"/>
      <c r="S211" s="235"/>
      <c r="T211" s="235"/>
      <c r="U211" s="235"/>
      <c r="V211" s="235"/>
      <c r="W211" s="235"/>
      <c r="X211" s="235"/>
      <c r="Y211" s="235"/>
      <c r="Z211" s="235"/>
    </row>
    <row r="212" spans="1:26" ht="12" customHeight="1" x14ac:dyDescent="0.25">
      <c r="A212" s="235"/>
      <c r="B212" s="235"/>
      <c r="C212" s="235"/>
      <c r="D212" s="269"/>
      <c r="E212" s="235"/>
      <c r="F212" s="235"/>
      <c r="G212" s="235"/>
      <c r="H212" s="235"/>
      <c r="I212" s="235"/>
      <c r="J212" s="235"/>
      <c r="K212" s="235"/>
      <c r="L212" s="235"/>
      <c r="M212" s="235"/>
      <c r="N212" s="235"/>
      <c r="O212" s="235"/>
      <c r="P212" s="235"/>
      <c r="Q212" s="235"/>
      <c r="R212" s="235"/>
      <c r="S212" s="235"/>
      <c r="T212" s="235"/>
      <c r="U212" s="235"/>
      <c r="V212" s="235"/>
      <c r="W212" s="235"/>
      <c r="X212" s="235"/>
      <c r="Y212" s="235"/>
      <c r="Z212" s="235"/>
    </row>
    <row r="213" spans="1:26" ht="12" customHeight="1" x14ac:dyDescent="0.25">
      <c r="A213" s="235"/>
      <c r="B213" s="235"/>
      <c r="C213" s="235"/>
      <c r="D213" s="269"/>
      <c r="E213" s="235"/>
      <c r="F213" s="235"/>
      <c r="G213" s="235"/>
      <c r="H213" s="235"/>
      <c r="I213" s="235"/>
      <c r="J213" s="235"/>
      <c r="K213" s="235"/>
      <c r="L213" s="235"/>
      <c r="M213" s="235"/>
      <c r="N213" s="235"/>
      <c r="O213" s="235"/>
      <c r="P213" s="235"/>
      <c r="Q213" s="235"/>
      <c r="R213" s="235"/>
      <c r="S213" s="235"/>
      <c r="T213" s="235"/>
      <c r="U213" s="235"/>
      <c r="V213" s="235"/>
      <c r="W213" s="235"/>
      <c r="X213" s="235"/>
      <c r="Y213" s="235"/>
      <c r="Z213" s="235"/>
    </row>
    <row r="214" spans="1:26" ht="12" customHeight="1" x14ac:dyDescent="0.25">
      <c r="A214" s="235"/>
      <c r="B214" s="235"/>
      <c r="C214" s="235"/>
      <c r="D214" s="269"/>
      <c r="E214" s="235"/>
      <c r="F214" s="235"/>
      <c r="G214" s="235"/>
      <c r="H214" s="235"/>
      <c r="I214" s="235"/>
      <c r="J214" s="235"/>
      <c r="K214" s="235"/>
      <c r="L214" s="235"/>
      <c r="M214" s="235"/>
      <c r="N214" s="235"/>
      <c r="O214" s="235"/>
      <c r="P214" s="235"/>
      <c r="Q214" s="235"/>
      <c r="R214" s="235"/>
      <c r="S214" s="235"/>
      <c r="T214" s="235"/>
      <c r="U214" s="235"/>
      <c r="V214" s="235"/>
      <c r="W214" s="235"/>
      <c r="X214" s="235"/>
      <c r="Y214" s="235"/>
      <c r="Z214" s="235"/>
    </row>
    <row r="215" spans="1:26" ht="12" customHeight="1" x14ac:dyDescent="0.25">
      <c r="A215" s="235"/>
      <c r="B215" s="235"/>
      <c r="C215" s="235"/>
      <c r="D215" s="269"/>
      <c r="E215" s="235"/>
      <c r="F215" s="235"/>
      <c r="G215" s="235"/>
      <c r="H215" s="235"/>
      <c r="I215" s="235"/>
      <c r="J215" s="235"/>
      <c r="K215" s="235"/>
      <c r="L215" s="235"/>
      <c r="M215" s="235"/>
      <c r="N215" s="235"/>
      <c r="O215" s="235"/>
      <c r="P215" s="235"/>
      <c r="Q215" s="235"/>
      <c r="R215" s="235"/>
      <c r="S215" s="235"/>
      <c r="T215" s="235"/>
      <c r="U215" s="235"/>
      <c r="V215" s="235"/>
      <c r="W215" s="235"/>
      <c r="X215" s="235"/>
      <c r="Y215" s="235"/>
      <c r="Z215" s="235"/>
    </row>
    <row r="216" spans="1:26" ht="12" customHeight="1" x14ac:dyDescent="0.25">
      <c r="A216" s="235"/>
      <c r="B216" s="235"/>
      <c r="C216" s="235"/>
      <c r="D216" s="269"/>
      <c r="E216" s="235"/>
      <c r="F216" s="235"/>
      <c r="G216" s="235"/>
      <c r="H216" s="235"/>
      <c r="I216" s="235"/>
      <c r="J216" s="235"/>
      <c r="K216" s="235"/>
      <c r="L216" s="235"/>
      <c r="M216" s="235"/>
      <c r="N216" s="235"/>
      <c r="O216" s="235"/>
      <c r="P216" s="235"/>
      <c r="Q216" s="235"/>
      <c r="R216" s="235"/>
      <c r="S216" s="235"/>
      <c r="T216" s="235"/>
      <c r="U216" s="235"/>
      <c r="V216" s="235"/>
      <c r="W216" s="235"/>
      <c r="X216" s="235"/>
      <c r="Y216" s="235"/>
      <c r="Z216" s="235"/>
    </row>
    <row r="217" spans="1:26" ht="12" customHeight="1" x14ac:dyDescent="0.25">
      <c r="A217" s="235"/>
      <c r="B217" s="235"/>
      <c r="C217" s="235"/>
      <c r="D217" s="269"/>
      <c r="E217" s="235"/>
      <c r="F217" s="235"/>
      <c r="G217" s="235"/>
      <c r="H217" s="235"/>
      <c r="I217" s="235"/>
      <c r="J217" s="235"/>
      <c r="K217" s="235"/>
      <c r="L217" s="235"/>
      <c r="M217" s="235"/>
      <c r="N217" s="235"/>
      <c r="O217" s="235"/>
      <c r="P217" s="235"/>
      <c r="Q217" s="235"/>
      <c r="R217" s="235"/>
      <c r="S217" s="235"/>
      <c r="T217" s="235"/>
      <c r="U217" s="235"/>
      <c r="V217" s="235"/>
      <c r="W217" s="235"/>
      <c r="X217" s="235"/>
      <c r="Y217" s="235"/>
      <c r="Z217" s="235"/>
    </row>
    <row r="218" spans="1:26" ht="12" customHeight="1" x14ac:dyDescent="0.25">
      <c r="A218" s="235"/>
      <c r="B218" s="235"/>
      <c r="C218" s="235"/>
      <c r="D218" s="269"/>
      <c r="E218" s="235"/>
      <c r="F218" s="235"/>
      <c r="G218" s="235"/>
      <c r="H218" s="235"/>
      <c r="I218" s="235"/>
      <c r="J218" s="235"/>
      <c r="K218" s="235"/>
      <c r="L218" s="235"/>
      <c r="M218" s="235"/>
      <c r="N218" s="235"/>
      <c r="O218" s="235"/>
      <c r="P218" s="235"/>
      <c r="Q218" s="235"/>
      <c r="R218" s="235"/>
      <c r="S218" s="235"/>
      <c r="T218" s="235"/>
      <c r="U218" s="235"/>
      <c r="V218" s="235"/>
      <c r="W218" s="235"/>
      <c r="X218" s="235"/>
      <c r="Y218" s="235"/>
      <c r="Z218" s="235"/>
    </row>
    <row r="219" spans="1:26" ht="12" customHeight="1" x14ac:dyDescent="0.25">
      <c r="A219" s="235"/>
      <c r="B219" s="235"/>
      <c r="C219" s="235"/>
      <c r="D219" s="269"/>
      <c r="E219" s="235"/>
      <c r="F219" s="235"/>
      <c r="G219" s="235"/>
      <c r="H219" s="235"/>
      <c r="I219" s="235"/>
      <c r="J219" s="235"/>
      <c r="K219" s="235"/>
      <c r="L219" s="235"/>
      <c r="M219" s="235"/>
      <c r="N219" s="235"/>
      <c r="O219" s="235"/>
      <c r="P219" s="235"/>
      <c r="Q219" s="235"/>
      <c r="R219" s="235"/>
      <c r="S219" s="235"/>
      <c r="T219" s="235"/>
      <c r="U219" s="235"/>
      <c r="V219" s="235"/>
      <c r="W219" s="235"/>
      <c r="X219" s="235"/>
      <c r="Y219" s="235"/>
      <c r="Z219" s="235"/>
    </row>
    <row r="220" spans="1:26" ht="12" customHeight="1" x14ac:dyDescent="0.25">
      <c r="A220" s="235"/>
      <c r="B220" s="235"/>
      <c r="C220" s="235"/>
      <c r="D220" s="269"/>
      <c r="E220" s="235"/>
      <c r="F220" s="235"/>
      <c r="G220" s="235"/>
      <c r="H220" s="235"/>
      <c r="I220" s="235"/>
      <c r="J220" s="235"/>
      <c r="K220" s="235"/>
      <c r="L220" s="235"/>
      <c r="M220" s="235"/>
      <c r="N220" s="235"/>
      <c r="O220" s="235"/>
      <c r="P220" s="235"/>
      <c r="Q220" s="235"/>
      <c r="R220" s="235"/>
      <c r="S220" s="235"/>
      <c r="T220" s="235"/>
      <c r="U220" s="235"/>
      <c r="V220" s="235"/>
      <c r="W220" s="235"/>
      <c r="X220" s="235"/>
      <c r="Y220" s="235"/>
      <c r="Z220" s="235"/>
    </row>
    <row r="221" spans="1:26" ht="12" customHeight="1" x14ac:dyDescent="0.25">
      <c r="A221" s="235"/>
      <c r="B221" s="235"/>
      <c r="C221" s="235"/>
      <c r="D221" s="269"/>
      <c r="E221" s="235"/>
      <c r="F221" s="235"/>
      <c r="G221" s="235"/>
      <c r="H221" s="235"/>
      <c r="I221" s="235"/>
      <c r="J221" s="235"/>
      <c r="K221" s="235"/>
      <c r="L221" s="235"/>
      <c r="M221" s="235"/>
      <c r="N221" s="235"/>
      <c r="O221" s="235"/>
      <c r="P221" s="235"/>
      <c r="Q221" s="235"/>
      <c r="R221" s="235"/>
      <c r="S221" s="235"/>
      <c r="T221" s="235"/>
      <c r="U221" s="235"/>
      <c r="V221" s="235"/>
      <c r="W221" s="235"/>
      <c r="X221" s="235"/>
      <c r="Y221" s="235"/>
      <c r="Z221" s="235"/>
    </row>
    <row r="222" spans="1:26" ht="12" customHeight="1" x14ac:dyDescent="0.25">
      <c r="A222" s="235"/>
      <c r="B222" s="235"/>
      <c r="C222" s="235"/>
      <c r="D222" s="269"/>
      <c r="E222" s="235"/>
      <c r="F222" s="235"/>
      <c r="G222" s="235"/>
      <c r="H222" s="235"/>
      <c r="I222" s="235"/>
      <c r="J222" s="235"/>
      <c r="K222" s="235"/>
      <c r="L222" s="235"/>
      <c r="M222" s="235"/>
      <c r="N222" s="235"/>
      <c r="O222" s="235"/>
      <c r="P222" s="235"/>
      <c r="Q222" s="235"/>
      <c r="R222" s="235"/>
      <c r="S222" s="235"/>
      <c r="T222" s="235"/>
      <c r="U222" s="235"/>
      <c r="V222" s="235"/>
      <c r="W222" s="235"/>
      <c r="X222" s="235"/>
      <c r="Y222" s="235"/>
      <c r="Z222" s="235"/>
    </row>
    <row r="223" spans="1:26" ht="12" customHeight="1" x14ac:dyDescent="0.25">
      <c r="A223" s="235"/>
      <c r="B223" s="235"/>
      <c r="C223" s="235"/>
      <c r="D223" s="269"/>
      <c r="E223" s="235"/>
      <c r="F223" s="235"/>
      <c r="G223" s="235"/>
      <c r="H223" s="235"/>
      <c r="I223" s="235"/>
      <c r="J223" s="235"/>
      <c r="K223" s="235"/>
      <c r="L223" s="235"/>
      <c r="M223" s="235"/>
      <c r="N223" s="235"/>
      <c r="O223" s="235"/>
      <c r="P223" s="235"/>
      <c r="Q223" s="235"/>
      <c r="R223" s="235"/>
      <c r="S223" s="235"/>
      <c r="T223" s="235"/>
      <c r="U223" s="235"/>
      <c r="V223" s="235"/>
      <c r="W223" s="235"/>
      <c r="X223" s="235"/>
      <c r="Y223" s="235"/>
      <c r="Z223" s="235"/>
    </row>
    <row r="224" spans="1:26" ht="12" customHeight="1" x14ac:dyDescent="0.25">
      <c r="A224" s="235"/>
      <c r="B224" s="235"/>
      <c r="C224" s="235"/>
      <c r="D224" s="269"/>
      <c r="E224" s="235"/>
      <c r="F224" s="235"/>
      <c r="G224" s="235"/>
      <c r="H224" s="235"/>
      <c r="I224" s="235"/>
      <c r="J224" s="235"/>
      <c r="K224" s="235"/>
      <c r="L224" s="235"/>
      <c r="M224" s="235"/>
      <c r="N224" s="235"/>
      <c r="O224" s="235"/>
      <c r="P224" s="235"/>
      <c r="Q224" s="235"/>
      <c r="R224" s="235"/>
      <c r="S224" s="235"/>
      <c r="T224" s="235"/>
      <c r="U224" s="235"/>
      <c r="V224" s="235"/>
      <c r="W224" s="235"/>
      <c r="X224" s="235"/>
      <c r="Y224" s="235"/>
      <c r="Z224" s="235"/>
    </row>
    <row r="225" spans="1:26" ht="12" customHeight="1" x14ac:dyDescent="0.25">
      <c r="A225" s="235"/>
      <c r="B225" s="235"/>
      <c r="C225" s="235"/>
      <c r="D225" s="269"/>
      <c r="E225" s="235"/>
      <c r="F225" s="235"/>
      <c r="G225" s="235"/>
      <c r="H225" s="235"/>
      <c r="I225" s="235"/>
      <c r="J225" s="235"/>
      <c r="K225" s="235"/>
      <c r="L225" s="235"/>
      <c r="M225" s="235"/>
      <c r="N225" s="235"/>
      <c r="O225" s="235"/>
      <c r="P225" s="235"/>
      <c r="Q225" s="235"/>
      <c r="R225" s="235"/>
      <c r="S225" s="235"/>
      <c r="T225" s="235"/>
      <c r="U225" s="235"/>
      <c r="V225" s="235"/>
      <c r="W225" s="235"/>
      <c r="X225" s="235"/>
      <c r="Y225" s="235"/>
      <c r="Z225" s="235"/>
    </row>
    <row r="226" spans="1:26" ht="12" customHeight="1" x14ac:dyDescent="0.25">
      <c r="A226" s="235"/>
      <c r="B226" s="235"/>
      <c r="C226" s="235"/>
      <c r="D226" s="269"/>
      <c r="E226" s="235"/>
      <c r="F226" s="235"/>
      <c r="G226" s="235"/>
      <c r="H226" s="235"/>
      <c r="I226" s="235"/>
      <c r="J226" s="235"/>
      <c r="K226" s="235"/>
      <c r="L226" s="235"/>
      <c r="M226" s="235"/>
      <c r="N226" s="235"/>
      <c r="O226" s="235"/>
      <c r="P226" s="235"/>
      <c r="Q226" s="235"/>
      <c r="R226" s="235"/>
      <c r="S226" s="235"/>
      <c r="T226" s="235"/>
      <c r="U226" s="235"/>
      <c r="V226" s="235"/>
      <c r="W226" s="235"/>
      <c r="X226" s="235"/>
      <c r="Y226" s="235"/>
      <c r="Z226" s="235"/>
    </row>
    <row r="227" spans="1:26" ht="12" customHeight="1" x14ac:dyDescent="0.25">
      <c r="A227" s="235"/>
      <c r="B227" s="235"/>
      <c r="C227" s="235"/>
      <c r="D227" s="269"/>
      <c r="E227" s="235"/>
      <c r="F227" s="235"/>
      <c r="G227" s="235"/>
      <c r="H227" s="235"/>
      <c r="I227" s="235"/>
      <c r="J227" s="235"/>
      <c r="K227" s="235"/>
      <c r="L227" s="235"/>
      <c r="M227" s="235"/>
      <c r="N227" s="235"/>
      <c r="O227" s="235"/>
      <c r="P227" s="235"/>
      <c r="Q227" s="235"/>
      <c r="R227" s="235"/>
      <c r="S227" s="235"/>
      <c r="T227" s="235"/>
      <c r="U227" s="235"/>
      <c r="V227" s="235"/>
      <c r="W227" s="235"/>
      <c r="X227" s="235"/>
      <c r="Y227" s="235"/>
      <c r="Z227" s="235"/>
    </row>
    <row r="228" spans="1:26" ht="12" customHeight="1" x14ac:dyDescent="0.25">
      <c r="A228" s="235"/>
      <c r="B228" s="235"/>
      <c r="C228" s="235"/>
      <c r="D228" s="269"/>
      <c r="E228" s="235"/>
      <c r="F228" s="235"/>
      <c r="G228" s="235"/>
      <c r="H228" s="235"/>
      <c r="I228" s="235"/>
      <c r="J228" s="235"/>
      <c r="K228" s="235"/>
      <c r="L228" s="235"/>
      <c r="M228" s="235"/>
      <c r="N228" s="235"/>
      <c r="O228" s="235"/>
      <c r="P228" s="235"/>
      <c r="Q228" s="235"/>
      <c r="R228" s="235"/>
      <c r="S228" s="235"/>
      <c r="T228" s="235"/>
      <c r="U228" s="235"/>
      <c r="V228" s="235"/>
      <c r="W228" s="235"/>
      <c r="X228" s="235"/>
      <c r="Y228" s="235"/>
      <c r="Z228" s="235"/>
    </row>
    <row r="229" spans="1:26" ht="12" customHeight="1" x14ac:dyDescent="0.25">
      <c r="A229" s="235"/>
      <c r="B229" s="235"/>
      <c r="C229" s="235"/>
      <c r="D229" s="269"/>
      <c r="E229" s="235"/>
      <c r="F229" s="235"/>
      <c r="G229" s="235"/>
      <c r="H229" s="235"/>
      <c r="I229" s="235"/>
      <c r="J229" s="235"/>
      <c r="K229" s="235"/>
      <c r="L229" s="235"/>
      <c r="M229" s="235"/>
      <c r="N229" s="235"/>
      <c r="O229" s="235"/>
      <c r="P229" s="235"/>
      <c r="Q229" s="235"/>
      <c r="R229" s="235"/>
      <c r="S229" s="235"/>
      <c r="T229" s="235"/>
      <c r="U229" s="235"/>
      <c r="V229" s="235"/>
      <c r="W229" s="235"/>
      <c r="X229" s="235"/>
      <c r="Y229" s="235"/>
      <c r="Z229" s="235"/>
    </row>
    <row r="230" spans="1:26" ht="12" customHeight="1" x14ac:dyDescent="0.25">
      <c r="A230" s="235"/>
      <c r="B230" s="235"/>
      <c r="C230" s="235"/>
      <c r="D230" s="269"/>
      <c r="E230" s="235"/>
      <c r="F230" s="235"/>
      <c r="G230" s="235"/>
      <c r="H230" s="235"/>
      <c r="I230" s="235"/>
      <c r="J230" s="235"/>
      <c r="K230" s="235"/>
      <c r="L230" s="235"/>
      <c r="M230" s="235"/>
      <c r="N230" s="235"/>
      <c r="O230" s="235"/>
      <c r="P230" s="235"/>
      <c r="Q230" s="235"/>
      <c r="R230" s="235"/>
      <c r="S230" s="235"/>
      <c r="T230" s="235"/>
      <c r="U230" s="235"/>
      <c r="V230" s="235"/>
      <c r="W230" s="235"/>
      <c r="X230" s="235"/>
      <c r="Y230" s="235"/>
      <c r="Z230" s="235"/>
    </row>
    <row r="231" spans="1:26" ht="12" customHeight="1" x14ac:dyDescent="0.25">
      <c r="A231" s="235"/>
      <c r="B231" s="235"/>
      <c r="C231" s="235"/>
      <c r="D231" s="269"/>
      <c r="E231" s="235"/>
      <c r="F231" s="235"/>
      <c r="G231" s="235"/>
      <c r="H231" s="235"/>
      <c r="I231" s="235"/>
      <c r="J231" s="235"/>
      <c r="K231" s="235"/>
      <c r="L231" s="235"/>
      <c r="M231" s="235"/>
      <c r="N231" s="235"/>
      <c r="O231" s="235"/>
      <c r="P231" s="235"/>
      <c r="Q231" s="235"/>
      <c r="R231" s="235"/>
      <c r="S231" s="235"/>
      <c r="T231" s="235"/>
      <c r="U231" s="235"/>
      <c r="V231" s="235"/>
      <c r="W231" s="235"/>
      <c r="X231" s="235"/>
      <c r="Y231" s="235"/>
      <c r="Z231" s="235"/>
    </row>
    <row r="232" spans="1:26" ht="12" customHeight="1" x14ac:dyDescent="0.25">
      <c r="A232" s="235"/>
      <c r="B232" s="235"/>
      <c r="C232" s="235"/>
      <c r="D232" s="269"/>
      <c r="E232" s="235"/>
      <c r="F232" s="235"/>
      <c r="G232" s="235"/>
      <c r="H232" s="235"/>
      <c r="I232" s="235"/>
      <c r="J232" s="235"/>
      <c r="K232" s="235"/>
      <c r="L232" s="235"/>
      <c r="M232" s="235"/>
      <c r="N232" s="235"/>
      <c r="O232" s="235"/>
      <c r="P232" s="235"/>
      <c r="Q232" s="235"/>
      <c r="R232" s="235"/>
      <c r="S232" s="235"/>
      <c r="T232" s="235"/>
      <c r="U232" s="235"/>
      <c r="V232" s="235"/>
      <c r="W232" s="235"/>
      <c r="X232" s="235"/>
      <c r="Y232" s="235"/>
      <c r="Z232" s="235"/>
    </row>
    <row r="233" spans="1:26" ht="12" customHeight="1" x14ac:dyDescent="0.25">
      <c r="A233" s="235"/>
      <c r="B233" s="235"/>
      <c r="C233" s="235"/>
      <c r="D233" s="269"/>
      <c r="E233" s="235"/>
      <c r="F233" s="235"/>
      <c r="G233" s="235"/>
      <c r="H233" s="235"/>
      <c r="I233" s="235"/>
      <c r="J233" s="235"/>
      <c r="K233" s="235"/>
      <c r="L233" s="235"/>
      <c r="M233" s="235"/>
      <c r="N233" s="235"/>
      <c r="O233" s="235"/>
      <c r="P233" s="235"/>
      <c r="Q233" s="235"/>
      <c r="R233" s="235"/>
      <c r="S233" s="235"/>
      <c r="T233" s="235"/>
      <c r="U233" s="235"/>
      <c r="V233" s="235"/>
      <c r="W233" s="235"/>
      <c r="X233" s="235"/>
      <c r="Y233" s="235"/>
      <c r="Z233" s="235"/>
    </row>
    <row r="234" spans="1:26" ht="12" customHeight="1" x14ac:dyDescent="0.25">
      <c r="A234" s="235"/>
      <c r="B234" s="235"/>
      <c r="C234" s="235"/>
      <c r="D234" s="269"/>
      <c r="E234" s="235"/>
      <c r="F234" s="235"/>
      <c r="G234" s="235"/>
      <c r="H234" s="235"/>
      <c r="I234" s="235"/>
      <c r="J234" s="235"/>
      <c r="K234" s="235"/>
      <c r="L234" s="235"/>
      <c r="M234" s="235"/>
      <c r="N234" s="235"/>
      <c r="O234" s="235"/>
      <c r="P234" s="235"/>
      <c r="Q234" s="235"/>
      <c r="R234" s="235"/>
      <c r="S234" s="235"/>
      <c r="T234" s="235"/>
      <c r="U234" s="235"/>
      <c r="V234" s="235"/>
      <c r="W234" s="235"/>
      <c r="X234" s="235"/>
      <c r="Y234" s="235"/>
      <c r="Z234" s="235"/>
    </row>
    <row r="235" spans="1:26" ht="12" customHeight="1" x14ac:dyDescent="0.25">
      <c r="A235" s="235"/>
      <c r="B235" s="235"/>
      <c r="C235" s="235"/>
      <c r="D235" s="269"/>
      <c r="E235" s="235"/>
      <c r="F235" s="235"/>
      <c r="G235" s="235"/>
      <c r="H235" s="235"/>
      <c r="I235" s="235"/>
      <c r="J235" s="235"/>
      <c r="K235" s="235"/>
      <c r="L235" s="235"/>
      <c r="M235" s="235"/>
      <c r="N235" s="235"/>
      <c r="O235" s="235"/>
      <c r="P235" s="235"/>
      <c r="Q235" s="235"/>
      <c r="R235" s="235"/>
      <c r="S235" s="235"/>
      <c r="T235" s="235"/>
      <c r="U235" s="235"/>
      <c r="V235" s="235"/>
      <c r="W235" s="235"/>
      <c r="X235" s="235"/>
      <c r="Y235" s="235"/>
      <c r="Z235" s="235"/>
    </row>
    <row r="236" spans="1:26" ht="12" customHeight="1" x14ac:dyDescent="0.25">
      <c r="A236" s="235"/>
      <c r="B236" s="235"/>
      <c r="C236" s="235"/>
      <c r="D236" s="269"/>
      <c r="E236" s="235"/>
      <c r="F236" s="235"/>
      <c r="G236" s="235"/>
      <c r="H236" s="235"/>
      <c r="I236" s="235"/>
      <c r="J236" s="235"/>
      <c r="K236" s="235"/>
      <c r="L236" s="235"/>
      <c r="M236" s="235"/>
      <c r="N236" s="235"/>
      <c r="O236" s="235"/>
      <c r="P236" s="235"/>
      <c r="Q236" s="235"/>
      <c r="R236" s="235"/>
      <c r="S236" s="235"/>
      <c r="T236" s="235"/>
      <c r="U236" s="235"/>
      <c r="V236" s="235"/>
      <c r="W236" s="235"/>
      <c r="X236" s="235"/>
      <c r="Y236" s="235"/>
      <c r="Z236" s="235"/>
    </row>
    <row r="237" spans="1:26" ht="12" customHeight="1" x14ac:dyDescent="0.25">
      <c r="A237" s="235"/>
      <c r="B237" s="235"/>
      <c r="C237" s="235"/>
      <c r="D237" s="269"/>
      <c r="E237" s="235"/>
      <c r="F237" s="235"/>
      <c r="G237" s="235"/>
      <c r="H237" s="235"/>
      <c r="I237" s="235"/>
      <c r="J237" s="235"/>
      <c r="K237" s="235"/>
      <c r="L237" s="235"/>
      <c r="M237" s="235"/>
      <c r="N237" s="235"/>
      <c r="O237" s="235"/>
      <c r="P237" s="235"/>
      <c r="Q237" s="235"/>
      <c r="R237" s="235"/>
      <c r="S237" s="235"/>
      <c r="T237" s="235"/>
      <c r="U237" s="235"/>
      <c r="V237" s="235"/>
      <c r="W237" s="235"/>
      <c r="X237" s="235"/>
      <c r="Y237" s="235"/>
      <c r="Z237" s="235"/>
    </row>
    <row r="238" spans="1:26" ht="12" customHeight="1" x14ac:dyDescent="0.25">
      <c r="A238" s="235"/>
      <c r="B238" s="235"/>
      <c r="C238" s="235"/>
      <c r="D238" s="269"/>
      <c r="E238" s="235"/>
      <c r="F238" s="235"/>
      <c r="G238" s="235"/>
      <c r="H238" s="235"/>
      <c r="I238" s="235"/>
      <c r="J238" s="235"/>
      <c r="K238" s="235"/>
      <c r="L238" s="235"/>
      <c r="M238" s="235"/>
      <c r="N238" s="235"/>
      <c r="O238" s="235"/>
      <c r="P238" s="235"/>
      <c r="Q238" s="235"/>
      <c r="R238" s="235"/>
      <c r="S238" s="235"/>
      <c r="T238" s="235"/>
      <c r="U238" s="235"/>
      <c r="V238" s="235"/>
      <c r="W238" s="235"/>
      <c r="X238" s="235"/>
      <c r="Y238" s="235"/>
      <c r="Z238" s="235"/>
    </row>
    <row r="239" spans="1:26" ht="12" customHeight="1" x14ac:dyDescent="0.25">
      <c r="A239" s="235"/>
      <c r="B239" s="235"/>
      <c r="C239" s="235"/>
      <c r="D239" s="269"/>
      <c r="E239" s="235"/>
      <c r="F239" s="235"/>
      <c r="G239" s="235"/>
      <c r="H239" s="235"/>
      <c r="I239" s="235"/>
      <c r="J239" s="235"/>
      <c r="K239" s="235"/>
      <c r="L239" s="235"/>
      <c r="M239" s="235"/>
      <c r="N239" s="235"/>
      <c r="O239" s="235"/>
      <c r="P239" s="235"/>
      <c r="Q239" s="235"/>
      <c r="R239" s="235"/>
      <c r="S239" s="235"/>
      <c r="T239" s="235"/>
      <c r="U239" s="235"/>
      <c r="V239" s="235"/>
      <c r="W239" s="235"/>
      <c r="X239" s="235"/>
      <c r="Y239" s="235"/>
      <c r="Z239" s="235"/>
    </row>
    <row r="240" spans="1:26" ht="12" customHeight="1" x14ac:dyDescent="0.25">
      <c r="A240" s="235"/>
      <c r="B240" s="235"/>
      <c r="C240" s="235"/>
      <c r="D240" s="269"/>
      <c r="E240" s="235"/>
      <c r="F240" s="235"/>
      <c r="G240" s="235"/>
      <c r="H240" s="235"/>
      <c r="I240" s="235"/>
      <c r="J240" s="235"/>
      <c r="K240" s="235"/>
      <c r="L240" s="235"/>
      <c r="M240" s="235"/>
      <c r="N240" s="235"/>
      <c r="O240" s="235"/>
      <c r="P240" s="235"/>
      <c r="Q240" s="235"/>
      <c r="R240" s="235"/>
      <c r="S240" s="235"/>
      <c r="T240" s="235"/>
      <c r="U240" s="235"/>
      <c r="V240" s="235"/>
      <c r="W240" s="235"/>
      <c r="X240" s="235"/>
      <c r="Y240" s="235"/>
      <c r="Z240" s="235"/>
    </row>
    <row r="241" spans="1:26" ht="12" customHeight="1" x14ac:dyDescent="0.25">
      <c r="A241" s="235"/>
      <c r="B241" s="235"/>
      <c r="C241" s="235"/>
      <c r="D241" s="269"/>
      <c r="E241" s="235"/>
      <c r="F241" s="235"/>
      <c r="G241" s="235"/>
      <c r="H241" s="235"/>
      <c r="I241" s="235"/>
      <c r="J241" s="235"/>
      <c r="K241" s="235"/>
      <c r="L241" s="235"/>
      <c r="M241" s="235"/>
      <c r="N241" s="235"/>
      <c r="O241" s="235"/>
      <c r="P241" s="235"/>
      <c r="Q241" s="235"/>
      <c r="R241" s="235"/>
      <c r="S241" s="235"/>
      <c r="T241" s="235"/>
      <c r="U241" s="235"/>
      <c r="V241" s="235"/>
      <c r="W241" s="235"/>
      <c r="X241" s="235"/>
      <c r="Y241" s="235"/>
      <c r="Z241" s="235"/>
    </row>
    <row r="242" spans="1:26" ht="12" customHeight="1" x14ac:dyDescent="0.25">
      <c r="A242" s="235"/>
      <c r="B242" s="235"/>
      <c r="C242" s="235"/>
      <c r="D242" s="269"/>
      <c r="E242" s="235"/>
      <c r="F242" s="235"/>
      <c r="G242" s="235"/>
      <c r="H242" s="235"/>
      <c r="I242" s="235"/>
      <c r="J242" s="235"/>
      <c r="K242" s="235"/>
      <c r="L242" s="235"/>
      <c r="M242" s="235"/>
      <c r="N242" s="235"/>
      <c r="O242" s="235"/>
      <c r="P242" s="235"/>
      <c r="Q242" s="235"/>
      <c r="R242" s="235"/>
      <c r="S242" s="235"/>
      <c r="T242" s="235"/>
      <c r="U242" s="235"/>
      <c r="V242" s="235"/>
      <c r="W242" s="235"/>
      <c r="X242" s="235"/>
      <c r="Y242" s="235"/>
      <c r="Z242" s="235"/>
    </row>
    <row r="243" spans="1:26" ht="12" customHeight="1" x14ac:dyDescent="0.25">
      <c r="A243" s="235"/>
      <c r="B243" s="235"/>
      <c r="C243" s="235"/>
      <c r="D243" s="269"/>
      <c r="E243" s="235"/>
      <c r="F243" s="235"/>
      <c r="G243" s="235"/>
      <c r="H243" s="235"/>
      <c r="I243" s="235"/>
      <c r="J243" s="235"/>
      <c r="K243" s="235"/>
      <c r="L243" s="235"/>
      <c r="M243" s="235"/>
      <c r="N243" s="235"/>
      <c r="O243" s="235"/>
      <c r="P243" s="235"/>
      <c r="Q243" s="235"/>
      <c r="R243" s="235"/>
      <c r="S243" s="235"/>
      <c r="T243" s="235"/>
      <c r="U243" s="235"/>
      <c r="V243" s="235"/>
      <c r="W243" s="235"/>
      <c r="X243" s="235"/>
      <c r="Y243" s="235"/>
      <c r="Z243" s="235"/>
    </row>
    <row r="244" spans="1:26" ht="12" customHeight="1" x14ac:dyDescent="0.25">
      <c r="A244" s="235"/>
      <c r="B244" s="235"/>
      <c r="C244" s="235"/>
      <c r="D244" s="269"/>
      <c r="E244" s="235"/>
      <c r="F244" s="235"/>
      <c r="G244" s="235"/>
      <c r="H244" s="235"/>
      <c r="I244" s="235"/>
      <c r="J244" s="235"/>
      <c r="K244" s="235"/>
      <c r="L244" s="235"/>
      <c r="M244" s="235"/>
      <c r="N244" s="235"/>
      <c r="O244" s="235"/>
      <c r="P244" s="235"/>
      <c r="Q244" s="235"/>
      <c r="R244" s="235"/>
      <c r="S244" s="235"/>
      <c r="T244" s="235"/>
      <c r="U244" s="235"/>
      <c r="V244" s="235"/>
      <c r="W244" s="235"/>
      <c r="X244" s="235"/>
      <c r="Y244" s="235"/>
      <c r="Z244" s="235"/>
    </row>
    <row r="245" spans="1:26" ht="12" customHeight="1" x14ac:dyDescent="0.25">
      <c r="A245" s="235"/>
      <c r="B245" s="235"/>
      <c r="C245" s="235"/>
      <c r="D245" s="269"/>
      <c r="E245" s="235"/>
      <c r="F245" s="235"/>
      <c r="G245" s="235"/>
      <c r="H245" s="235"/>
      <c r="I245" s="235"/>
      <c r="J245" s="235"/>
      <c r="K245" s="235"/>
      <c r="L245" s="235"/>
      <c r="M245" s="235"/>
      <c r="N245" s="235"/>
      <c r="O245" s="235"/>
      <c r="P245" s="235"/>
      <c r="Q245" s="235"/>
      <c r="R245" s="235"/>
      <c r="S245" s="235"/>
      <c r="T245" s="235"/>
      <c r="U245" s="235"/>
      <c r="V245" s="235"/>
      <c r="W245" s="235"/>
      <c r="X245" s="235"/>
      <c r="Y245" s="235"/>
      <c r="Z245" s="235"/>
    </row>
    <row r="246" spans="1:26" ht="12" customHeight="1" x14ac:dyDescent="0.25">
      <c r="A246" s="235"/>
      <c r="B246" s="235"/>
      <c r="C246" s="235"/>
      <c r="D246" s="269"/>
      <c r="E246" s="235"/>
      <c r="F246" s="235"/>
      <c r="G246" s="235"/>
      <c r="H246" s="235"/>
      <c r="I246" s="235"/>
      <c r="J246" s="235"/>
      <c r="K246" s="235"/>
      <c r="L246" s="235"/>
      <c r="M246" s="235"/>
      <c r="N246" s="235"/>
      <c r="O246" s="235"/>
      <c r="P246" s="235"/>
      <c r="Q246" s="235"/>
      <c r="R246" s="235"/>
      <c r="S246" s="235"/>
      <c r="T246" s="235"/>
      <c r="U246" s="235"/>
      <c r="V246" s="235"/>
      <c r="W246" s="235"/>
      <c r="X246" s="235"/>
      <c r="Y246" s="235"/>
      <c r="Z246" s="235"/>
    </row>
    <row r="247" spans="1:26" ht="12" customHeight="1" x14ac:dyDescent="0.25">
      <c r="A247" s="235"/>
      <c r="B247" s="235"/>
      <c r="C247" s="235"/>
      <c r="D247" s="269"/>
      <c r="E247" s="235"/>
      <c r="F247" s="235"/>
      <c r="G247" s="235"/>
      <c r="H247" s="235"/>
      <c r="I247" s="235"/>
      <c r="J247" s="235"/>
      <c r="K247" s="235"/>
      <c r="L247" s="235"/>
      <c r="M247" s="235"/>
      <c r="N247" s="235"/>
      <c r="O247" s="235"/>
      <c r="P247" s="235"/>
      <c r="Q247" s="235"/>
      <c r="R247" s="235"/>
      <c r="S247" s="235"/>
      <c r="T247" s="235"/>
      <c r="U247" s="235"/>
      <c r="V247" s="235"/>
      <c r="W247" s="235"/>
      <c r="X247" s="235"/>
      <c r="Y247" s="235"/>
      <c r="Z247" s="235"/>
    </row>
    <row r="248" spans="1:26" ht="12" customHeight="1" x14ac:dyDescent="0.25">
      <c r="A248" s="235"/>
      <c r="B248" s="235"/>
      <c r="C248" s="235"/>
      <c r="D248" s="269"/>
      <c r="E248" s="235"/>
      <c r="F248" s="235"/>
      <c r="G248" s="235"/>
      <c r="H248" s="235"/>
      <c r="I248" s="235"/>
      <c r="J248" s="235"/>
      <c r="K248" s="235"/>
      <c r="L248" s="235"/>
      <c r="M248" s="235"/>
      <c r="N248" s="235"/>
      <c r="O248" s="235"/>
      <c r="P248" s="235"/>
      <c r="Q248" s="235"/>
      <c r="R248" s="235"/>
      <c r="S248" s="235"/>
      <c r="T248" s="235"/>
      <c r="U248" s="235"/>
      <c r="V248" s="235"/>
      <c r="W248" s="235"/>
      <c r="X248" s="235"/>
      <c r="Y248" s="235"/>
      <c r="Z248" s="235"/>
    </row>
    <row r="249" spans="1:26" ht="12" customHeight="1" x14ac:dyDescent="0.25">
      <c r="A249" s="235"/>
      <c r="B249" s="235"/>
      <c r="C249" s="235"/>
      <c r="D249" s="269"/>
      <c r="E249" s="235"/>
      <c r="F249" s="235"/>
      <c r="G249" s="235"/>
      <c r="H249" s="235"/>
      <c r="I249" s="235"/>
      <c r="J249" s="235"/>
      <c r="K249" s="235"/>
      <c r="L249" s="235"/>
      <c r="M249" s="235"/>
      <c r="N249" s="235"/>
      <c r="O249" s="235"/>
      <c r="P249" s="235"/>
      <c r="Q249" s="235"/>
      <c r="R249" s="235"/>
      <c r="S249" s="235"/>
      <c r="T249" s="235"/>
      <c r="U249" s="235"/>
      <c r="V249" s="235"/>
      <c r="W249" s="235"/>
      <c r="X249" s="235"/>
      <c r="Y249" s="235"/>
      <c r="Z249" s="235"/>
    </row>
    <row r="250" spans="1:26" ht="12" customHeight="1" x14ac:dyDescent="0.25">
      <c r="A250" s="235"/>
      <c r="B250" s="235"/>
      <c r="C250" s="235"/>
      <c r="D250" s="269"/>
      <c r="E250" s="235"/>
      <c r="F250" s="235"/>
      <c r="G250" s="235"/>
      <c r="H250" s="235"/>
      <c r="I250" s="235"/>
      <c r="J250" s="235"/>
      <c r="K250" s="235"/>
      <c r="L250" s="235"/>
      <c r="M250" s="235"/>
      <c r="N250" s="235"/>
      <c r="O250" s="235"/>
      <c r="P250" s="235"/>
      <c r="Q250" s="235"/>
      <c r="R250" s="235"/>
      <c r="S250" s="235"/>
      <c r="T250" s="235"/>
      <c r="U250" s="235"/>
      <c r="V250" s="235"/>
      <c r="W250" s="235"/>
      <c r="X250" s="235"/>
      <c r="Y250" s="235"/>
      <c r="Z250" s="235"/>
    </row>
    <row r="251" spans="1:26" ht="12" customHeight="1" x14ac:dyDescent="0.25">
      <c r="A251" s="235"/>
      <c r="B251" s="235"/>
      <c r="C251" s="235"/>
      <c r="D251" s="269"/>
      <c r="E251" s="235"/>
      <c r="F251" s="235"/>
      <c r="G251" s="235"/>
      <c r="H251" s="235"/>
      <c r="I251" s="235"/>
      <c r="J251" s="235"/>
      <c r="K251" s="235"/>
      <c r="L251" s="235"/>
      <c r="M251" s="235"/>
      <c r="N251" s="235"/>
      <c r="O251" s="235"/>
      <c r="P251" s="235"/>
      <c r="Q251" s="235"/>
      <c r="R251" s="235"/>
      <c r="S251" s="235"/>
      <c r="T251" s="235"/>
      <c r="U251" s="235"/>
      <c r="V251" s="235"/>
      <c r="W251" s="235"/>
      <c r="X251" s="235"/>
      <c r="Y251" s="235"/>
      <c r="Z251" s="235"/>
    </row>
    <row r="252" spans="1:26" ht="12" customHeight="1" x14ac:dyDescent="0.25">
      <c r="A252" s="235"/>
      <c r="B252" s="235"/>
      <c r="C252" s="235"/>
      <c r="D252" s="269"/>
      <c r="E252" s="235"/>
      <c r="F252" s="235"/>
      <c r="G252" s="235"/>
      <c r="H252" s="235"/>
      <c r="I252" s="235"/>
      <c r="J252" s="235"/>
      <c r="K252" s="235"/>
      <c r="L252" s="235"/>
      <c r="M252" s="235"/>
      <c r="N252" s="235"/>
      <c r="O252" s="235"/>
      <c r="P252" s="235"/>
      <c r="Q252" s="235"/>
      <c r="R252" s="235"/>
      <c r="S252" s="235"/>
      <c r="T252" s="235"/>
      <c r="U252" s="235"/>
      <c r="V252" s="235"/>
      <c r="W252" s="235"/>
      <c r="X252" s="235"/>
      <c r="Y252" s="235"/>
      <c r="Z252" s="235"/>
    </row>
    <row r="253" spans="1:26" ht="12" customHeight="1" x14ac:dyDescent="0.25">
      <c r="A253" s="235"/>
      <c r="B253" s="235"/>
      <c r="C253" s="235"/>
      <c r="D253" s="269"/>
      <c r="E253" s="235"/>
      <c r="F253" s="235"/>
      <c r="G253" s="235"/>
      <c r="H253" s="235"/>
      <c r="I253" s="235"/>
      <c r="J253" s="235"/>
      <c r="K253" s="235"/>
      <c r="L253" s="235"/>
      <c r="M253" s="235"/>
      <c r="N253" s="235"/>
      <c r="O253" s="235"/>
      <c r="P253" s="235"/>
      <c r="Q253" s="235"/>
      <c r="R253" s="235"/>
      <c r="S253" s="235"/>
      <c r="T253" s="235"/>
      <c r="U253" s="235"/>
      <c r="V253" s="235"/>
      <c r="W253" s="235"/>
      <c r="X253" s="235"/>
      <c r="Y253" s="235"/>
      <c r="Z253" s="235"/>
    </row>
    <row r="254" spans="1:26" ht="12" customHeight="1" x14ac:dyDescent="0.25">
      <c r="A254" s="235"/>
      <c r="B254" s="235"/>
      <c r="C254" s="235"/>
      <c r="D254" s="269"/>
      <c r="E254" s="235"/>
      <c r="F254" s="235"/>
      <c r="G254" s="235"/>
      <c r="H254" s="235"/>
      <c r="I254" s="235"/>
      <c r="J254" s="235"/>
      <c r="K254" s="235"/>
      <c r="L254" s="235"/>
      <c r="M254" s="235"/>
      <c r="N254" s="235"/>
      <c r="O254" s="235"/>
      <c r="P254" s="235"/>
      <c r="Q254" s="235"/>
      <c r="R254" s="235"/>
      <c r="S254" s="235"/>
      <c r="T254" s="235"/>
      <c r="U254" s="235"/>
      <c r="V254" s="235"/>
      <c r="W254" s="235"/>
      <c r="X254" s="235"/>
      <c r="Y254" s="235"/>
      <c r="Z254" s="235"/>
    </row>
    <row r="255" spans="1:26" ht="12" customHeight="1" x14ac:dyDescent="0.25">
      <c r="A255" s="235"/>
      <c r="B255" s="235"/>
      <c r="C255" s="235"/>
      <c r="D255" s="269"/>
      <c r="E255" s="235"/>
      <c r="F255" s="235"/>
      <c r="G255" s="235"/>
      <c r="H255" s="235"/>
      <c r="I255" s="235"/>
      <c r="J255" s="235"/>
      <c r="K255" s="235"/>
      <c r="L255" s="235"/>
      <c r="M255" s="235"/>
      <c r="N255" s="235"/>
      <c r="O255" s="235"/>
      <c r="P255" s="235"/>
      <c r="Q255" s="235"/>
      <c r="R255" s="235"/>
      <c r="S255" s="235"/>
      <c r="T255" s="235"/>
      <c r="U255" s="235"/>
      <c r="V255" s="235"/>
      <c r="W255" s="235"/>
      <c r="X255" s="235"/>
      <c r="Y255" s="235"/>
      <c r="Z255" s="235"/>
    </row>
    <row r="256" spans="1:26" ht="12" customHeight="1" x14ac:dyDescent="0.25">
      <c r="A256" s="235"/>
      <c r="B256" s="235"/>
      <c r="C256" s="235"/>
      <c r="D256" s="269"/>
      <c r="E256" s="235"/>
      <c r="F256" s="235"/>
      <c r="G256" s="235"/>
      <c r="H256" s="235"/>
      <c r="I256" s="235"/>
      <c r="J256" s="235"/>
      <c r="K256" s="235"/>
      <c r="L256" s="235"/>
      <c r="M256" s="235"/>
      <c r="N256" s="235"/>
      <c r="O256" s="235"/>
      <c r="P256" s="235"/>
      <c r="Q256" s="235"/>
      <c r="R256" s="235"/>
      <c r="S256" s="235"/>
      <c r="T256" s="235"/>
      <c r="U256" s="235"/>
      <c r="V256" s="235"/>
      <c r="W256" s="235"/>
      <c r="X256" s="235"/>
      <c r="Y256" s="235"/>
      <c r="Z256" s="235"/>
    </row>
    <row r="257" spans="1:26" ht="12" customHeight="1" x14ac:dyDescent="0.25">
      <c r="A257" s="235"/>
      <c r="B257" s="235"/>
      <c r="C257" s="235"/>
      <c r="D257" s="269"/>
      <c r="E257" s="235"/>
      <c r="F257" s="235"/>
      <c r="G257" s="235"/>
      <c r="H257" s="235"/>
      <c r="I257" s="235"/>
      <c r="J257" s="235"/>
      <c r="K257" s="235"/>
      <c r="L257" s="235"/>
      <c r="M257" s="235"/>
      <c r="N257" s="235"/>
      <c r="O257" s="235"/>
      <c r="P257" s="235"/>
      <c r="Q257" s="235"/>
      <c r="R257" s="235"/>
      <c r="S257" s="235"/>
      <c r="T257" s="235"/>
      <c r="U257" s="235"/>
      <c r="V257" s="235"/>
      <c r="W257" s="235"/>
      <c r="X257" s="235"/>
      <c r="Y257" s="235"/>
      <c r="Z257" s="235"/>
    </row>
    <row r="258" spans="1:26" ht="12" customHeight="1" x14ac:dyDescent="0.25">
      <c r="A258" s="235"/>
      <c r="B258" s="235"/>
      <c r="C258" s="235"/>
      <c r="D258" s="269"/>
      <c r="E258" s="235"/>
      <c r="F258" s="235"/>
      <c r="G258" s="235"/>
      <c r="H258" s="235"/>
      <c r="I258" s="235"/>
      <c r="J258" s="235"/>
      <c r="K258" s="235"/>
      <c r="L258" s="235"/>
      <c r="M258" s="235"/>
      <c r="N258" s="235"/>
      <c r="O258" s="235"/>
      <c r="P258" s="235"/>
      <c r="Q258" s="235"/>
      <c r="R258" s="235"/>
      <c r="S258" s="235"/>
      <c r="T258" s="235"/>
      <c r="U258" s="235"/>
      <c r="V258" s="235"/>
      <c r="W258" s="235"/>
      <c r="X258" s="235"/>
      <c r="Y258" s="235"/>
      <c r="Z258" s="235"/>
    </row>
    <row r="259" spans="1:26" ht="12" customHeight="1" x14ac:dyDescent="0.25">
      <c r="A259" s="235"/>
      <c r="B259" s="235"/>
      <c r="C259" s="235"/>
      <c r="D259" s="269"/>
      <c r="E259" s="235"/>
      <c r="F259" s="235"/>
      <c r="G259" s="235"/>
      <c r="H259" s="235"/>
      <c r="I259" s="235"/>
      <c r="J259" s="235"/>
      <c r="K259" s="235"/>
      <c r="L259" s="235"/>
      <c r="M259" s="235"/>
      <c r="N259" s="235"/>
      <c r="O259" s="235"/>
      <c r="P259" s="235"/>
      <c r="Q259" s="235"/>
      <c r="R259" s="235"/>
      <c r="S259" s="235"/>
      <c r="T259" s="235"/>
      <c r="U259" s="235"/>
      <c r="V259" s="235"/>
      <c r="W259" s="235"/>
      <c r="X259" s="235"/>
      <c r="Y259" s="235"/>
      <c r="Z259" s="235"/>
    </row>
    <row r="260" spans="1:26" ht="12" customHeight="1" x14ac:dyDescent="0.25">
      <c r="A260" s="235"/>
      <c r="B260" s="235"/>
      <c r="C260" s="235"/>
      <c r="D260" s="269"/>
      <c r="E260" s="235"/>
      <c r="F260" s="235"/>
      <c r="G260" s="235"/>
      <c r="H260" s="235"/>
      <c r="I260" s="235"/>
      <c r="J260" s="235"/>
      <c r="K260" s="235"/>
      <c r="L260" s="235"/>
      <c r="M260" s="235"/>
      <c r="N260" s="235"/>
      <c r="O260" s="235"/>
      <c r="P260" s="235"/>
      <c r="Q260" s="235"/>
      <c r="R260" s="235"/>
      <c r="S260" s="235"/>
      <c r="T260" s="235"/>
      <c r="U260" s="235"/>
      <c r="V260" s="235"/>
      <c r="W260" s="235"/>
      <c r="X260" s="235"/>
      <c r="Y260" s="235"/>
      <c r="Z260" s="235"/>
    </row>
    <row r="261" spans="1:26" ht="12" customHeight="1" x14ac:dyDescent="0.25">
      <c r="A261" s="235"/>
      <c r="B261" s="235"/>
      <c r="C261" s="235"/>
      <c r="D261" s="269"/>
      <c r="E261" s="235"/>
      <c r="F261" s="235"/>
      <c r="G261" s="235"/>
      <c r="H261" s="235"/>
      <c r="I261" s="235"/>
      <c r="J261" s="235"/>
      <c r="K261" s="235"/>
      <c r="L261" s="235"/>
      <c r="M261" s="235"/>
      <c r="N261" s="235"/>
      <c r="O261" s="235"/>
      <c r="P261" s="235"/>
      <c r="Q261" s="235"/>
      <c r="R261" s="235"/>
      <c r="S261" s="235"/>
      <c r="T261" s="235"/>
      <c r="U261" s="235"/>
      <c r="V261" s="235"/>
      <c r="W261" s="235"/>
      <c r="X261" s="235"/>
      <c r="Y261" s="235"/>
      <c r="Z261" s="235"/>
    </row>
    <row r="262" spans="1:26" ht="12" customHeight="1" x14ac:dyDescent="0.25">
      <c r="A262" s="235"/>
      <c r="B262" s="235"/>
      <c r="C262" s="235"/>
      <c r="D262" s="269"/>
      <c r="E262" s="235"/>
      <c r="F262" s="235"/>
      <c r="G262" s="235"/>
      <c r="H262" s="235"/>
      <c r="I262" s="235"/>
      <c r="J262" s="235"/>
      <c r="K262" s="235"/>
      <c r="L262" s="235"/>
      <c r="M262" s="235"/>
      <c r="N262" s="235"/>
      <c r="O262" s="235"/>
      <c r="P262" s="235"/>
      <c r="Q262" s="235"/>
      <c r="R262" s="235"/>
      <c r="S262" s="235"/>
      <c r="T262" s="235"/>
      <c r="U262" s="235"/>
      <c r="V262" s="235"/>
      <c r="W262" s="235"/>
      <c r="X262" s="235"/>
      <c r="Y262" s="235"/>
      <c r="Z262" s="235"/>
    </row>
    <row r="263" spans="1:26" ht="12" customHeight="1" x14ac:dyDescent="0.25">
      <c r="A263" s="235"/>
      <c r="B263" s="235"/>
      <c r="C263" s="235"/>
      <c r="D263" s="269"/>
      <c r="E263" s="235"/>
      <c r="F263" s="235"/>
      <c r="G263" s="235"/>
      <c r="H263" s="235"/>
      <c r="I263" s="235"/>
      <c r="J263" s="235"/>
      <c r="K263" s="235"/>
      <c r="L263" s="235"/>
      <c r="M263" s="235"/>
      <c r="N263" s="235"/>
      <c r="O263" s="235"/>
      <c r="P263" s="235"/>
      <c r="Q263" s="235"/>
      <c r="R263" s="235"/>
      <c r="S263" s="235"/>
      <c r="T263" s="235"/>
      <c r="U263" s="235"/>
      <c r="V263" s="235"/>
      <c r="W263" s="235"/>
      <c r="X263" s="235"/>
      <c r="Y263" s="235"/>
      <c r="Z263" s="235"/>
    </row>
    <row r="264" spans="1:26" ht="12" customHeight="1" x14ac:dyDescent="0.25">
      <c r="A264" s="235"/>
      <c r="B264" s="235"/>
      <c r="C264" s="235"/>
      <c r="D264" s="269"/>
      <c r="E264" s="235"/>
      <c r="F264" s="235"/>
      <c r="G264" s="235"/>
      <c r="H264" s="235"/>
      <c r="I264" s="235"/>
      <c r="J264" s="235"/>
      <c r="K264" s="235"/>
      <c r="L264" s="235"/>
      <c r="M264" s="235"/>
      <c r="N264" s="235"/>
      <c r="O264" s="235"/>
      <c r="P264" s="235"/>
      <c r="Q264" s="235"/>
      <c r="R264" s="235"/>
      <c r="S264" s="235"/>
      <c r="T264" s="235"/>
      <c r="U264" s="235"/>
      <c r="V264" s="235"/>
      <c r="W264" s="235"/>
      <c r="X264" s="235"/>
      <c r="Y264" s="235"/>
      <c r="Z264" s="235"/>
    </row>
    <row r="265" spans="1:26" ht="12" customHeight="1" x14ac:dyDescent="0.25">
      <c r="A265" s="235"/>
      <c r="B265" s="235"/>
      <c r="C265" s="235"/>
      <c r="D265" s="269"/>
      <c r="E265" s="235"/>
      <c r="F265" s="235"/>
      <c r="G265" s="235"/>
      <c r="H265" s="235"/>
      <c r="I265" s="235"/>
      <c r="J265" s="235"/>
      <c r="K265" s="235"/>
      <c r="L265" s="235"/>
      <c r="M265" s="235"/>
      <c r="N265" s="235"/>
      <c r="O265" s="235"/>
      <c r="P265" s="235"/>
      <c r="Q265" s="235"/>
      <c r="R265" s="235"/>
      <c r="S265" s="235"/>
      <c r="T265" s="235"/>
      <c r="U265" s="235"/>
      <c r="V265" s="235"/>
      <c r="W265" s="235"/>
      <c r="X265" s="235"/>
      <c r="Y265" s="235"/>
      <c r="Z265" s="235"/>
    </row>
    <row r="266" spans="1:26" ht="12" customHeight="1" x14ac:dyDescent="0.25">
      <c r="A266" s="235"/>
      <c r="B266" s="235"/>
      <c r="C266" s="235"/>
      <c r="D266" s="269"/>
      <c r="E266" s="235"/>
      <c r="F266" s="235"/>
      <c r="G266" s="235"/>
      <c r="H266" s="235"/>
      <c r="I266" s="235"/>
      <c r="J266" s="235"/>
      <c r="K266" s="235"/>
      <c r="L266" s="235"/>
      <c r="M266" s="235"/>
      <c r="N266" s="235"/>
      <c r="O266" s="235"/>
      <c r="P266" s="235"/>
      <c r="Q266" s="235"/>
      <c r="R266" s="235"/>
      <c r="S266" s="235"/>
      <c r="T266" s="235"/>
      <c r="U266" s="235"/>
      <c r="V266" s="235"/>
      <c r="W266" s="235"/>
      <c r="X266" s="235"/>
      <c r="Y266" s="235"/>
      <c r="Z266" s="235"/>
    </row>
    <row r="267" spans="1:26" ht="12" customHeight="1" x14ac:dyDescent="0.25">
      <c r="A267" s="235"/>
      <c r="B267" s="235"/>
      <c r="C267" s="235"/>
      <c r="D267" s="269"/>
      <c r="E267" s="235"/>
      <c r="F267" s="235"/>
      <c r="G267" s="235"/>
      <c r="H267" s="235"/>
      <c r="I267" s="235"/>
      <c r="J267" s="235"/>
      <c r="K267" s="235"/>
      <c r="L267" s="235"/>
      <c r="M267" s="235"/>
      <c r="N267" s="235"/>
      <c r="O267" s="235"/>
      <c r="P267" s="235"/>
      <c r="Q267" s="235"/>
      <c r="R267" s="235"/>
      <c r="S267" s="235"/>
      <c r="T267" s="235"/>
      <c r="U267" s="235"/>
      <c r="V267" s="235"/>
      <c r="W267" s="235"/>
      <c r="X267" s="235"/>
      <c r="Y267" s="235"/>
      <c r="Z267" s="235"/>
    </row>
    <row r="268" spans="1:26" ht="12" customHeight="1" x14ac:dyDescent="0.25">
      <c r="A268" s="235"/>
      <c r="B268" s="235"/>
      <c r="C268" s="235"/>
      <c r="D268" s="269"/>
      <c r="E268" s="235"/>
      <c r="F268" s="235"/>
      <c r="G268" s="235"/>
      <c r="H268" s="235"/>
      <c r="I268" s="235"/>
      <c r="J268" s="235"/>
      <c r="K268" s="235"/>
      <c r="L268" s="235"/>
      <c r="M268" s="235"/>
      <c r="N268" s="235"/>
      <c r="O268" s="235"/>
      <c r="P268" s="235"/>
      <c r="Q268" s="235"/>
      <c r="R268" s="235"/>
      <c r="S268" s="235"/>
      <c r="T268" s="235"/>
      <c r="U268" s="235"/>
      <c r="V268" s="235"/>
      <c r="W268" s="235"/>
      <c r="X268" s="235"/>
      <c r="Y268" s="235"/>
      <c r="Z268" s="235"/>
    </row>
    <row r="269" spans="1:26" ht="12" customHeight="1" x14ac:dyDescent="0.25">
      <c r="A269" s="235"/>
      <c r="B269" s="235"/>
      <c r="C269" s="235"/>
      <c r="D269" s="269"/>
      <c r="E269" s="235"/>
      <c r="F269" s="235"/>
      <c r="G269" s="235"/>
      <c r="H269" s="235"/>
      <c r="I269" s="235"/>
      <c r="J269" s="235"/>
      <c r="K269" s="235"/>
      <c r="L269" s="235"/>
      <c r="M269" s="235"/>
      <c r="N269" s="235"/>
      <c r="O269" s="235"/>
      <c r="P269" s="235"/>
      <c r="Q269" s="235"/>
      <c r="R269" s="235"/>
      <c r="S269" s="235"/>
      <c r="T269" s="235"/>
      <c r="U269" s="235"/>
      <c r="V269" s="235"/>
      <c r="W269" s="235"/>
      <c r="X269" s="235"/>
      <c r="Y269" s="235"/>
      <c r="Z269" s="235"/>
    </row>
    <row r="270" spans="1:26" ht="12" customHeight="1" x14ac:dyDescent="0.25">
      <c r="A270" s="235"/>
      <c r="B270" s="235"/>
      <c r="C270" s="235"/>
      <c r="D270" s="269"/>
      <c r="E270" s="235"/>
      <c r="F270" s="235"/>
      <c r="G270" s="235"/>
      <c r="H270" s="235"/>
      <c r="I270" s="235"/>
      <c r="J270" s="235"/>
      <c r="K270" s="235"/>
      <c r="L270" s="235"/>
      <c r="M270" s="235"/>
      <c r="N270" s="235"/>
      <c r="O270" s="235"/>
      <c r="P270" s="235"/>
      <c r="Q270" s="235"/>
      <c r="R270" s="235"/>
      <c r="S270" s="235"/>
      <c r="T270" s="235"/>
      <c r="U270" s="235"/>
      <c r="V270" s="235"/>
      <c r="W270" s="235"/>
      <c r="X270" s="235"/>
      <c r="Y270" s="235"/>
      <c r="Z270" s="235"/>
    </row>
    <row r="271" spans="1:26" ht="12" customHeight="1" x14ac:dyDescent="0.25">
      <c r="A271" s="235"/>
      <c r="B271" s="235"/>
      <c r="C271" s="235"/>
      <c r="D271" s="269"/>
      <c r="E271" s="235"/>
      <c r="F271" s="235"/>
      <c r="G271" s="235"/>
      <c r="H271" s="235"/>
      <c r="I271" s="235"/>
      <c r="J271" s="235"/>
      <c r="K271" s="235"/>
      <c r="L271" s="235"/>
      <c r="M271" s="235"/>
      <c r="N271" s="235"/>
      <c r="O271" s="235"/>
      <c r="P271" s="235"/>
      <c r="Q271" s="235"/>
      <c r="R271" s="235"/>
      <c r="S271" s="235"/>
      <c r="T271" s="235"/>
      <c r="U271" s="235"/>
      <c r="V271" s="235"/>
      <c r="W271" s="235"/>
      <c r="X271" s="235"/>
      <c r="Y271" s="235"/>
      <c r="Z271" s="235"/>
    </row>
    <row r="272" spans="1:26" ht="12" customHeight="1" x14ac:dyDescent="0.25">
      <c r="A272" s="235"/>
      <c r="B272" s="235"/>
      <c r="C272" s="235"/>
      <c r="D272" s="269"/>
      <c r="E272" s="235"/>
      <c r="F272" s="235"/>
      <c r="G272" s="235"/>
      <c r="H272" s="235"/>
      <c r="I272" s="235"/>
      <c r="J272" s="235"/>
      <c r="K272" s="235"/>
      <c r="L272" s="235"/>
      <c r="M272" s="235"/>
      <c r="N272" s="235"/>
      <c r="O272" s="235"/>
      <c r="P272" s="235"/>
      <c r="Q272" s="235"/>
      <c r="R272" s="235"/>
      <c r="S272" s="235"/>
      <c r="T272" s="235"/>
      <c r="U272" s="235"/>
      <c r="V272" s="235"/>
      <c r="W272" s="235"/>
      <c r="X272" s="235"/>
      <c r="Y272" s="235"/>
      <c r="Z272" s="235"/>
    </row>
    <row r="273" spans="1:26" ht="12" customHeight="1" x14ac:dyDescent="0.25">
      <c r="A273" s="235"/>
      <c r="B273" s="235"/>
      <c r="C273" s="235"/>
      <c r="D273" s="269"/>
      <c r="E273" s="235"/>
      <c r="F273" s="235"/>
      <c r="G273" s="235"/>
      <c r="H273" s="235"/>
      <c r="I273" s="235"/>
      <c r="J273" s="235"/>
      <c r="K273" s="235"/>
      <c r="L273" s="235"/>
      <c r="M273" s="235"/>
      <c r="N273" s="235"/>
      <c r="O273" s="235"/>
      <c r="P273" s="235"/>
      <c r="Q273" s="235"/>
      <c r="R273" s="235"/>
      <c r="S273" s="235"/>
      <c r="T273" s="235"/>
      <c r="U273" s="235"/>
      <c r="V273" s="235"/>
      <c r="W273" s="235"/>
      <c r="X273" s="235"/>
      <c r="Y273" s="235"/>
      <c r="Z273" s="235"/>
    </row>
    <row r="274" spans="1:26" ht="12" customHeight="1" x14ac:dyDescent="0.25">
      <c r="A274" s="235"/>
      <c r="B274" s="235"/>
      <c r="C274" s="235"/>
      <c r="D274" s="269"/>
      <c r="E274" s="235"/>
      <c r="F274" s="235"/>
      <c r="G274" s="235"/>
      <c r="H274" s="235"/>
      <c r="I274" s="235"/>
      <c r="J274" s="235"/>
      <c r="K274" s="235"/>
      <c r="L274" s="235"/>
      <c r="M274" s="235"/>
      <c r="N274" s="235"/>
      <c r="O274" s="235"/>
      <c r="P274" s="235"/>
      <c r="Q274" s="235"/>
      <c r="R274" s="235"/>
      <c r="S274" s="235"/>
      <c r="T274" s="235"/>
      <c r="U274" s="235"/>
      <c r="V274" s="235"/>
      <c r="W274" s="235"/>
      <c r="X274" s="235"/>
      <c r="Y274" s="235"/>
      <c r="Z274" s="235"/>
    </row>
    <row r="275" spans="1:26" ht="12" customHeight="1" x14ac:dyDescent="0.25">
      <c r="A275" s="235"/>
      <c r="B275" s="235"/>
      <c r="C275" s="235"/>
      <c r="D275" s="269"/>
      <c r="E275" s="235"/>
      <c r="F275" s="235"/>
      <c r="G275" s="235"/>
      <c r="H275" s="235"/>
      <c r="I275" s="235"/>
      <c r="J275" s="235"/>
      <c r="K275" s="235"/>
      <c r="L275" s="235"/>
      <c r="M275" s="235"/>
      <c r="N275" s="235"/>
      <c r="O275" s="235"/>
      <c r="P275" s="235"/>
      <c r="Q275" s="235"/>
      <c r="R275" s="235"/>
      <c r="S275" s="235"/>
      <c r="T275" s="235"/>
      <c r="U275" s="235"/>
      <c r="V275" s="235"/>
      <c r="W275" s="235"/>
      <c r="X275" s="235"/>
      <c r="Y275" s="235"/>
      <c r="Z275" s="235"/>
    </row>
    <row r="276" spans="1:26" ht="12" customHeight="1" x14ac:dyDescent="0.25">
      <c r="A276" s="235"/>
      <c r="B276" s="235"/>
      <c r="C276" s="235"/>
      <c r="D276" s="269"/>
      <c r="E276" s="235"/>
      <c r="F276" s="235"/>
      <c r="G276" s="235"/>
      <c r="H276" s="235"/>
      <c r="I276" s="235"/>
      <c r="J276" s="235"/>
      <c r="K276" s="235"/>
      <c r="L276" s="235"/>
      <c r="M276" s="235"/>
      <c r="N276" s="235"/>
      <c r="O276" s="235"/>
      <c r="P276" s="235"/>
      <c r="Q276" s="235"/>
      <c r="R276" s="235"/>
      <c r="S276" s="235"/>
      <c r="T276" s="235"/>
      <c r="U276" s="235"/>
      <c r="V276" s="235"/>
      <c r="W276" s="235"/>
      <c r="X276" s="235"/>
      <c r="Y276" s="235"/>
      <c r="Z276" s="235"/>
    </row>
    <row r="277" spans="1:26" ht="12" customHeight="1" x14ac:dyDescent="0.25">
      <c r="A277" s="235"/>
      <c r="B277" s="235"/>
      <c r="C277" s="235"/>
      <c r="D277" s="269"/>
      <c r="E277" s="235"/>
      <c r="F277" s="235"/>
      <c r="G277" s="235"/>
      <c r="H277" s="235"/>
      <c r="I277" s="235"/>
      <c r="J277" s="235"/>
      <c r="K277" s="235"/>
      <c r="L277" s="235"/>
      <c r="M277" s="235"/>
      <c r="N277" s="235"/>
      <c r="O277" s="235"/>
      <c r="P277" s="235"/>
      <c r="Q277" s="235"/>
      <c r="R277" s="235"/>
      <c r="S277" s="235"/>
      <c r="T277" s="235"/>
      <c r="U277" s="235"/>
      <c r="V277" s="235"/>
      <c r="W277" s="235"/>
      <c r="X277" s="235"/>
      <c r="Y277" s="235"/>
      <c r="Z277" s="235"/>
    </row>
    <row r="278" spans="1:26" ht="12" customHeight="1" x14ac:dyDescent="0.25">
      <c r="A278" s="235"/>
      <c r="B278" s="235"/>
      <c r="C278" s="235"/>
      <c r="D278" s="269"/>
      <c r="E278" s="235"/>
      <c r="F278" s="235"/>
      <c r="G278" s="235"/>
      <c r="H278" s="235"/>
      <c r="I278" s="235"/>
      <c r="J278" s="235"/>
      <c r="K278" s="235"/>
      <c r="L278" s="235"/>
      <c r="M278" s="235"/>
      <c r="N278" s="235"/>
      <c r="O278" s="235"/>
      <c r="P278" s="235"/>
      <c r="Q278" s="235"/>
      <c r="R278" s="235"/>
      <c r="S278" s="235"/>
      <c r="T278" s="235"/>
      <c r="U278" s="235"/>
      <c r="V278" s="235"/>
      <c r="W278" s="235"/>
      <c r="X278" s="235"/>
      <c r="Y278" s="235"/>
      <c r="Z278" s="235"/>
    </row>
    <row r="279" spans="1:26" ht="12" customHeight="1" x14ac:dyDescent="0.25">
      <c r="A279" s="235"/>
      <c r="B279" s="235"/>
      <c r="C279" s="235"/>
      <c r="D279" s="269"/>
      <c r="E279" s="235"/>
      <c r="F279" s="235"/>
      <c r="G279" s="235"/>
      <c r="H279" s="235"/>
      <c r="I279" s="235"/>
      <c r="J279" s="235"/>
      <c r="K279" s="235"/>
      <c r="L279" s="235"/>
      <c r="M279" s="235"/>
      <c r="N279" s="235"/>
      <c r="O279" s="235"/>
      <c r="P279" s="235"/>
      <c r="Q279" s="235"/>
      <c r="R279" s="235"/>
      <c r="S279" s="235"/>
      <c r="T279" s="235"/>
      <c r="U279" s="235"/>
      <c r="V279" s="235"/>
      <c r="W279" s="235"/>
      <c r="X279" s="235"/>
      <c r="Y279" s="235"/>
      <c r="Z279" s="235"/>
    </row>
    <row r="280" spans="1:26" ht="12" customHeight="1" x14ac:dyDescent="0.25">
      <c r="A280" s="235"/>
      <c r="B280" s="235"/>
      <c r="C280" s="235"/>
      <c r="D280" s="269"/>
      <c r="E280" s="235"/>
      <c r="F280" s="235"/>
      <c r="G280" s="235"/>
      <c r="H280" s="235"/>
      <c r="I280" s="235"/>
      <c r="J280" s="235"/>
      <c r="K280" s="235"/>
      <c r="L280" s="235"/>
      <c r="M280" s="235"/>
      <c r="N280" s="235"/>
      <c r="O280" s="235"/>
      <c r="P280" s="235"/>
      <c r="Q280" s="235"/>
      <c r="R280" s="235"/>
      <c r="S280" s="235"/>
      <c r="T280" s="235"/>
      <c r="U280" s="235"/>
      <c r="V280" s="235"/>
      <c r="W280" s="235"/>
      <c r="X280" s="235"/>
      <c r="Y280" s="235"/>
      <c r="Z280" s="235"/>
    </row>
    <row r="281" spans="1:26" ht="12" customHeight="1" x14ac:dyDescent="0.25">
      <c r="A281" s="235"/>
      <c r="B281" s="235"/>
      <c r="C281" s="235"/>
      <c r="D281" s="269"/>
      <c r="E281" s="235"/>
      <c r="F281" s="235"/>
      <c r="G281" s="235"/>
      <c r="H281" s="235"/>
      <c r="I281" s="235"/>
      <c r="J281" s="235"/>
      <c r="K281" s="235"/>
      <c r="L281" s="235"/>
      <c r="M281" s="235"/>
      <c r="N281" s="235"/>
      <c r="O281" s="235"/>
      <c r="P281" s="235"/>
      <c r="Q281" s="235"/>
      <c r="R281" s="235"/>
      <c r="S281" s="235"/>
      <c r="T281" s="235"/>
      <c r="U281" s="235"/>
      <c r="V281" s="235"/>
      <c r="W281" s="235"/>
      <c r="X281" s="235"/>
      <c r="Y281" s="235"/>
      <c r="Z281" s="235"/>
    </row>
    <row r="282" spans="1:26" ht="12" customHeight="1" x14ac:dyDescent="0.25">
      <c r="A282" s="235"/>
      <c r="B282" s="235"/>
      <c r="C282" s="235"/>
      <c r="D282" s="269"/>
      <c r="E282" s="235"/>
      <c r="F282" s="235"/>
      <c r="G282" s="235"/>
      <c r="H282" s="235"/>
      <c r="I282" s="235"/>
      <c r="J282" s="235"/>
      <c r="K282" s="235"/>
      <c r="L282" s="235"/>
      <c r="M282" s="235"/>
      <c r="N282" s="235"/>
      <c r="O282" s="235"/>
      <c r="P282" s="235"/>
      <c r="Q282" s="235"/>
      <c r="R282" s="235"/>
      <c r="S282" s="235"/>
      <c r="T282" s="235"/>
      <c r="U282" s="235"/>
      <c r="V282" s="235"/>
      <c r="W282" s="235"/>
      <c r="X282" s="235"/>
      <c r="Y282" s="235"/>
      <c r="Z282" s="235"/>
    </row>
    <row r="283" spans="1:26" ht="12" customHeight="1" x14ac:dyDescent="0.25">
      <c r="A283" s="235"/>
      <c r="B283" s="235"/>
      <c r="C283" s="235"/>
      <c r="D283" s="269"/>
      <c r="E283" s="235"/>
      <c r="F283" s="235"/>
      <c r="G283" s="235"/>
      <c r="H283" s="235"/>
      <c r="I283" s="235"/>
      <c r="J283" s="235"/>
      <c r="K283" s="235"/>
      <c r="L283" s="235"/>
      <c r="M283" s="235"/>
      <c r="N283" s="235"/>
      <c r="O283" s="235"/>
      <c r="P283" s="235"/>
      <c r="Q283" s="235"/>
      <c r="R283" s="235"/>
      <c r="S283" s="235"/>
      <c r="T283" s="235"/>
      <c r="U283" s="235"/>
      <c r="V283" s="235"/>
      <c r="W283" s="235"/>
      <c r="X283" s="235"/>
      <c r="Y283" s="235"/>
      <c r="Z283" s="235"/>
    </row>
    <row r="284" spans="1:26" ht="12" customHeight="1" x14ac:dyDescent="0.25">
      <c r="A284" s="235"/>
      <c r="B284" s="235"/>
      <c r="C284" s="235"/>
      <c r="D284" s="269"/>
      <c r="E284" s="235"/>
      <c r="F284" s="235"/>
      <c r="G284" s="235"/>
      <c r="H284" s="235"/>
      <c r="I284" s="235"/>
      <c r="J284" s="235"/>
      <c r="K284" s="235"/>
      <c r="L284" s="235"/>
      <c r="M284" s="235"/>
      <c r="N284" s="235"/>
      <c r="O284" s="235"/>
      <c r="P284" s="235"/>
      <c r="Q284" s="235"/>
      <c r="R284" s="235"/>
      <c r="S284" s="235"/>
      <c r="T284" s="235"/>
      <c r="U284" s="235"/>
      <c r="V284" s="235"/>
      <c r="W284" s="235"/>
      <c r="X284" s="235"/>
      <c r="Y284" s="235"/>
      <c r="Z284" s="235"/>
    </row>
    <row r="285" spans="1:26" ht="12" customHeight="1" x14ac:dyDescent="0.25">
      <c r="A285" s="235"/>
      <c r="B285" s="235"/>
      <c r="C285" s="235"/>
      <c r="D285" s="269"/>
      <c r="E285" s="235"/>
      <c r="F285" s="235"/>
      <c r="G285" s="235"/>
      <c r="H285" s="235"/>
      <c r="I285" s="235"/>
      <c r="J285" s="235"/>
      <c r="K285" s="235"/>
      <c r="L285" s="235"/>
      <c r="M285" s="235"/>
      <c r="N285" s="235"/>
      <c r="O285" s="235"/>
      <c r="P285" s="235"/>
      <c r="Q285" s="235"/>
      <c r="R285" s="235"/>
      <c r="S285" s="235"/>
      <c r="T285" s="235"/>
      <c r="U285" s="235"/>
      <c r="V285" s="235"/>
      <c r="W285" s="235"/>
      <c r="X285" s="235"/>
      <c r="Y285" s="235"/>
      <c r="Z285" s="235"/>
    </row>
    <row r="286" spans="1:26" ht="12" customHeight="1" x14ac:dyDescent="0.25">
      <c r="A286" s="235"/>
      <c r="B286" s="235"/>
      <c r="C286" s="235"/>
      <c r="D286" s="269"/>
      <c r="E286" s="235"/>
      <c r="F286" s="235"/>
      <c r="G286" s="235"/>
      <c r="H286" s="235"/>
      <c r="I286" s="235"/>
      <c r="J286" s="235"/>
      <c r="K286" s="235"/>
      <c r="L286" s="235"/>
      <c r="M286" s="235"/>
      <c r="N286" s="235"/>
      <c r="O286" s="235"/>
      <c r="P286" s="235"/>
      <c r="Q286" s="235"/>
      <c r="R286" s="235"/>
      <c r="S286" s="235"/>
      <c r="T286" s="235"/>
      <c r="U286" s="235"/>
      <c r="V286" s="235"/>
      <c r="W286" s="235"/>
      <c r="X286" s="235"/>
      <c r="Y286" s="235"/>
      <c r="Z286" s="235"/>
    </row>
    <row r="287" spans="1:26" ht="12" customHeight="1" x14ac:dyDescent="0.25">
      <c r="A287" s="235"/>
      <c r="B287" s="235"/>
      <c r="C287" s="235"/>
      <c r="D287" s="269"/>
      <c r="E287" s="235"/>
      <c r="F287" s="235"/>
      <c r="G287" s="235"/>
      <c r="H287" s="235"/>
      <c r="I287" s="235"/>
      <c r="J287" s="235"/>
      <c r="K287" s="235"/>
      <c r="L287" s="235"/>
      <c r="M287" s="235"/>
      <c r="N287" s="235"/>
      <c r="O287" s="235"/>
      <c r="P287" s="235"/>
      <c r="Q287" s="235"/>
      <c r="R287" s="235"/>
      <c r="S287" s="235"/>
      <c r="T287" s="235"/>
      <c r="U287" s="235"/>
      <c r="V287" s="235"/>
      <c r="W287" s="235"/>
      <c r="X287" s="235"/>
      <c r="Y287" s="235"/>
      <c r="Z287" s="235"/>
    </row>
    <row r="288" spans="1:26" ht="12" customHeight="1" x14ac:dyDescent="0.25">
      <c r="A288" s="235"/>
      <c r="B288" s="235"/>
      <c r="C288" s="235"/>
      <c r="D288" s="269"/>
      <c r="E288" s="235"/>
      <c r="F288" s="235"/>
      <c r="G288" s="235"/>
      <c r="H288" s="235"/>
      <c r="I288" s="235"/>
      <c r="J288" s="235"/>
      <c r="K288" s="235"/>
      <c r="L288" s="235"/>
      <c r="M288" s="235"/>
      <c r="N288" s="235"/>
      <c r="O288" s="235"/>
      <c r="P288" s="235"/>
      <c r="Q288" s="235"/>
      <c r="R288" s="235"/>
      <c r="S288" s="235"/>
      <c r="T288" s="235"/>
      <c r="U288" s="235"/>
      <c r="V288" s="235"/>
      <c r="W288" s="235"/>
      <c r="X288" s="235"/>
      <c r="Y288" s="235"/>
      <c r="Z288" s="235"/>
    </row>
    <row r="289" spans="1:26" ht="12" customHeight="1" x14ac:dyDescent="0.25">
      <c r="A289" s="235"/>
      <c r="B289" s="235"/>
      <c r="C289" s="235"/>
      <c r="D289" s="269"/>
      <c r="E289" s="235"/>
      <c r="F289" s="235"/>
      <c r="G289" s="235"/>
      <c r="H289" s="235"/>
      <c r="I289" s="235"/>
      <c r="J289" s="235"/>
      <c r="K289" s="235"/>
      <c r="L289" s="235"/>
      <c r="M289" s="235"/>
      <c r="N289" s="235"/>
      <c r="O289" s="235"/>
      <c r="P289" s="235"/>
      <c r="Q289" s="235"/>
      <c r="R289" s="235"/>
      <c r="S289" s="235"/>
      <c r="T289" s="235"/>
      <c r="U289" s="235"/>
      <c r="V289" s="235"/>
      <c r="W289" s="235"/>
      <c r="X289" s="235"/>
      <c r="Y289" s="235"/>
      <c r="Z289" s="235"/>
    </row>
    <row r="290" spans="1:26" ht="12" customHeight="1" x14ac:dyDescent="0.25">
      <c r="A290" s="235"/>
      <c r="B290" s="235"/>
      <c r="C290" s="235"/>
      <c r="D290" s="269"/>
      <c r="E290" s="235"/>
      <c r="F290" s="235"/>
      <c r="G290" s="235"/>
      <c r="H290" s="235"/>
      <c r="I290" s="235"/>
      <c r="J290" s="235"/>
      <c r="K290" s="235"/>
      <c r="L290" s="235"/>
      <c r="M290" s="235"/>
      <c r="N290" s="235"/>
      <c r="O290" s="235"/>
      <c r="P290" s="235"/>
      <c r="Q290" s="235"/>
      <c r="R290" s="235"/>
      <c r="S290" s="235"/>
      <c r="T290" s="235"/>
      <c r="U290" s="235"/>
      <c r="V290" s="235"/>
      <c r="W290" s="235"/>
      <c r="X290" s="235"/>
      <c r="Y290" s="235"/>
      <c r="Z290" s="235"/>
    </row>
    <row r="291" spans="1:26" ht="12" customHeight="1" x14ac:dyDescent="0.25">
      <c r="A291" s="235"/>
      <c r="B291" s="235"/>
      <c r="C291" s="235"/>
      <c r="D291" s="269"/>
      <c r="E291" s="235"/>
      <c r="F291" s="235"/>
      <c r="G291" s="235"/>
      <c r="H291" s="235"/>
      <c r="I291" s="235"/>
      <c r="J291" s="235"/>
      <c r="K291" s="235"/>
      <c r="L291" s="235"/>
      <c r="M291" s="235"/>
      <c r="N291" s="235"/>
      <c r="O291" s="235"/>
      <c r="P291" s="235"/>
      <c r="Q291" s="235"/>
      <c r="R291" s="235"/>
      <c r="S291" s="235"/>
      <c r="T291" s="235"/>
      <c r="U291" s="235"/>
      <c r="V291" s="235"/>
      <c r="W291" s="235"/>
      <c r="X291" s="235"/>
      <c r="Y291" s="235"/>
      <c r="Z291" s="235"/>
    </row>
    <row r="292" spans="1:26" ht="12" customHeight="1" x14ac:dyDescent="0.25">
      <c r="A292" s="235"/>
      <c r="B292" s="235"/>
      <c r="C292" s="235"/>
      <c r="D292" s="269"/>
      <c r="E292" s="235"/>
      <c r="F292" s="235"/>
      <c r="G292" s="235"/>
      <c r="H292" s="235"/>
      <c r="I292" s="235"/>
      <c r="J292" s="235"/>
      <c r="K292" s="235"/>
      <c r="L292" s="235"/>
      <c r="M292" s="235"/>
      <c r="N292" s="235"/>
      <c r="O292" s="235"/>
      <c r="P292" s="235"/>
      <c r="Q292" s="235"/>
      <c r="R292" s="235"/>
      <c r="S292" s="235"/>
      <c r="T292" s="235"/>
      <c r="U292" s="235"/>
      <c r="V292" s="235"/>
      <c r="W292" s="235"/>
      <c r="X292" s="235"/>
      <c r="Y292" s="235"/>
      <c r="Z292" s="235"/>
    </row>
    <row r="293" spans="1:26" ht="12" customHeight="1" x14ac:dyDescent="0.25">
      <c r="A293" s="235"/>
      <c r="B293" s="235"/>
      <c r="C293" s="235"/>
      <c r="D293" s="269"/>
      <c r="E293" s="235"/>
      <c r="F293" s="235"/>
      <c r="G293" s="235"/>
      <c r="H293" s="235"/>
      <c r="I293" s="235"/>
      <c r="J293" s="235"/>
      <c r="K293" s="235"/>
      <c r="L293" s="235"/>
      <c r="M293" s="235"/>
      <c r="N293" s="235"/>
      <c r="O293" s="235"/>
      <c r="P293" s="235"/>
      <c r="Q293" s="235"/>
      <c r="R293" s="235"/>
      <c r="S293" s="235"/>
      <c r="T293" s="235"/>
      <c r="U293" s="235"/>
      <c r="V293" s="235"/>
      <c r="W293" s="235"/>
      <c r="X293" s="235"/>
      <c r="Y293" s="235"/>
      <c r="Z293" s="235"/>
    </row>
    <row r="294" spans="1:26" ht="12" customHeight="1" x14ac:dyDescent="0.25">
      <c r="A294" s="235"/>
      <c r="B294" s="235"/>
      <c r="C294" s="235"/>
      <c r="D294" s="269"/>
      <c r="E294" s="235"/>
      <c r="F294" s="235"/>
      <c r="G294" s="235"/>
      <c r="H294" s="235"/>
      <c r="I294" s="235"/>
      <c r="J294" s="235"/>
      <c r="K294" s="235"/>
      <c r="L294" s="235"/>
      <c r="M294" s="235"/>
      <c r="N294" s="235"/>
      <c r="O294" s="235"/>
      <c r="P294" s="235"/>
      <c r="Q294" s="235"/>
      <c r="R294" s="235"/>
      <c r="S294" s="235"/>
      <c r="T294" s="235"/>
      <c r="U294" s="235"/>
      <c r="V294" s="235"/>
      <c r="W294" s="235"/>
      <c r="X294" s="235"/>
      <c r="Y294" s="235"/>
      <c r="Z294" s="235"/>
    </row>
    <row r="295" spans="1:26" ht="12" customHeight="1" x14ac:dyDescent="0.25">
      <c r="A295" s="235"/>
      <c r="B295" s="235"/>
      <c r="C295" s="235"/>
      <c r="D295" s="269"/>
      <c r="E295" s="235"/>
      <c r="F295" s="235"/>
      <c r="G295" s="235"/>
      <c r="H295" s="235"/>
      <c r="I295" s="235"/>
      <c r="J295" s="235"/>
      <c r="K295" s="235"/>
      <c r="L295" s="235"/>
      <c r="M295" s="235"/>
      <c r="N295" s="235"/>
      <c r="O295" s="235"/>
      <c r="P295" s="235"/>
      <c r="Q295" s="235"/>
      <c r="R295" s="235"/>
      <c r="S295" s="235"/>
      <c r="T295" s="235"/>
      <c r="U295" s="235"/>
      <c r="V295" s="235"/>
      <c r="W295" s="235"/>
      <c r="X295" s="235"/>
      <c r="Y295" s="235"/>
      <c r="Z295" s="235"/>
    </row>
    <row r="296" spans="1:26" ht="12" customHeight="1" x14ac:dyDescent="0.25">
      <c r="A296" s="235"/>
      <c r="B296" s="235"/>
      <c r="C296" s="235"/>
      <c r="D296" s="269"/>
      <c r="E296" s="235"/>
      <c r="F296" s="235"/>
      <c r="G296" s="235"/>
      <c r="H296" s="235"/>
      <c r="I296" s="235"/>
      <c r="J296" s="235"/>
      <c r="K296" s="235"/>
      <c r="L296" s="235"/>
      <c r="M296" s="235"/>
      <c r="N296" s="235"/>
      <c r="O296" s="235"/>
      <c r="P296" s="235"/>
      <c r="Q296" s="235"/>
      <c r="R296" s="235"/>
      <c r="S296" s="235"/>
      <c r="T296" s="235"/>
      <c r="U296" s="235"/>
      <c r="V296" s="235"/>
      <c r="W296" s="235"/>
      <c r="X296" s="235"/>
      <c r="Y296" s="235"/>
      <c r="Z296" s="235"/>
    </row>
    <row r="297" spans="1:26" ht="12" customHeight="1" x14ac:dyDescent="0.25">
      <c r="A297" s="235"/>
      <c r="B297" s="235"/>
      <c r="C297" s="235"/>
      <c r="D297" s="269"/>
      <c r="E297" s="235"/>
      <c r="F297" s="235"/>
      <c r="G297" s="235"/>
      <c r="H297" s="235"/>
      <c r="I297" s="235"/>
      <c r="J297" s="235"/>
      <c r="K297" s="235"/>
      <c r="L297" s="235"/>
      <c r="M297" s="235"/>
      <c r="N297" s="235"/>
      <c r="O297" s="235"/>
      <c r="P297" s="235"/>
      <c r="Q297" s="235"/>
      <c r="R297" s="235"/>
      <c r="S297" s="235"/>
      <c r="T297" s="235"/>
      <c r="U297" s="235"/>
      <c r="V297" s="235"/>
      <c r="W297" s="235"/>
      <c r="X297" s="235"/>
      <c r="Y297" s="235"/>
      <c r="Z297" s="235"/>
    </row>
    <row r="298" spans="1:26" ht="12" customHeight="1" x14ac:dyDescent="0.25">
      <c r="A298" s="235"/>
      <c r="B298" s="235"/>
      <c r="C298" s="235"/>
      <c r="D298" s="269"/>
      <c r="E298" s="235"/>
      <c r="F298" s="235"/>
      <c r="G298" s="235"/>
      <c r="H298" s="235"/>
      <c r="I298" s="235"/>
      <c r="J298" s="235"/>
      <c r="K298" s="235"/>
      <c r="L298" s="235"/>
      <c r="M298" s="235"/>
      <c r="N298" s="235"/>
      <c r="O298" s="235"/>
      <c r="P298" s="235"/>
      <c r="Q298" s="235"/>
      <c r="R298" s="235"/>
      <c r="S298" s="235"/>
      <c r="T298" s="235"/>
      <c r="U298" s="235"/>
      <c r="V298" s="235"/>
      <c r="W298" s="235"/>
      <c r="X298" s="235"/>
      <c r="Y298" s="235"/>
      <c r="Z298" s="235"/>
    </row>
    <row r="299" spans="1:26" ht="12" customHeight="1" x14ac:dyDescent="0.25">
      <c r="A299" s="235"/>
      <c r="B299" s="235"/>
      <c r="C299" s="235"/>
      <c r="D299" s="269"/>
      <c r="E299" s="235"/>
      <c r="F299" s="235"/>
      <c r="G299" s="235"/>
      <c r="H299" s="235"/>
      <c r="I299" s="235"/>
      <c r="J299" s="235"/>
      <c r="K299" s="235"/>
      <c r="L299" s="235"/>
      <c r="M299" s="235"/>
      <c r="N299" s="235"/>
      <c r="O299" s="235"/>
      <c r="P299" s="235"/>
      <c r="Q299" s="235"/>
      <c r="R299" s="235"/>
      <c r="S299" s="235"/>
      <c r="T299" s="235"/>
      <c r="U299" s="235"/>
      <c r="V299" s="235"/>
      <c r="W299" s="235"/>
      <c r="X299" s="235"/>
      <c r="Y299" s="235"/>
      <c r="Z299" s="235"/>
    </row>
    <row r="300" spans="1:26" ht="12" customHeight="1" x14ac:dyDescent="0.25">
      <c r="A300" s="235"/>
      <c r="B300" s="235"/>
      <c r="C300" s="235"/>
      <c r="D300" s="269"/>
      <c r="E300" s="235"/>
      <c r="F300" s="235"/>
      <c r="G300" s="235"/>
      <c r="H300" s="235"/>
      <c r="I300" s="235"/>
      <c r="J300" s="235"/>
      <c r="K300" s="235"/>
      <c r="L300" s="235"/>
      <c r="M300" s="235"/>
      <c r="N300" s="235"/>
      <c r="O300" s="235"/>
      <c r="P300" s="235"/>
      <c r="Q300" s="235"/>
      <c r="R300" s="235"/>
      <c r="S300" s="235"/>
      <c r="T300" s="235"/>
      <c r="U300" s="235"/>
      <c r="V300" s="235"/>
      <c r="W300" s="235"/>
      <c r="X300" s="235"/>
      <c r="Y300" s="235"/>
      <c r="Z300" s="235"/>
    </row>
    <row r="301" spans="1:26" ht="12" customHeight="1" x14ac:dyDescent="0.25">
      <c r="A301" s="235"/>
      <c r="B301" s="235"/>
      <c r="C301" s="235"/>
      <c r="D301" s="269"/>
      <c r="E301" s="235"/>
      <c r="F301" s="235"/>
      <c r="G301" s="235"/>
      <c r="H301" s="235"/>
      <c r="I301" s="235"/>
      <c r="J301" s="235"/>
      <c r="K301" s="235"/>
      <c r="L301" s="235"/>
      <c r="M301" s="235"/>
      <c r="N301" s="235"/>
      <c r="O301" s="235"/>
      <c r="P301" s="235"/>
      <c r="Q301" s="235"/>
      <c r="R301" s="235"/>
      <c r="S301" s="235"/>
      <c r="T301" s="235"/>
      <c r="U301" s="235"/>
      <c r="V301" s="235"/>
      <c r="W301" s="235"/>
      <c r="X301" s="235"/>
      <c r="Y301" s="235"/>
      <c r="Z301" s="235"/>
    </row>
    <row r="302" spans="1:26" ht="12" customHeight="1" x14ac:dyDescent="0.25">
      <c r="A302" s="235"/>
      <c r="B302" s="235"/>
      <c r="C302" s="235"/>
      <c r="D302" s="269"/>
      <c r="E302" s="235"/>
      <c r="F302" s="235"/>
      <c r="G302" s="235"/>
      <c r="H302" s="235"/>
      <c r="I302" s="235"/>
      <c r="J302" s="235"/>
      <c r="K302" s="235"/>
      <c r="L302" s="235"/>
      <c r="M302" s="235"/>
      <c r="N302" s="235"/>
      <c r="O302" s="235"/>
      <c r="P302" s="235"/>
      <c r="Q302" s="235"/>
      <c r="R302" s="235"/>
      <c r="S302" s="235"/>
      <c r="T302" s="235"/>
      <c r="U302" s="235"/>
      <c r="V302" s="235"/>
      <c r="W302" s="235"/>
      <c r="X302" s="235"/>
      <c r="Y302" s="235"/>
      <c r="Z302" s="235"/>
    </row>
    <row r="303" spans="1:26" ht="12" customHeight="1" x14ac:dyDescent="0.25">
      <c r="A303" s="235"/>
      <c r="B303" s="235"/>
      <c r="C303" s="235"/>
      <c r="D303" s="269"/>
      <c r="E303" s="235"/>
      <c r="F303" s="235"/>
      <c r="G303" s="235"/>
      <c r="H303" s="235"/>
      <c r="I303" s="235"/>
      <c r="J303" s="235"/>
      <c r="K303" s="235"/>
      <c r="L303" s="235"/>
      <c r="M303" s="235"/>
      <c r="N303" s="235"/>
      <c r="O303" s="235"/>
      <c r="P303" s="235"/>
      <c r="Q303" s="235"/>
      <c r="R303" s="235"/>
      <c r="S303" s="235"/>
      <c r="T303" s="235"/>
      <c r="U303" s="235"/>
      <c r="V303" s="235"/>
      <c r="W303" s="235"/>
      <c r="X303" s="235"/>
      <c r="Y303" s="235"/>
      <c r="Z303" s="235"/>
    </row>
    <row r="304" spans="1:26" ht="12" customHeight="1" x14ac:dyDescent="0.25">
      <c r="A304" s="235"/>
      <c r="B304" s="235"/>
      <c r="C304" s="235"/>
      <c r="D304" s="269"/>
      <c r="E304" s="235"/>
      <c r="F304" s="235"/>
      <c r="G304" s="235"/>
      <c r="H304" s="235"/>
      <c r="I304" s="235"/>
      <c r="J304" s="235"/>
      <c r="K304" s="235"/>
      <c r="L304" s="235"/>
      <c r="M304" s="235"/>
      <c r="N304" s="235"/>
      <c r="O304" s="235"/>
      <c r="P304" s="235"/>
      <c r="Q304" s="235"/>
      <c r="R304" s="235"/>
      <c r="S304" s="235"/>
      <c r="T304" s="235"/>
      <c r="U304" s="235"/>
      <c r="V304" s="235"/>
      <c r="W304" s="235"/>
      <c r="X304" s="235"/>
      <c r="Y304" s="235"/>
      <c r="Z304" s="235"/>
    </row>
    <row r="305" spans="1:26" ht="12" customHeight="1" x14ac:dyDescent="0.25">
      <c r="A305" s="235"/>
      <c r="B305" s="235"/>
      <c r="C305" s="235"/>
      <c r="D305" s="269"/>
      <c r="E305" s="235"/>
      <c r="F305" s="235"/>
      <c r="G305" s="235"/>
      <c r="H305" s="235"/>
      <c r="I305" s="235"/>
      <c r="J305" s="235"/>
      <c r="K305" s="235"/>
      <c r="L305" s="235"/>
      <c r="M305" s="235"/>
      <c r="N305" s="235"/>
      <c r="O305" s="235"/>
      <c r="P305" s="235"/>
      <c r="Q305" s="235"/>
      <c r="R305" s="235"/>
      <c r="S305" s="235"/>
      <c r="T305" s="235"/>
      <c r="U305" s="235"/>
      <c r="V305" s="235"/>
      <c r="W305" s="235"/>
      <c r="X305" s="235"/>
      <c r="Y305" s="235"/>
      <c r="Z305" s="235"/>
    </row>
    <row r="306" spans="1:26" ht="12" customHeight="1" x14ac:dyDescent="0.25">
      <c r="A306" s="235"/>
      <c r="B306" s="235"/>
      <c r="C306" s="235"/>
      <c r="D306" s="269"/>
      <c r="E306" s="235"/>
      <c r="F306" s="235"/>
      <c r="G306" s="235"/>
      <c r="H306" s="235"/>
      <c r="I306" s="235"/>
      <c r="J306" s="235"/>
      <c r="K306" s="235"/>
      <c r="L306" s="235"/>
      <c r="M306" s="235"/>
      <c r="N306" s="235"/>
      <c r="O306" s="235"/>
      <c r="P306" s="235"/>
      <c r="Q306" s="235"/>
      <c r="R306" s="235"/>
      <c r="S306" s="235"/>
      <c r="T306" s="235"/>
      <c r="U306" s="235"/>
      <c r="V306" s="235"/>
      <c r="W306" s="235"/>
      <c r="X306" s="235"/>
      <c r="Y306" s="235"/>
      <c r="Z306" s="235"/>
    </row>
    <row r="307" spans="1:26" ht="12" customHeight="1" x14ac:dyDescent="0.25">
      <c r="A307" s="235"/>
      <c r="B307" s="235"/>
      <c r="C307" s="235"/>
      <c r="D307" s="269"/>
      <c r="E307" s="235"/>
      <c r="F307" s="235"/>
      <c r="G307" s="235"/>
      <c r="H307" s="235"/>
      <c r="I307" s="235"/>
      <c r="J307" s="235"/>
      <c r="K307" s="235"/>
      <c r="L307" s="235"/>
      <c r="M307" s="235"/>
      <c r="N307" s="235"/>
      <c r="O307" s="235"/>
      <c r="P307" s="235"/>
      <c r="Q307" s="235"/>
      <c r="R307" s="235"/>
      <c r="S307" s="235"/>
      <c r="T307" s="235"/>
      <c r="U307" s="235"/>
      <c r="V307" s="235"/>
      <c r="W307" s="235"/>
      <c r="X307" s="235"/>
      <c r="Y307" s="235"/>
      <c r="Z307" s="235"/>
    </row>
    <row r="308" spans="1:26" ht="12" customHeight="1" x14ac:dyDescent="0.25">
      <c r="A308" s="235"/>
      <c r="B308" s="235"/>
      <c r="C308" s="235"/>
      <c r="D308" s="269"/>
      <c r="E308" s="235"/>
      <c r="F308" s="235"/>
      <c r="G308" s="235"/>
      <c r="H308" s="235"/>
      <c r="I308" s="235"/>
      <c r="J308" s="235"/>
      <c r="K308" s="235"/>
      <c r="L308" s="235"/>
      <c r="M308" s="235"/>
      <c r="N308" s="235"/>
      <c r="O308" s="235"/>
      <c r="P308" s="235"/>
      <c r="Q308" s="235"/>
      <c r="R308" s="235"/>
      <c r="S308" s="235"/>
      <c r="T308" s="235"/>
      <c r="U308" s="235"/>
      <c r="V308" s="235"/>
      <c r="W308" s="235"/>
      <c r="X308" s="235"/>
      <c r="Y308" s="235"/>
      <c r="Z308" s="235"/>
    </row>
    <row r="309" spans="1:26" ht="12" customHeight="1" x14ac:dyDescent="0.25">
      <c r="A309" s="235"/>
      <c r="B309" s="235"/>
      <c r="C309" s="235"/>
      <c r="D309" s="269"/>
      <c r="E309" s="235"/>
      <c r="F309" s="235"/>
      <c r="G309" s="235"/>
      <c r="H309" s="235"/>
      <c r="I309" s="235"/>
      <c r="J309" s="235"/>
      <c r="K309" s="235"/>
      <c r="L309" s="235"/>
      <c r="M309" s="235"/>
      <c r="N309" s="235"/>
      <c r="O309" s="235"/>
      <c r="P309" s="235"/>
      <c r="Q309" s="235"/>
      <c r="R309" s="235"/>
      <c r="S309" s="235"/>
      <c r="T309" s="235"/>
      <c r="U309" s="235"/>
      <c r="V309" s="235"/>
      <c r="W309" s="235"/>
      <c r="X309" s="235"/>
      <c r="Y309" s="235"/>
      <c r="Z309" s="235"/>
    </row>
    <row r="310" spans="1:26" ht="12" customHeight="1" x14ac:dyDescent="0.25">
      <c r="A310" s="235"/>
      <c r="B310" s="235"/>
      <c r="C310" s="235"/>
      <c r="D310" s="269"/>
      <c r="E310" s="235"/>
      <c r="F310" s="235"/>
      <c r="G310" s="235"/>
      <c r="H310" s="235"/>
      <c r="I310" s="235"/>
      <c r="J310" s="235"/>
      <c r="K310" s="235"/>
      <c r="L310" s="235"/>
      <c r="M310" s="235"/>
      <c r="N310" s="235"/>
      <c r="O310" s="235"/>
      <c r="P310" s="235"/>
      <c r="Q310" s="235"/>
      <c r="R310" s="235"/>
      <c r="S310" s="235"/>
      <c r="T310" s="235"/>
      <c r="U310" s="235"/>
      <c r="V310" s="235"/>
      <c r="W310" s="235"/>
      <c r="X310" s="235"/>
      <c r="Y310" s="235"/>
      <c r="Z310" s="235"/>
    </row>
    <row r="311" spans="1:26" ht="12" customHeight="1" x14ac:dyDescent="0.25">
      <c r="A311" s="235"/>
      <c r="B311" s="235"/>
      <c r="C311" s="235"/>
      <c r="D311" s="269"/>
      <c r="E311" s="235"/>
      <c r="F311" s="235"/>
      <c r="G311" s="235"/>
      <c r="H311" s="235"/>
      <c r="I311" s="235"/>
      <c r="J311" s="235"/>
      <c r="K311" s="235"/>
      <c r="L311" s="235"/>
      <c r="M311" s="235"/>
      <c r="N311" s="235"/>
      <c r="O311" s="235"/>
      <c r="P311" s="235"/>
      <c r="Q311" s="235"/>
      <c r="R311" s="235"/>
      <c r="S311" s="235"/>
      <c r="T311" s="235"/>
      <c r="U311" s="235"/>
      <c r="V311" s="235"/>
      <c r="W311" s="235"/>
      <c r="X311" s="235"/>
      <c r="Y311" s="235"/>
      <c r="Z311" s="235"/>
    </row>
    <row r="312" spans="1:26" ht="12" customHeight="1" x14ac:dyDescent="0.25">
      <c r="A312" s="235"/>
      <c r="B312" s="235"/>
      <c r="C312" s="235"/>
      <c r="D312" s="269"/>
      <c r="E312" s="235"/>
      <c r="F312" s="235"/>
      <c r="G312" s="235"/>
      <c r="H312" s="235"/>
      <c r="I312" s="235"/>
      <c r="J312" s="235"/>
      <c r="K312" s="235"/>
      <c r="L312" s="235"/>
      <c r="M312" s="235"/>
      <c r="N312" s="235"/>
      <c r="O312" s="235"/>
      <c r="P312" s="235"/>
      <c r="Q312" s="235"/>
      <c r="R312" s="235"/>
      <c r="S312" s="235"/>
      <c r="T312" s="235"/>
      <c r="U312" s="235"/>
      <c r="V312" s="235"/>
      <c r="W312" s="235"/>
      <c r="X312" s="235"/>
      <c r="Y312" s="235"/>
      <c r="Z312" s="235"/>
    </row>
    <row r="313" spans="1:26" ht="12" customHeight="1" x14ac:dyDescent="0.25">
      <c r="A313" s="235"/>
      <c r="B313" s="235"/>
      <c r="C313" s="235"/>
      <c r="D313" s="269"/>
      <c r="E313" s="235"/>
      <c r="F313" s="235"/>
      <c r="G313" s="235"/>
      <c r="H313" s="235"/>
      <c r="I313" s="235"/>
      <c r="J313" s="235"/>
      <c r="K313" s="235"/>
      <c r="L313" s="235"/>
      <c r="M313" s="235"/>
      <c r="N313" s="235"/>
      <c r="O313" s="235"/>
      <c r="P313" s="235"/>
      <c r="Q313" s="235"/>
      <c r="R313" s="235"/>
      <c r="S313" s="235"/>
      <c r="T313" s="235"/>
      <c r="U313" s="235"/>
      <c r="V313" s="235"/>
      <c r="W313" s="235"/>
      <c r="X313" s="235"/>
      <c r="Y313" s="235"/>
      <c r="Z313" s="235"/>
    </row>
    <row r="314" spans="1:26" ht="12" customHeight="1" x14ac:dyDescent="0.25">
      <c r="A314" s="235"/>
      <c r="B314" s="235"/>
      <c r="C314" s="235"/>
      <c r="D314" s="269"/>
      <c r="E314" s="235"/>
      <c r="F314" s="235"/>
      <c r="G314" s="235"/>
      <c r="H314" s="235"/>
      <c r="I314" s="235"/>
      <c r="J314" s="235"/>
      <c r="K314" s="235"/>
      <c r="L314" s="235"/>
      <c r="M314" s="235"/>
      <c r="N314" s="235"/>
      <c r="O314" s="235"/>
      <c r="P314" s="235"/>
      <c r="Q314" s="235"/>
      <c r="R314" s="235"/>
      <c r="S314" s="235"/>
      <c r="T314" s="235"/>
      <c r="U314" s="235"/>
      <c r="V314" s="235"/>
      <c r="W314" s="235"/>
      <c r="X314" s="235"/>
      <c r="Y314" s="235"/>
      <c r="Z314" s="235"/>
    </row>
    <row r="315" spans="1:26" ht="12" customHeight="1" x14ac:dyDescent="0.25">
      <c r="A315" s="235"/>
      <c r="B315" s="235"/>
      <c r="C315" s="235"/>
      <c r="D315" s="269"/>
      <c r="E315" s="235"/>
      <c r="F315" s="235"/>
      <c r="G315" s="235"/>
      <c r="H315" s="235"/>
      <c r="I315" s="235"/>
      <c r="J315" s="235"/>
      <c r="K315" s="235"/>
      <c r="L315" s="235"/>
      <c r="M315" s="235"/>
      <c r="N315" s="235"/>
      <c r="O315" s="235"/>
      <c r="P315" s="235"/>
      <c r="Q315" s="235"/>
      <c r="R315" s="235"/>
      <c r="S315" s="235"/>
      <c r="T315" s="235"/>
      <c r="U315" s="235"/>
      <c r="V315" s="235"/>
      <c r="W315" s="235"/>
      <c r="X315" s="235"/>
      <c r="Y315" s="235"/>
      <c r="Z315" s="235"/>
    </row>
    <row r="316" spans="1:26" ht="12" customHeight="1" x14ac:dyDescent="0.25">
      <c r="A316" s="235"/>
      <c r="B316" s="235"/>
      <c r="C316" s="235"/>
      <c r="D316" s="269"/>
      <c r="E316" s="235"/>
      <c r="F316" s="235"/>
      <c r="G316" s="235"/>
      <c r="H316" s="235"/>
      <c r="I316" s="235"/>
      <c r="J316" s="235"/>
      <c r="K316" s="235"/>
      <c r="L316" s="235"/>
      <c r="M316" s="235"/>
      <c r="N316" s="235"/>
      <c r="O316" s="235"/>
      <c r="P316" s="235"/>
      <c r="Q316" s="235"/>
      <c r="R316" s="235"/>
      <c r="S316" s="235"/>
      <c r="T316" s="235"/>
      <c r="U316" s="235"/>
      <c r="V316" s="235"/>
      <c r="W316" s="235"/>
      <c r="X316" s="235"/>
      <c r="Y316" s="235"/>
      <c r="Z316" s="235"/>
    </row>
    <row r="317" spans="1:26" ht="12" customHeight="1" x14ac:dyDescent="0.25">
      <c r="A317" s="235"/>
      <c r="B317" s="235"/>
      <c r="C317" s="235"/>
      <c r="D317" s="269"/>
      <c r="E317" s="235"/>
      <c r="F317" s="235"/>
      <c r="G317" s="235"/>
      <c r="H317" s="235"/>
      <c r="I317" s="235"/>
      <c r="J317" s="235"/>
      <c r="K317" s="235"/>
      <c r="L317" s="235"/>
      <c r="M317" s="235"/>
      <c r="N317" s="235"/>
      <c r="O317" s="235"/>
      <c r="P317" s="235"/>
      <c r="Q317" s="235"/>
      <c r="R317" s="235"/>
      <c r="S317" s="235"/>
      <c r="T317" s="235"/>
      <c r="U317" s="235"/>
      <c r="V317" s="235"/>
      <c r="W317" s="235"/>
      <c r="X317" s="235"/>
      <c r="Y317" s="235"/>
      <c r="Z317" s="235"/>
    </row>
    <row r="318" spans="1:26" ht="12" customHeight="1" x14ac:dyDescent="0.25">
      <c r="A318" s="235"/>
      <c r="B318" s="235"/>
      <c r="C318" s="235"/>
      <c r="D318" s="269"/>
      <c r="E318" s="235"/>
      <c r="F318" s="235"/>
      <c r="G318" s="235"/>
      <c r="H318" s="235"/>
      <c r="I318" s="235"/>
      <c r="J318" s="235"/>
      <c r="K318" s="235"/>
      <c r="L318" s="235"/>
      <c r="M318" s="235"/>
      <c r="N318" s="235"/>
      <c r="O318" s="235"/>
      <c r="P318" s="235"/>
      <c r="Q318" s="235"/>
      <c r="R318" s="235"/>
      <c r="S318" s="235"/>
      <c r="T318" s="235"/>
      <c r="U318" s="235"/>
      <c r="V318" s="235"/>
      <c r="W318" s="235"/>
      <c r="X318" s="235"/>
      <c r="Y318" s="235"/>
      <c r="Z318" s="235"/>
    </row>
    <row r="319" spans="1:26" ht="12" customHeight="1" x14ac:dyDescent="0.25">
      <c r="A319" s="235"/>
      <c r="B319" s="235"/>
      <c r="C319" s="235"/>
      <c r="D319" s="269"/>
      <c r="E319" s="235"/>
      <c r="F319" s="235"/>
      <c r="G319" s="235"/>
      <c r="H319" s="235"/>
      <c r="I319" s="235"/>
      <c r="J319" s="235"/>
      <c r="K319" s="235"/>
      <c r="L319" s="235"/>
      <c r="M319" s="235"/>
      <c r="N319" s="235"/>
      <c r="O319" s="235"/>
      <c r="P319" s="235"/>
      <c r="Q319" s="235"/>
      <c r="R319" s="235"/>
      <c r="S319" s="235"/>
      <c r="T319" s="235"/>
      <c r="U319" s="235"/>
      <c r="V319" s="235"/>
      <c r="W319" s="235"/>
      <c r="X319" s="235"/>
      <c r="Y319" s="235"/>
      <c r="Z319" s="235"/>
    </row>
    <row r="320" spans="1:26" ht="12" customHeight="1" x14ac:dyDescent="0.25">
      <c r="A320" s="235"/>
      <c r="B320" s="235"/>
      <c r="C320" s="235"/>
      <c r="D320" s="269"/>
      <c r="E320" s="235"/>
      <c r="F320" s="235"/>
      <c r="G320" s="235"/>
      <c r="H320" s="235"/>
      <c r="I320" s="235"/>
      <c r="J320" s="235"/>
      <c r="K320" s="235"/>
      <c r="L320" s="235"/>
      <c r="M320" s="235"/>
      <c r="N320" s="235"/>
      <c r="O320" s="235"/>
      <c r="P320" s="235"/>
      <c r="Q320" s="235"/>
      <c r="R320" s="235"/>
      <c r="S320" s="235"/>
      <c r="T320" s="235"/>
      <c r="U320" s="235"/>
      <c r="V320" s="235"/>
      <c r="W320" s="235"/>
      <c r="X320" s="235"/>
      <c r="Y320" s="235"/>
      <c r="Z320" s="235"/>
    </row>
    <row r="321" spans="1:26" ht="12" customHeight="1" x14ac:dyDescent="0.25">
      <c r="A321" s="235"/>
      <c r="B321" s="235"/>
      <c r="C321" s="235"/>
      <c r="D321" s="269"/>
      <c r="E321" s="235"/>
      <c r="F321" s="235"/>
      <c r="G321" s="235"/>
      <c r="H321" s="235"/>
      <c r="I321" s="235"/>
      <c r="J321" s="235"/>
      <c r="K321" s="235"/>
      <c r="L321" s="235"/>
      <c r="M321" s="235"/>
      <c r="N321" s="235"/>
      <c r="O321" s="235"/>
      <c r="P321" s="235"/>
      <c r="Q321" s="235"/>
      <c r="R321" s="235"/>
      <c r="S321" s="235"/>
      <c r="T321" s="235"/>
      <c r="U321" s="235"/>
      <c r="V321" s="235"/>
      <c r="W321" s="235"/>
      <c r="X321" s="235"/>
      <c r="Y321" s="235"/>
      <c r="Z321" s="235"/>
    </row>
    <row r="322" spans="1:26" ht="12" customHeight="1" x14ac:dyDescent="0.25">
      <c r="A322" s="235"/>
      <c r="B322" s="235"/>
      <c r="C322" s="235"/>
      <c r="D322" s="269"/>
      <c r="E322" s="235"/>
      <c r="F322" s="235"/>
      <c r="G322" s="235"/>
      <c r="H322" s="235"/>
      <c r="I322" s="235"/>
      <c r="J322" s="235"/>
      <c r="K322" s="235"/>
      <c r="L322" s="235"/>
      <c r="M322" s="235"/>
      <c r="N322" s="235"/>
      <c r="O322" s="235"/>
      <c r="P322" s="235"/>
      <c r="Q322" s="235"/>
      <c r="R322" s="235"/>
      <c r="S322" s="235"/>
      <c r="T322" s="235"/>
      <c r="U322" s="235"/>
      <c r="V322" s="235"/>
      <c r="W322" s="235"/>
      <c r="X322" s="235"/>
      <c r="Y322" s="235"/>
      <c r="Z322" s="235"/>
    </row>
    <row r="323" spans="1:26" ht="12" customHeight="1" x14ac:dyDescent="0.25">
      <c r="A323" s="235"/>
      <c r="B323" s="235"/>
      <c r="C323" s="235"/>
      <c r="D323" s="269"/>
      <c r="E323" s="235"/>
      <c r="F323" s="235"/>
      <c r="G323" s="235"/>
      <c r="H323" s="235"/>
      <c r="I323" s="235"/>
      <c r="J323" s="235"/>
      <c r="K323" s="235"/>
      <c r="L323" s="235"/>
      <c r="M323" s="235"/>
      <c r="N323" s="235"/>
      <c r="O323" s="235"/>
      <c r="P323" s="235"/>
      <c r="Q323" s="235"/>
      <c r="R323" s="235"/>
      <c r="S323" s="235"/>
      <c r="T323" s="235"/>
      <c r="U323" s="235"/>
      <c r="V323" s="235"/>
      <c r="W323" s="235"/>
      <c r="X323" s="235"/>
      <c r="Y323" s="235"/>
      <c r="Z323" s="235"/>
    </row>
    <row r="324" spans="1:26" ht="12" customHeight="1" x14ac:dyDescent="0.25">
      <c r="A324" s="235"/>
      <c r="B324" s="235"/>
      <c r="C324" s="235"/>
      <c r="D324" s="269"/>
      <c r="E324" s="235"/>
      <c r="F324" s="235"/>
      <c r="G324" s="235"/>
      <c r="H324" s="235"/>
      <c r="I324" s="235"/>
      <c r="J324" s="235"/>
      <c r="K324" s="235"/>
      <c r="L324" s="235"/>
      <c r="M324" s="235"/>
      <c r="N324" s="235"/>
      <c r="O324" s="235"/>
      <c r="P324" s="235"/>
      <c r="Q324" s="235"/>
      <c r="R324" s="235"/>
      <c r="S324" s="235"/>
      <c r="T324" s="235"/>
      <c r="U324" s="235"/>
      <c r="V324" s="235"/>
      <c r="W324" s="235"/>
      <c r="X324" s="235"/>
      <c r="Y324" s="235"/>
      <c r="Z324" s="235"/>
    </row>
    <row r="325" spans="1:26" ht="12" customHeight="1" x14ac:dyDescent="0.25">
      <c r="A325" s="235"/>
      <c r="B325" s="235"/>
      <c r="C325" s="235"/>
      <c r="D325" s="269"/>
      <c r="E325" s="235"/>
      <c r="F325" s="235"/>
      <c r="G325" s="235"/>
      <c r="H325" s="235"/>
      <c r="I325" s="235"/>
      <c r="J325" s="235"/>
      <c r="K325" s="235"/>
      <c r="L325" s="235"/>
      <c r="M325" s="235"/>
      <c r="N325" s="235"/>
      <c r="O325" s="235"/>
      <c r="P325" s="235"/>
      <c r="Q325" s="235"/>
      <c r="R325" s="235"/>
      <c r="S325" s="235"/>
      <c r="T325" s="235"/>
      <c r="U325" s="235"/>
      <c r="V325" s="235"/>
      <c r="W325" s="235"/>
      <c r="X325" s="235"/>
      <c r="Y325" s="235"/>
      <c r="Z325" s="235"/>
    </row>
    <row r="326" spans="1:26" ht="12" customHeight="1" x14ac:dyDescent="0.25">
      <c r="A326" s="235"/>
      <c r="B326" s="235"/>
      <c r="C326" s="235"/>
      <c r="D326" s="269"/>
      <c r="E326" s="235"/>
      <c r="F326" s="235"/>
      <c r="G326" s="235"/>
      <c r="H326" s="235"/>
      <c r="I326" s="235"/>
      <c r="J326" s="235"/>
      <c r="K326" s="235"/>
      <c r="L326" s="235"/>
      <c r="M326" s="235"/>
      <c r="N326" s="235"/>
      <c r="O326" s="235"/>
      <c r="P326" s="235"/>
      <c r="Q326" s="235"/>
      <c r="R326" s="235"/>
      <c r="S326" s="235"/>
      <c r="T326" s="235"/>
      <c r="U326" s="235"/>
      <c r="V326" s="235"/>
      <c r="W326" s="235"/>
      <c r="X326" s="235"/>
      <c r="Y326" s="235"/>
      <c r="Z326" s="235"/>
    </row>
    <row r="327" spans="1:26" ht="12" customHeight="1" x14ac:dyDescent="0.25">
      <c r="A327" s="235"/>
      <c r="B327" s="235"/>
      <c r="C327" s="235"/>
      <c r="D327" s="269"/>
      <c r="E327" s="235"/>
      <c r="F327" s="235"/>
      <c r="G327" s="235"/>
      <c r="H327" s="235"/>
      <c r="I327" s="235"/>
      <c r="J327" s="235"/>
      <c r="K327" s="235"/>
      <c r="L327" s="235"/>
      <c r="M327" s="235"/>
      <c r="N327" s="235"/>
      <c r="O327" s="235"/>
      <c r="P327" s="235"/>
      <c r="Q327" s="235"/>
      <c r="R327" s="235"/>
      <c r="S327" s="235"/>
      <c r="T327" s="235"/>
      <c r="U327" s="235"/>
      <c r="V327" s="235"/>
      <c r="W327" s="235"/>
      <c r="X327" s="235"/>
      <c r="Y327" s="235"/>
      <c r="Z327" s="235"/>
    </row>
    <row r="328" spans="1:26" ht="12" customHeight="1" x14ac:dyDescent="0.25">
      <c r="A328" s="235"/>
      <c r="B328" s="235"/>
      <c r="C328" s="235"/>
      <c r="D328" s="269"/>
      <c r="E328" s="235"/>
      <c r="F328" s="235"/>
      <c r="G328" s="235"/>
      <c r="H328" s="235"/>
      <c r="I328" s="235"/>
      <c r="J328" s="235"/>
      <c r="K328" s="235"/>
      <c r="L328" s="235"/>
      <c r="M328" s="235"/>
      <c r="N328" s="235"/>
      <c r="O328" s="235"/>
      <c r="P328" s="235"/>
      <c r="Q328" s="235"/>
      <c r="R328" s="235"/>
      <c r="S328" s="235"/>
      <c r="T328" s="235"/>
      <c r="U328" s="235"/>
      <c r="V328" s="235"/>
      <c r="W328" s="235"/>
      <c r="X328" s="235"/>
      <c r="Y328" s="235"/>
      <c r="Z328" s="235"/>
    </row>
    <row r="329" spans="1:26" ht="12" customHeight="1" x14ac:dyDescent="0.25">
      <c r="A329" s="235"/>
      <c r="B329" s="235"/>
      <c r="C329" s="235"/>
      <c r="D329" s="269"/>
      <c r="E329" s="235"/>
      <c r="F329" s="235"/>
      <c r="G329" s="235"/>
      <c r="H329" s="235"/>
      <c r="I329" s="235"/>
      <c r="J329" s="235"/>
      <c r="K329" s="235"/>
      <c r="L329" s="235"/>
      <c r="M329" s="235"/>
      <c r="N329" s="235"/>
      <c r="O329" s="235"/>
      <c r="P329" s="235"/>
      <c r="Q329" s="235"/>
      <c r="R329" s="235"/>
      <c r="S329" s="235"/>
      <c r="T329" s="235"/>
      <c r="U329" s="235"/>
      <c r="V329" s="235"/>
      <c r="W329" s="235"/>
      <c r="X329" s="235"/>
      <c r="Y329" s="235"/>
      <c r="Z329" s="235"/>
    </row>
    <row r="330" spans="1:26" ht="12" customHeight="1" x14ac:dyDescent="0.25">
      <c r="A330" s="235"/>
      <c r="B330" s="235"/>
      <c r="C330" s="235"/>
      <c r="D330" s="269"/>
      <c r="E330" s="235"/>
      <c r="F330" s="235"/>
      <c r="G330" s="235"/>
      <c r="H330" s="235"/>
      <c r="I330" s="235"/>
      <c r="J330" s="235"/>
      <c r="K330" s="235"/>
      <c r="L330" s="235"/>
      <c r="M330" s="235"/>
      <c r="N330" s="235"/>
      <c r="O330" s="235"/>
      <c r="P330" s="235"/>
      <c r="Q330" s="235"/>
      <c r="R330" s="235"/>
      <c r="S330" s="235"/>
      <c r="T330" s="235"/>
      <c r="U330" s="235"/>
      <c r="V330" s="235"/>
      <c r="W330" s="235"/>
      <c r="X330" s="235"/>
      <c r="Y330" s="235"/>
      <c r="Z330" s="235"/>
    </row>
    <row r="331" spans="1:26" ht="12" customHeight="1" x14ac:dyDescent="0.25">
      <c r="A331" s="235"/>
      <c r="B331" s="235"/>
      <c r="C331" s="235"/>
      <c r="D331" s="269"/>
      <c r="E331" s="235"/>
      <c r="F331" s="235"/>
      <c r="G331" s="235"/>
      <c r="H331" s="235"/>
      <c r="I331" s="235"/>
      <c r="J331" s="235"/>
      <c r="K331" s="235"/>
      <c r="L331" s="235"/>
      <c r="M331" s="235"/>
      <c r="N331" s="235"/>
      <c r="O331" s="235"/>
      <c r="P331" s="235"/>
      <c r="Q331" s="235"/>
      <c r="R331" s="235"/>
      <c r="S331" s="235"/>
      <c r="T331" s="235"/>
      <c r="U331" s="235"/>
      <c r="V331" s="235"/>
      <c r="W331" s="235"/>
      <c r="X331" s="235"/>
      <c r="Y331" s="235"/>
      <c r="Z331" s="235"/>
    </row>
    <row r="332" spans="1:26" ht="12" customHeight="1" x14ac:dyDescent="0.25">
      <c r="A332" s="235"/>
      <c r="B332" s="235"/>
      <c r="C332" s="235"/>
      <c r="D332" s="269"/>
      <c r="E332" s="235"/>
      <c r="F332" s="235"/>
      <c r="G332" s="235"/>
      <c r="H332" s="235"/>
      <c r="I332" s="235"/>
      <c r="J332" s="235"/>
      <c r="K332" s="235"/>
      <c r="L332" s="235"/>
      <c r="M332" s="235"/>
      <c r="N332" s="235"/>
      <c r="O332" s="235"/>
      <c r="P332" s="235"/>
      <c r="Q332" s="235"/>
      <c r="R332" s="235"/>
      <c r="S332" s="235"/>
      <c r="T332" s="235"/>
      <c r="U332" s="235"/>
      <c r="V332" s="235"/>
      <c r="W332" s="235"/>
      <c r="X332" s="235"/>
      <c r="Y332" s="235"/>
      <c r="Z332" s="235"/>
    </row>
    <row r="333" spans="1:26" ht="12" customHeight="1" x14ac:dyDescent="0.25">
      <c r="A333" s="235"/>
      <c r="B333" s="235"/>
      <c r="C333" s="235"/>
      <c r="D333" s="269"/>
      <c r="E333" s="235"/>
      <c r="F333" s="235"/>
      <c r="G333" s="235"/>
      <c r="H333" s="235"/>
      <c r="I333" s="235"/>
      <c r="J333" s="235"/>
      <c r="K333" s="235"/>
      <c r="L333" s="235"/>
      <c r="M333" s="235"/>
      <c r="N333" s="235"/>
      <c r="O333" s="235"/>
      <c r="P333" s="235"/>
      <c r="Q333" s="235"/>
      <c r="R333" s="235"/>
      <c r="S333" s="235"/>
      <c r="T333" s="235"/>
      <c r="U333" s="235"/>
      <c r="V333" s="235"/>
      <c r="W333" s="235"/>
      <c r="X333" s="235"/>
      <c r="Y333" s="235"/>
      <c r="Z333" s="235"/>
    </row>
    <row r="334" spans="1:26" ht="12" customHeight="1" x14ac:dyDescent="0.25">
      <c r="A334" s="235"/>
      <c r="B334" s="235"/>
      <c r="C334" s="235"/>
      <c r="D334" s="269"/>
      <c r="E334" s="235"/>
      <c r="F334" s="235"/>
      <c r="G334" s="235"/>
      <c r="H334" s="235"/>
      <c r="I334" s="235"/>
      <c r="J334" s="235"/>
      <c r="K334" s="235"/>
      <c r="L334" s="235"/>
      <c r="M334" s="235"/>
      <c r="N334" s="235"/>
      <c r="O334" s="235"/>
      <c r="P334" s="235"/>
      <c r="Q334" s="235"/>
      <c r="R334" s="235"/>
      <c r="S334" s="235"/>
      <c r="T334" s="235"/>
      <c r="U334" s="235"/>
      <c r="V334" s="235"/>
      <c r="W334" s="235"/>
      <c r="X334" s="235"/>
      <c r="Y334" s="235"/>
      <c r="Z334" s="235"/>
    </row>
    <row r="335" spans="1:26" ht="12" customHeight="1" x14ac:dyDescent="0.25">
      <c r="A335" s="235"/>
      <c r="B335" s="235"/>
      <c r="C335" s="235"/>
      <c r="D335" s="269"/>
      <c r="E335" s="235"/>
      <c r="F335" s="235"/>
      <c r="G335" s="235"/>
      <c r="H335" s="235"/>
      <c r="I335" s="235"/>
      <c r="J335" s="235"/>
      <c r="K335" s="235"/>
      <c r="L335" s="235"/>
      <c r="M335" s="235"/>
      <c r="N335" s="235"/>
      <c r="O335" s="235"/>
      <c r="P335" s="235"/>
      <c r="Q335" s="235"/>
      <c r="R335" s="235"/>
      <c r="S335" s="235"/>
      <c r="T335" s="235"/>
      <c r="U335" s="235"/>
      <c r="V335" s="235"/>
      <c r="W335" s="235"/>
      <c r="X335" s="235"/>
      <c r="Y335" s="235"/>
      <c r="Z335" s="235"/>
    </row>
    <row r="336" spans="1:26" ht="12" customHeight="1" x14ac:dyDescent="0.25">
      <c r="A336" s="235"/>
      <c r="B336" s="235"/>
      <c r="C336" s="235"/>
      <c r="D336" s="269"/>
      <c r="E336" s="235"/>
      <c r="F336" s="235"/>
      <c r="G336" s="235"/>
      <c r="H336" s="235"/>
      <c r="I336" s="235"/>
      <c r="J336" s="235"/>
      <c r="K336" s="235"/>
      <c r="L336" s="235"/>
      <c r="M336" s="235"/>
      <c r="N336" s="235"/>
      <c r="O336" s="235"/>
      <c r="P336" s="235"/>
      <c r="Q336" s="235"/>
      <c r="R336" s="235"/>
      <c r="S336" s="235"/>
      <c r="T336" s="235"/>
      <c r="U336" s="235"/>
      <c r="V336" s="235"/>
      <c r="W336" s="235"/>
      <c r="X336" s="235"/>
      <c r="Y336" s="235"/>
      <c r="Z336" s="235"/>
    </row>
    <row r="337" spans="1:26" ht="12" customHeight="1" x14ac:dyDescent="0.25">
      <c r="A337" s="235"/>
      <c r="B337" s="235"/>
      <c r="C337" s="235"/>
      <c r="D337" s="269"/>
      <c r="E337" s="235"/>
      <c r="F337" s="235"/>
      <c r="G337" s="235"/>
      <c r="H337" s="235"/>
      <c r="I337" s="235"/>
      <c r="J337" s="235"/>
      <c r="K337" s="235"/>
      <c r="L337" s="235"/>
      <c r="M337" s="235"/>
      <c r="N337" s="235"/>
      <c r="O337" s="235"/>
      <c r="P337" s="235"/>
      <c r="Q337" s="235"/>
      <c r="R337" s="235"/>
      <c r="S337" s="235"/>
      <c r="T337" s="235"/>
      <c r="U337" s="235"/>
      <c r="V337" s="235"/>
      <c r="W337" s="235"/>
      <c r="X337" s="235"/>
      <c r="Y337" s="235"/>
      <c r="Z337" s="235"/>
    </row>
    <row r="338" spans="1:26" ht="12" customHeight="1" x14ac:dyDescent="0.25">
      <c r="A338" s="235"/>
      <c r="B338" s="235"/>
      <c r="C338" s="235"/>
      <c r="D338" s="269"/>
      <c r="E338" s="235"/>
      <c r="F338" s="235"/>
      <c r="G338" s="235"/>
      <c r="H338" s="235"/>
      <c r="I338" s="235"/>
      <c r="J338" s="235"/>
      <c r="K338" s="235"/>
      <c r="L338" s="235"/>
      <c r="M338" s="235"/>
      <c r="N338" s="235"/>
      <c r="O338" s="235"/>
      <c r="P338" s="235"/>
      <c r="Q338" s="235"/>
      <c r="R338" s="235"/>
      <c r="S338" s="235"/>
      <c r="T338" s="235"/>
      <c r="U338" s="235"/>
      <c r="V338" s="235"/>
      <c r="W338" s="235"/>
      <c r="X338" s="235"/>
      <c r="Y338" s="235"/>
      <c r="Z338" s="235"/>
    </row>
    <row r="339" spans="1:26" ht="12" customHeight="1" x14ac:dyDescent="0.25">
      <c r="A339" s="235"/>
      <c r="B339" s="235"/>
      <c r="C339" s="235"/>
      <c r="D339" s="269"/>
      <c r="E339" s="235"/>
      <c r="F339" s="235"/>
      <c r="G339" s="235"/>
      <c r="H339" s="235"/>
      <c r="I339" s="235"/>
      <c r="J339" s="235"/>
      <c r="K339" s="235"/>
      <c r="L339" s="235"/>
      <c r="M339" s="235"/>
      <c r="N339" s="235"/>
      <c r="O339" s="235"/>
      <c r="P339" s="235"/>
      <c r="Q339" s="235"/>
      <c r="R339" s="235"/>
      <c r="S339" s="235"/>
      <c r="T339" s="235"/>
      <c r="U339" s="235"/>
      <c r="V339" s="235"/>
      <c r="W339" s="235"/>
      <c r="X339" s="235"/>
      <c r="Y339" s="235"/>
      <c r="Z339" s="235"/>
    </row>
    <row r="340" spans="1:26" ht="12" customHeight="1" x14ac:dyDescent="0.25">
      <c r="A340" s="235"/>
      <c r="B340" s="235"/>
      <c r="C340" s="235"/>
      <c r="D340" s="269"/>
      <c r="E340" s="235"/>
      <c r="F340" s="235"/>
      <c r="G340" s="235"/>
      <c r="H340" s="235"/>
      <c r="I340" s="235"/>
      <c r="J340" s="235"/>
      <c r="K340" s="235"/>
      <c r="L340" s="235"/>
      <c r="M340" s="235"/>
      <c r="N340" s="235"/>
      <c r="O340" s="235"/>
      <c r="P340" s="235"/>
      <c r="Q340" s="235"/>
      <c r="R340" s="235"/>
      <c r="S340" s="235"/>
      <c r="T340" s="235"/>
      <c r="U340" s="235"/>
      <c r="V340" s="235"/>
      <c r="W340" s="235"/>
      <c r="X340" s="235"/>
      <c r="Y340" s="235"/>
      <c r="Z340" s="235"/>
    </row>
    <row r="341" spans="1:26" ht="12" customHeight="1" x14ac:dyDescent="0.25">
      <c r="A341" s="235"/>
      <c r="B341" s="235"/>
      <c r="C341" s="235"/>
      <c r="D341" s="269"/>
      <c r="E341" s="235"/>
      <c r="F341" s="235"/>
      <c r="G341" s="235"/>
      <c r="H341" s="235"/>
      <c r="I341" s="235"/>
      <c r="J341" s="235"/>
      <c r="K341" s="235"/>
      <c r="L341" s="235"/>
      <c r="M341" s="235"/>
      <c r="N341" s="235"/>
      <c r="O341" s="235"/>
      <c r="P341" s="235"/>
      <c r="Q341" s="235"/>
      <c r="R341" s="235"/>
      <c r="S341" s="235"/>
      <c r="T341" s="235"/>
      <c r="U341" s="235"/>
      <c r="V341" s="235"/>
      <c r="W341" s="235"/>
      <c r="X341" s="235"/>
      <c r="Y341" s="235"/>
      <c r="Z341" s="235"/>
    </row>
    <row r="342" spans="1:26" ht="12" customHeight="1" x14ac:dyDescent="0.25">
      <c r="A342" s="235"/>
      <c r="B342" s="235"/>
      <c r="C342" s="235"/>
      <c r="D342" s="269"/>
      <c r="E342" s="235"/>
      <c r="F342" s="235"/>
      <c r="G342" s="235"/>
      <c r="H342" s="235"/>
      <c r="I342" s="235"/>
      <c r="J342" s="235"/>
      <c r="K342" s="235"/>
      <c r="L342" s="235"/>
      <c r="M342" s="235"/>
      <c r="N342" s="235"/>
      <c r="O342" s="235"/>
      <c r="P342" s="235"/>
      <c r="Q342" s="235"/>
      <c r="R342" s="235"/>
      <c r="S342" s="235"/>
      <c r="T342" s="235"/>
      <c r="U342" s="235"/>
      <c r="V342" s="235"/>
      <c r="W342" s="235"/>
      <c r="X342" s="235"/>
      <c r="Y342" s="235"/>
      <c r="Z342" s="235"/>
    </row>
    <row r="343" spans="1:26" ht="12" customHeight="1" x14ac:dyDescent="0.25">
      <c r="A343" s="235"/>
      <c r="B343" s="235"/>
      <c r="C343" s="235"/>
      <c r="D343" s="269"/>
      <c r="E343" s="235"/>
      <c r="F343" s="235"/>
      <c r="G343" s="235"/>
      <c r="H343" s="235"/>
      <c r="I343" s="235"/>
      <c r="J343" s="235"/>
      <c r="K343" s="235"/>
      <c r="L343" s="235"/>
      <c r="M343" s="235"/>
      <c r="N343" s="235"/>
      <c r="O343" s="235"/>
      <c r="P343" s="235"/>
      <c r="Q343" s="235"/>
      <c r="R343" s="235"/>
      <c r="S343" s="235"/>
      <c r="T343" s="235"/>
      <c r="U343" s="235"/>
      <c r="V343" s="235"/>
      <c r="W343" s="235"/>
      <c r="X343" s="235"/>
      <c r="Y343" s="235"/>
      <c r="Z343" s="235"/>
    </row>
    <row r="344" spans="1:26" ht="12" customHeight="1" x14ac:dyDescent="0.25">
      <c r="A344" s="235"/>
      <c r="B344" s="235"/>
      <c r="C344" s="235"/>
      <c r="D344" s="269"/>
      <c r="E344" s="235"/>
      <c r="F344" s="235"/>
      <c r="G344" s="235"/>
      <c r="H344" s="235"/>
      <c r="I344" s="235"/>
      <c r="J344" s="235"/>
      <c r="K344" s="235"/>
      <c r="L344" s="235"/>
      <c r="M344" s="235"/>
      <c r="N344" s="235"/>
      <c r="O344" s="235"/>
      <c r="P344" s="235"/>
      <c r="Q344" s="235"/>
      <c r="R344" s="235"/>
      <c r="S344" s="235"/>
      <c r="T344" s="235"/>
      <c r="U344" s="235"/>
      <c r="V344" s="235"/>
      <c r="W344" s="235"/>
      <c r="X344" s="235"/>
      <c r="Y344" s="235"/>
      <c r="Z344" s="235"/>
    </row>
    <row r="345" spans="1:26" ht="12" customHeight="1" x14ac:dyDescent="0.25">
      <c r="A345" s="235"/>
      <c r="B345" s="235"/>
      <c r="C345" s="235"/>
      <c r="D345" s="269"/>
      <c r="E345" s="235"/>
      <c r="F345" s="235"/>
      <c r="G345" s="235"/>
      <c r="H345" s="235"/>
      <c r="I345" s="235"/>
      <c r="J345" s="235"/>
      <c r="K345" s="235"/>
      <c r="L345" s="235"/>
      <c r="M345" s="235"/>
      <c r="N345" s="235"/>
      <c r="O345" s="235"/>
      <c r="P345" s="235"/>
      <c r="Q345" s="235"/>
      <c r="R345" s="235"/>
      <c r="S345" s="235"/>
      <c r="T345" s="235"/>
      <c r="U345" s="235"/>
      <c r="V345" s="235"/>
      <c r="W345" s="235"/>
      <c r="X345" s="235"/>
      <c r="Y345" s="235"/>
      <c r="Z345" s="235"/>
    </row>
    <row r="346" spans="1:26" ht="12" customHeight="1" x14ac:dyDescent="0.25">
      <c r="A346" s="235"/>
      <c r="B346" s="235"/>
      <c r="C346" s="235"/>
      <c r="D346" s="269"/>
      <c r="E346" s="235"/>
      <c r="F346" s="235"/>
      <c r="G346" s="235"/>
      <c r="H346" s="235"/>
      <c r="I346" s="235"/>
      <c r="J346" s="235"/>
      <c r="K346" s="235"/>
      <c r="L346" s="235"/>
      <c r="M346" s="235"/>
      <c r="N346" s="235"/>
      <c r="O346" s="235"/>
      <c r="P346" s="235"/>
      <c r="Q346" s="235"/>
      <c r="R346" s="235"/>
      <c r="S346" s="235"/>
      <c r="T346" s="235"/>
      <c r="U346" s="235"/>
      <c r="V346" s="235"/>
      <c r="W346" s="235"/>
      <c r="X346" s="235"/>
      <c r="Y346" s="235"/>
      <c r="Z346" s="235"/>
    </row>
    <row r="347" spans="1:26" ht="12" customHeight="1" x14ac:dyDescent="0.25">
      <c r="A347" s="235"/>
      <c r="B347" s="235"/>
      <c r="C347" s="235"/>
      <c r="D347" s="269"/>
      <c r="E347" s="235"/>
      <c r="F347" s="235"/>
      <c r="G347" s="235"/>
      <c r="H347" s="235"/>
      <c r="I347" s="235"/>
      <c r="J347" s="235"/>
      <c r="K347" s="235"/>
      <c r="L347" s="235"/>
      <c r="M347" s="235"/>
      <c r="N347" s="235"/>
      <c r="O347" s="235"/>
      <c r="P347" s="235"/>
      <c r="Q347" s="235"/>
      <c r="R347" s="235"/>
      <c r="S347" s="235"/>
      <c r="T347" s="235"/>
      <c r="U347" s="235"/>
      <c r="V347" s="235"/>
      <c r="W347" s="235"/>
      <c r="X347" s="235"/>
      <c r="Y347" s="235"/>
      <c r="Z347" s="235"/>
    </row>
    <row r="348" spans="1:26" ht="12" customHeight="1" x14ac:dyDescent="0.25">
      <c r="A348" s="235"/>
      <c r="B348" s="235"/>
      <c r="C348" s="235"/>
      <c r="D348" s="269"/>
      <c r="E348" s="235"/>
      <c r="F348" s="235"/>
      <c r="G348" s="235"/>
      <c r="H348" s="235"/>
      <c r="I348" s="235"/>
      <c r="J348" s="235"/>
      <c r="K348" s="235"/>
      <c r="L348" s="235"/>
      <c r="M348" s="235"/>
      <c r="N348" s="235"/>
      <c r="O348" s="235"/>
      <c r="P348" s="235"/>
      <c r="Q348" s="235"/>
      <c r="R348" s="235"/>
      <c r="S348" s="235"/>
      <c r="T348" s="235"/>
      <c r="U348" s="235"/>
      <c r="V348" s="235"/>
      <c r="W348" s="235"/>
      <c r="X348" s="235"/>
      <c r="Y348" s="235"/>
      <c r="Z348" s="235"/>
    </row>
    <row r="349" spans="1:26" ht="12" customHeight="1" x14ac:dyDescent="0.25">
      <c r="A349" s="235"/>
      <c r="B349" s="235"/>
      <c r="C349" s="235"/>
      <c r="D349" s="269"/>
      <c r="E349" s="235"/>
      <c r="F349" s="235"/>
      <c r="G349" s="235"/>
      <c r="H349" s="235"/>
      <c r="I349" s="235"/>
      <c r="J349" s="235"/>
      <c r="K349" s="235"/>
      <c r="L349" s="235"/>
      <c r="M349" s="235"/>
      <c r="N349" s="235"/>
      <c r="O349" s="235"/>
      <c r="P349" s="235"/>
      <c r="Q349" s="235"/>
      <c r="R349" s="235"/>
      <c r="S349" s="235"/>
      <c r="T349" s="235"/>
      <c r="U349" s="235"/>
      <c r="V349" s="235"/>
      <c r="W349" s="235"/>
      <c r="X349" s="235"/>
      <c r="Y349" s="235"/>
      <c r="Z349" s="235"/>
    </row>
    <row r="350" spans="1:26" ht="12" customHeight="1" x14ac:dyDescent="0.25">
      <c r="A350" s="235"/>
      <c r="B350" s="235"/>
      <c r="C350" s="235"/>
      <c r="D350" s="269"/>
      <c r="E350" s="235"/>
      <c r="F350" s="235"/>
      <c r="G350" s="235"/>
      <c r="H350" s="235"/>
      <c r="I350" s="235"/>
      <c r="J350" s="235"/>
      <c r="K350" s="235"/>
      <c r="L350" s="235"/>
      <c r="M350" s="235"/>
      <c r="N350" s="235"/>
      <c r="O350" s="235"/>
      <c r="P350" s="235"/>
      <c r="Q350" s="235"/>
      <c r="R350" s="235"/>
      <c r="S350" s="235"/>
      <c r="T350" s="235"/>
      <c r="U350" s="235"/>
      <c r="V350" s="235"/>
      <c r="W350" s="235"/>
      <c r="X350" s="235"/>
      <c r="Y350" s="235"/>
      <c r="Z350" s="235"/>
    </row>
    <row r="351" spans="1:26" ht="12" customHeight="1" x14ac:dyDescent="0.25">
      <c r="A351" s="235"/>
      <c r="B351" s="235"/>
      <c r="C351" s="235"/>
      <c r="D351" s="269"/>
      <c r="E351" s="235"/>
      <c r="F351" s="235"/>
      <c r="G351" s="235"/>
      <c r="H351" s="235"/>
      <c r="I351" s="235"/>
      <c r="J351" s="235"/>
      <c r="K351" s="235"/>
      <c r="L351" s="235"/>
      <c r="M351" s="235"/>
      <c r="N351" s="235"/>
      <c r="O351" s="235"/>
      <c r="P351" s="235"/>
      <c r="Q351" s="235"/>
      <c r="R351" s="235"/>
      <c r="S351" s="235"/>
      <c r="T351" s="235"/>
      <c r="U351" s="235"/>
      <c r="V351" s="235"/>
      <c r="W351" s="235"/>
      <c r="X351" s="235"/>
      <c r="Y351" s="235"/>
      <c r="Z351" s="235"/>
    </row>
    <row r="352" spans="1:26" ht="12" customHeight="1" x14ac:dyDescent="0.25">
      <c r="A352" s="235"/>
      <c r="B352" s="235"/>
      <c r="C352" s="235"/>
      <c r="D352" s="269"/>
      <c r="E352" s="235"/>
      <c r="F352" s="235"/>
      <c r="G352" s="235"/>
      <c r="H352" s="235"/>
      <c r="I352" s="235"/>
      <c r="J352" s="235"/>
      <c r="K352" s="235"/>
      <c r="L352" s="235"/>
      <c r="M352" s="235"/>
      <c r="N352" s="235"/>
      <c r="O352" s="235"/>
      <c r="P352" s="235"/>
      <c r="Q352" s="235"/>
      <c r="R352" s="235"/>
      <c r="S352" s="235"/>
      <c r="T352" s="235"/>
      <c r="U352" s="235"/>
      <c r="V352" s="235"/>
      <c r="W352" s="235"/>
      <c r="X352" s="235"/>
      <c r="Y352" s="235"/>
      <c r="Z352" s="235"/>
    </row>
    <row r="353" spans="1:26" ht="12" customHeight="1" x14ac:dyDescent="0.25">
      <c r="A353" s="235"/>
      <c r="B353" s="235"/>
      <c r="C353" s="235"/>
      <c r="D353" s="269"/>
      <c r="E353" s="235"/>
      <c r="F353" s="235"/>
      <c r="G353" s="235"/>
      <c r="H353" s="235"/>
      <c r="I353" s="235"/>
      <c r="J353" s="235"/>
      <c r="K353" s="235"/>
      <c r="L353" s="235"/>
      <c r="M353" s="235"/>
      <c r="N353" s="235"/>
      <c r="O353" s="235"/>
      <c r="P353" s="235"/>
      <c r="Q353" s="235"/>
      <c r="R353" s="235"/>
      <c r="S353" s="235"/>
      <c r="T353" s="235"/>
      <c r="U353" s="235"/>
      <c r="V353" s="235"/>
      <c r="W353" s="235"/>
      <c r="X353" s="235"/>
      <c r="Y353" s="235"/>
      <c r="Z353" s="235"/>
    </row>
    <row r="354" spans="1:26" ht="12" customHeight="1" x14ac:dyDescent="0.25">
      <c r="A354" s="235"/>
      <c r="B354" s="235"/>
      <c r="C354" s="235"/>
      <c r="D354" s="269"/>
      <c r="E354" s="235"/>
      <c r="F354" s="235"/>
      <c r="G354" s="235"/>
      <c r="H354" s="235"/>
      <c r="I354" s="235"/>
      <c r="J354" s="235"/>
      <c r="K354" s="235"/>
      <c r="L354" s="235"/>
      <c r="M354" s="235"/>
      <c r="N354" s="235"/>
      <c r="O354" s="235"/>
      <c r="P354" s="235"/>
      <c r="Q354" s="235"/>
      <c r="R354" s="235"/>
      <c r="S354" s="235"/>
      <c r="T354" s="235"/>
      <c r="U354" s="235"/>
      <c r="V354" s="235"/>
      <c r="W354" s="235"/>
      <c r="X354" s="235"/>
      <c r="Y354" s="235"/>
      <c r="Z354" s="235"/>
    </row>
    <row r="355" spans="1:26" ht="12" customHeight="1" x14ac:dyDescent="0.25">
      <c r="A355" s="235"/>
      <c r="B355" s="235"/>
      <c r="C355" s="235"/>
      <c r="D355" s="269"/>
      <c r="E355" s="235"/>
      <c r="F355" s="235"/>
      <c r="G355" s="235"/>
      <c r="H355" s="235"/>
      <c r="I355" s="235"/>
      <c r="J355" s="235"/>
      <c r="K355" s="235"/>
      <c r="L355" s="235"/>
      <c r="M355" s="235"/>
      <c r="N355" s="235"/>
      <c r="O355" s="235"/>
      <c r="P355" s="235"/>
      <c r="Q355" s="235"/>
      <c r="R355" s="235"/>
      <c r="S355" s="235"/>
      <c r="T355" s="235"/>
      <c r="U355" s="235"/>
      <c r="V355" s="235"/>
      <c r="W355" s="235"/>
      <c r="X355" s="235"/>
      <c r="Y355" s="235"/>
      <c r="Z355" s="235"/>
    </row>
    <row r="356" spans="1:26" ht="12" customHeight="1" x14ac:dyDescent="0.25">
      <c r="A356" s="235"/>
      <c r="B356" s="235"/>
      <c r="C356" s="235"/>
      <c r="D356" s="269"/>
      <c r="E356" s="235"/>
      <c r="F356" s="235"/>
      <c r="G356" s="235"/>
      <c r="H356" s="235"/>
      <c r="I356" s="235"/>
      <c r="J356" s="235"/>
      <c r="K356" s="235"/>
      <c r="L356" s="235"/>
      <c r="M356" s="235"/>
      <c r="N356" s="235"/>
      <c r="O356" s="235"/>
      <c r="P356" s="235"/>
      <c r="Q356" s="235"/>
      <c r="R356" s="235"/>
      <c r="S356" s="235"/>
      <c r="T356" s="235"/>
      <c r="U356" s="235"/>
      <c r="V356" s="235"/>
      <c r="W356" s="235"/>
      <c r="X356" s="235"/>
      <c r="Y356" s="235"/>
      <c r="Z356" s="235"/>
    </row>
    <row r="357" spans="1:26" ht="12" customHeight="1" x14ac:dyDescent="0.25">
      <c r="A357" s="235"/>
      <c r="B357" s="235"/>
      <c r="C357" s="235"/>
      <c r="D357" s="269"/>
      <c r="E357" s="235"/>
      <c r="F357" s="235"/>
      <c r="G357" s="235"/>
      <c r="H357" s="235"/>
      <c r="I357" s="235"/>
      <c r="J357" s="235"/>
      <c r="K357" s="235"/>
      <c r="L357" s="235"/>
      <c r="M357" s="235"/>
      <c r="N357" s="235"/>
      <c r="O357" s="235"/>
      <c r="P357" s="235"/>
      <c r="Q357" s="235"/>
      <c r="R357" s="235"/>
      <c r="S357" s="235"/>
      <c r="T357" s="235"/>
      <c r="U357" s="235"/>
      <c r="V357" s="235"/>
      <c r="W357" s="235"/>
      <c r="X357" s="235"/>
      <c r="Y357" s="235"/>
      <c r="Z357" s="235"/>
    </row>
    <row r="358" spans="1:26" ht="12" customHeight="1" x14ac:dyDescent="0.25">
      <c r="A358" s="235"/>
      <c r="B358" s="235"/>
      <c r="C358" s="235"/>
      <c r="D358" s="269"/>
      <c r="E358" s="235"/>
      <c r="F358" s="235"/>
      <c r="G358" s="235"/>
      <c r="H358" s="235"/>
      <c r="I358" s="235"/>
      <c r="J358" s="235"/>
      <c r="K358" s="235"/>
      <c r="L358" s="235"/>
      <c r="M358" s="235"/>
      <c r="N358" s="235"/>
      <c r="O358" s="235"/>
      <c r="P358" s="235"/>
      <c r="Q358" s="235"/>
      <c r="R358" s="235"/>
      <c r="S358" s="235"/>
      <c r="T358" s="235"/>
      <c r="U358" s="235"/>
      <c r="V358" s="235"/>
      <c r="W358" s="235"/>
      <c r="X358" s="235"/>
      <c r="Y358" s="235"/>
      <c r="Z358" s="235"/>
    </row>
    <row r="359" spans="1:26" ht="12" customHeight="1" x14ac:dyDescent="0.25">
      <c r="A359" s="235"/>
      <c r="B359" s="235"/>
      <c r="C359" s="235"/>
      <c r="D359" s="269"/>
      <c r="E359" s="235"/>
      <c r="F359" s="235"/>
      <c r="G359" s="235"/>
      <c r="H359" s="235"/>
      <c r="I359" s="235"/>
      <c r="J359" s="235"/>
      <c r="K359" s="235"/>
      <c r="L359" s="235"/>
      <c r="M359" s="235"/>
      <c r="N359" s="235"/>
      <c r="O359" s="235"/>
      <c r="P359" s="235"/>
      <c r="Q359" s="235"/>
      <c r="R359" s="235"/>
      <c r="S359" s="235"/>
      <c r="T359" s="235"/>
      <c r="U359" s="235"/>
      <c r="V359" s="235"/>
      <c r="W359" s="235"/>
      <c r="X359" s="235"/>
      <c r="Y359" s="235"/>
      <c r="Z359" s="235"/>
    </row>
    <row r="360" spans="1:26" ht="12" customHeight="1" x14ac:dyDescent="0.25">
      <c r="A360" s="235"/>
      <c r="B360" s="235"/>
      <c r="C360" s="235"/>
      <c r="D360" s="269"/>
      <c r="E360" s="235"/>
      <c r="F360" s="235"/>
      <c r="G360" s="235"/>
      <c r="H360" s="235"/>
      <c r="I360" s="235"/>
      <c r="J360" s="235"/>
      <c r="K360" s="235"/>
      <c r="L360" s="235"/>
      <c r="M360" s="235"/>
      <c r="N360" s="235"/>
      <c r="O360" s="235"/>
      <c r="P360" s="235"/>
      <c r="Q360" s="235"/>
      <c r="R360" s="235"/>
      <c r="S360" s="235"/>
      <c r="T360" s="235"/>
      <c r="U360" s="235"/>
      <c r="V360" s="235"/>
      <c r="W360" s="235"/>
      <c r="X360" s="235"/>
      <c r="Y360" s="235"/>
      <c r="Z360" s="235"/>
    </row>
    <row r="361" spans="1:26" ht="12" customHeight="1" x14ac:dyDescent="0.25">
      <c r="A361" s="235"/>
      <c r="B361" s="235"/>
      <c r="C361" s="235"/>
      <c r="D361" s="269"/>
      <c r="E361" s="235"/>
      <c r="F361" s="235"/>
      <c r="G361" s="235"/>
      <c r="H361" s="235"/>
      <c r="I361" s="235"/>
      <c r="J361" s="235"/>
      <c r="K361" s="235"/>
      <c r="L361" s="235"/>
      <c r="M361" s="235"/>
      <c r="N361" s="235"/>
      <c r="O361" s="235"/>
      <c r="P361" s="235"/>
      <c r="Q361" s="235"/>
      <c r="R361" s="235"/>
      <c r="S361" s="235"/>
      <c r="T361" s="235"/>
      <c r="U361" s="235"/>
      <c r="V361" s="235"/>
      <c r="W361" s="235"/>
      <c r="X361" s="235"/>
      <c r="Y361" s="235"/>
      <c r="Z361" s="235"/>
    </row>
    <row r="362" spans="1:26" ht="12" customHeight="1" x14ac:dyDescent="0.25">
      <c r="A362" s="235"/>
      <c r="B362" s="235"/>
      <c r="C362" s="235"/>
      <c r="D362" s="269"/>
      <c r="E362" s="235"/>
      <c r="F362" s="235"/>
      <c r="G362" s="235"/>
      <c r="H362" s="235"/>
      <c r="I362" s="235"/>
      <c r="J362" s="235"/>
      <c r="K362" s="235"/>
      <c r="L362" s="235"/>
      <c r="M362" s="235"/>
      <c r="N362" s="235"/>
      <c r="O362" s="235"/>
      <c r="P362" s="235"/>
      <c r="Q362" s="235"/>
      <c r="R362" s="235"/>
      <c r="S362" s="235"/>
      <c r="T362" s="235"/>
      <c r="U362" s="235"/>
      <c r="V362" s="235"/>
      <c r="W362" s="235"/>
      <c r="X362" s="235"/>
      <c r="Y362" s="235"/>
      <c r="Z362" s="235"/>
    </row>
    <row r="363" spans="1:26" ht="12" customHeight="1" x14ac:dyDescent="0.25">
      <c r="A363" s="235"/>
      <c r="B363" s="235"/>
      <c r="C363" s="235"/>
      <c r="D363" s="269"/>
      <c r="E363" s="235"/>
      <c r="F363" s="235"/>
      <c r="G363" s="235"/>
      <c r="H363" s="235"/>
      <c r="I363" s="235"/>
      <c r="J363" s="235"/>
      <c r="K363" s="235"/>
      <c r="L363" s="235"/>
      <c r="M363" s="235"/>
      <c r="N363" s="235"/>
      <c r="O363" s="235"/>
      <c r="P363" s="235"/>
      <c r="Q363" s="235"/>
      <c r="R363" s="235"/>
      <c r="S363" s="235"/>
      <c r="T363" s="235"/>
      <c r="U363" s="235"/>
      <c r="V363" s="235"/>
      <c r="W363" s="235"/>
      <c r="X363" s="235"/>
      <c r="Y363" s="235"/>
      <c r="Z363" s="235"/>
    </row>
    <row r="364" spans="1:26" ht="12" customHeight="1" x14ac:dyDescent="0.25">
      <c r="A364" s="235"/>
      <c r="B364" s="235"/>
      <c r="C364" s="235"/>
      <c r="D364" s="269"/>
      <c r="E364" s="235"/>
      <c r="F364" s="235"/>
      <c r="G364" s="235"/>
      <c r="H364" s="235"/>
      <c r="I364" s="235"/>
      <c r="J364" s="235"/>
      <c r="K364" s="235"/>
      <c r="L364" s="235"/>
      <c r="M364" s="235"/>
      <c r="N364" s="235"/>
      <c r="O364" s="235"/>
      <c r="P364" s="235"/>
      <c r="Q364" s="235"/>
      <c r="R364" s="235"/>
      <c r="S364" s="235"/>
      <c r="T364" s="235"/>
      <c r="U364" s="235"/>
      <c r="V364" s="235"/>
      <c r="W364" s="235"/>
      <c r="X364" s="235"/>
      <c r="Y364" s="235"/>
      <c r="Z364" s="235"/>
    </row>
    <row r="365" spans="1:26" ht="12" customHeight="1" x14ac:dyDescent="0.25">
      <c r="A365" s="235"/>
      <c r="B365" s="235"/>
      <c r="C365" s="235"/>
      <c r="D365" s="269"/>
      <c r="E365" s="235"/>
      <c r="F365" s="235"/>
      <c r="G365" s="235"/>
      <c r="H365" s="235"/>
      <c r="I365" s="235"/>
      <c r="J365" s="235"/>
      <c r="K365" s="235"/>
      <c r="L365" s="235"/>
      <c r="M365" s="235"/>
      <c r="N365" s="235"/>
      <c r="O365" s="235"/>
      <c r="P365" s="235"/>
      <c r="Q365" s="235"/>
      <c r="R365" s="235"/>
      <c r="S365" s="235"/>
      <c r="T365" s="235"/>
      <c r="U365" s="235"/>
      <c r="V365" s="235"/>
      <c r="W365" s="235"/>
      <c r="X365" s="235"/>
      <c r="Y365" s="235"/>
      <c r="Z365" s="235"/>
    </row>
    <row r="366" spans="1:26" ht="12" customHeight="1" x14ac:dyDescent="0.25">
      <c r="A366" s="235"/>
      <c r="B366" s="235"/>
      <c r="C366" s="235"/>
      <c r="D366" s="269"/>
      <c r="E366" s="235"/>
      <c r="F366" s="235"/>
      <c r="G366" s="235"/>
      <c r="H366" s="235"/>
      <c r="I366" s="235"/>
      <c r="J366" s="235"/>
      <c r="K366" s="235"/>
      <c r="L366" s="235"/>
      <c r="M366" s="235"/>
      <c r="N366" s="235"/>
      <c r="O366" s="235"/>
      <c r="P366" s="235"/>
      <c r="Q366" s="235"/>
      <c r="R366" s="235"/>
      <c r="S366" s="235"/>
      <c r="T366" s="235"/>
      <c r="U366" s="235"/>
      <c r="V366" s="235"/>
      <c r="W366" s="235"/>
      <c r="X366" s="235"/>
      <c r="Y366" s="235"/>
      <c r="Z366" s="235"/>
    </row>
    <row r="367" spans="1:26" ht="12" customHeight="1" x14ac:dyDescent="0.25">
      <c r="A367" s="235"/>
      <c r="B367" s="235"/>
      <c r="C367" s="235"/>
      <c r="D367" s="269"/>
      <c r="E367" s="235"/>
      <c r="F367" s="235"/>
      <c r="G367" s="235"/>
      <c r="H367" s="235"/>
      <c r="I367" s="235"/>
      <c r="J367" s="235"/>
      <c r="K367" s="235"/>
      <c r="L367" s="235"/>
      <c r="M367" s="235"/>
      <c r="N367" s="235"/>
      <c r="O367" s="235"/>
      <c r="P367" s="235"/>
      <c r="Q367" s="235"/>
      <c r="R367" s="235"/>
      <c r="S367" s="235"/>
      <c r="T367" s="235"/>
      <c r="U367" s="235"/>
      <c r="V367" s="235"/>
      <c r="W367" s="235"/>
      <c r="X367" s="235"/>
      <c r="Y367" s="235"/>
      <c r="Z367" s="235"/>
    </row>
    <row r="368" spans="1:26" ht="12" customHeight="1" x14ac:dyDescent="0.25">
      <c r="A368" s="235"/>
      <c r="B368" s="235"/>
      <c r="C368" s="235"/>
      <c r="D368" s="269"/>
      <c r="E368" s="235"/>
      <c r="F368" s="235"/>
      <c r="G368" s="235"/>
      <c r="H368" s="235"/>
      <c r="I368" s="235"/>
      <c r="J368" s="235"/>
      <c r="K368" s="235"/>
      <c r="L368" s="235"/>
      <c r="M368" s="235"/>
      <c r="N368" s="235"/>
      <c r="O368" s="235"/>
      <c r="P368" s="235"/>
      <c r="Q368" s="235"/>
      <c r="R368" s="235"/>
      <c r="S368" s="235"/>
      <c r="T368" s="235"/>
      <c r="U368" s="235"/>
      <c r="V368" s="235"/>
      <c r="W368" s="235"/>
      <c r="X368" s="235"/>
      <c r="Y368" s="235"/>
      <c r="Z368" s="235"/>
    </row>
    <row r="369" spans="1:26" ht="12" customHeight="1" x14ac:dyDescent="0.25">
      <c r="A369" s="235"/>
      <c r="B369" s="235"/>
      <c r="C369" s="235"/>
      <c r="D369" s="269"/>
      <c r="E369" s="235"/>
      <c r="F369" s="235"/>
      <c r="G369" s="235"/>
      <c r="H369" s="235"/>
      <c r="I369" s="235"/>
      <c r="J369" s="235"/>
      <c r="K369" s="235"/>
      <c r="L369" s="235"/>
      <c r="M369" s="235"/>
      <c r="N369" s="235"/>
      <c r="O369" s="235"/>
      <c r="P369" s="235"/>
      <c r="Q369" s="235"/>
      <c r="R369" s="235"/>
      <c r="S369" s="235"/>
      <c r="T369" s="235"/>
      <c r="U369" s="235"/>
      <c r="V369" s="235"/>
      <c r="W369" s="235"/>
      <c r="X369" s="235"/>
      <c r="Y369" s="235"/>
      <c r="Z369" s="235"/>
    </row>
    <row r="370" spans="1:26" ht="12" customHeight="1" x14ac:dyDescent="0.25">
      <c r="A370" s="235"/>
      <c r="B370" s="235"/>
      <c r="C370" s="235"/>
      <c r="D370" s="269"/>
      <c r="E370" s="235"/>
      <c r="F370" s="235"/>
      <c r="G370" s="235"/>
      <c r="H370" s="235"/>
      <c r="I370" s="235"/>
      <c r="J370" s="235"/>
      <c r="K370" s="235"/>
      <c r="L370" s="235"/>
      <c r="M370" s="235"/>
      <c r="N370" s="235"/>
      <c r="O370" s="235"/>
      <c r="P370" s="235"/>
      <c r="Q370" s="235"/>
      <c r="R370" s="235"/>
      <c r="S370" s="235"/>
      <c r="T370" s="235"/>
      <c r="U370" s="235"/>
      <c r="V370" s="235"/>
      <c r="W370" s="235"/>
      <c r="X370" s="235"/>
      <c r="Y370" s="235"/>
      <c r="Z370" s="235"/>
    </row>
    <row r="371" spans="1:26" ht="12" customHeight="1" x14ac:dyDescent="0.25">
      <c r="A371" s="235"/>
      <c r="B371" s="235"/>
      <c r="C371" s="235"/>
      <c r="D371" s="269"/>
      <c r="E371" s="235"/>
      <c r="F371" s="235"/>
      <c r="G371" s="235"/>
      <c r="H371" s="235"/>
      <c r="I371" s="235"/>
      <c r="J371" s="235"/>
      <c r="K371" s="235"/>
      <c r="L371" s="235"/>
      <c r="M371" s="235"/>
      <c r="N371" s="235"/>
      <c r="O371" s="235"/>
      <c r="P371" s="235"/>
      <c r="Q371" s="235"/>
      <c r="R371" s="235"/>
      <c r="S371" s="235"/>
      <c r="T371" s="235"/>
      <c r="U371" s="235"/>
      <c r="V371" s="235"/>
      <c r="W371" s="235"/>
      <c r="X371" s="235"/>
      <c r="Y371" s="235"/>
      <c r="Z371" s="235"/>
    </row>
    <row r="372" spans="1:26" ht="12" customHeight="1" x14ac:dyDescent="0.25">
      <c r="A372" s="235"/>
      <c r="B372" s="235"/>
      <c r="C372" s="235"/>
      <c r="D372" s="269"/>
      <c r="E372" s="235"/>
      <c r="F372" s="235"/>
      <c r="G372" s="235"/>
      <c r="H372" s="235"/>
      <c r="I372" s="235"/>
      <c r="J372" s="235"/>
      <c r="K372" s="235"/>
      <c r="L372" s="235"/>
      <c r="M372" s="235"/>
      <c r="N372" s="235"/>
      <c r="O372" s="235"/>
      <c r="P372" s="235"/>
      <c r="Q372" s="235"/>
      <c r="R372" s="235"/>
      <c r="S372" s="235"/>
      <c r="T372" s="235"/>
      <c r="U372" s="235"/>
      <c r="V372" s="235"/>
      <c r="W372" s="235"/>
      <c r="X372" s="235"/>
      <c r="Y372" s="235"/>
      <c r="Z372" s="235"/>
    </row>
    <row r="373" spans="1:26" ht="12" customHeight="1" x14ac:dyDescent="0.25">
      <c r="A373" s="235"/>
      <c r="B373" s="235"/>
      <c r="C373" s="235"/>
      <c r="D373" s="269"/>
      <c r="E373" s="235"/>
      <c r="F373" s="235"/>
      <c r="G373" s="235"/>
      <c r="H373" s="235"/>
      <c r="I373" s="235"/>
      <c r="J373" s="235"/>
      <c r="K373" s="235"/>
      <c r="L373" s="235"/>
      <c r="M373" s="235"/>
      <c r="N373" s="235"/>
      <c r="O373" s="235"/>
      <c r="P373" s="235"/>
      <c r="Q373" s="235"/>
      <c r="R373" s="235"/>
      <c r="S373" s="235"/>
      <c r="T373" s="235"/>
      <c r="U373" s="235"/>
      <c r="V373" s="235"/>
      <c r="W373" s="235"/>
      <c r="X373" s="235"/>
      <c r="Y373" s="235"/>
      <c r="Z373" s="235"/>
    </row>
    <row r="374" spans="1:26" ht="12" customHeight="1" x14ac:dyDescent="0.25">
      <c r="A374" s="235"/>
      <c r="B374" s="235"/>
      <c r="C374" s="235"/>
      <c r="D374" s="269"/>
      <c r="E374" s="235"/>
      <c r="F374" s="235"/>
      <c r="G374" s="235"/>
      <c r="H374" s="235"/>
      <c r="I374" s="235"/>
      <c r="J374" s="235"/>
      <c r="K374" s="235"/>
      <c r="L374" s="235"/>
      <c r="M374" s="235"/>
      <c r="N374" s="235"/>
      <c r="O374" s="235"/>
      <c r="P374" s="235"/>
      <c r="Q374" s="235"/>
      <c r="R374" s="235"/>
      <c r="S374" s="235"/>
      <c r="T374" s="235"/>
      <c r="U374" s="235"/>
      <c r="V374" s="235"/>
      <c r="W374" s="235"/>
      <c r="X374" s="235"/>
      <c r="Y374" s="235"/>
      <c r="Z374" s="235"/>
    </row>
    <row r="375" spans="1:26" ht="12" customHeight="1" x14ac:dyDescent="0.25">
      <c r="A375" s="235"/>
      <c r="B375" s="235"/>
      <c r="C375" s="235"/>
      <c r="D375" s="269"/>
      <c r="E375" s="235"/>
      <c r="F375" s="235"/>
      <c r="G375" s="235"/>
      <c r="H375" s="235"/>
      <c r="I375" s="235"/>
      <c r="J375" s="235"/>
      <c r="K375" s="235"/>
      <c r="L375" s="235"/>
      <c r="M375" s="235"/>
      <c r="N375" s="235"/>
      <c r="O375" s="235"/>
      <c r="P375" s="235"/>
      <c r="Q375" s="235"/>
      <c r="R375" s="235"/>
      <c r="S375" s="235"/>
      <c r="T375" s="235"/>
      <c r="U375" s="235"/>
      <c r="V375" s="235"/>
      <c r="W375" s="235"/>
      <c r="X375" s="235"/>
      <c r="Y375" s="235"/>
      <c r="Z375" s="235"/>
    </row>
    <row r="376" spans="1:26" ht="12" customHeight="1" x14ac:dyDescent="0.25">
      <c r="A376" s="235"/>
      <c r="B376" s="235"/>
      <c r="C376" s="235"/>
      <c r="D376" s="269"/>
      <c r="E376" s="235"/>
      <c r="F376" s="235"/>
      <c r="G376" s="235"/>
      <c r="H376" s="235"/>
      <c r="I376" s="235"/>
      <c r="J376" s="235"/>
      <c r="K376" s="235"/>
      <c r="L376" s="235"/>
      <c r="M376" s="235"/>
      <c r="N376" s="235"/>
      <c r="O376" s="235"/>
      <c r="P376" s="235"/>
      <c r="Q376" s="235"/>
      <c r="R376" s="235"/>
      <c r="S376" s="235"/>
      <c r="T376" s="235"/>
      <c r="U376" s="235"/>
      <c r="V376" s="235"/>
      <c r="W376" s="235"/>
      <c r="X376" s="235"/>
      <c r="Y376" s="235"/>
      <c r="Z376" s="235"/>
    </row>
    <row r="377" spans="1:26" ht="12" customHeight="1" x14ac:dyDescent="0.25">
      <c r="A377" s="235"/>
      <c r="B377" s="235"/>
      <c r="C377" s="235"/>
      <c r="D377" s="269"/>
      <c r="E377" s="235"/>
      <c r="F377" s="235"/>
      <c r="G377" s="235"/>
      <c r="H377" s="235"/>
      <c r="I377" s="235"/>
      <c r="J377" s="235"/>
      <c r="K377" s="235"/>
      <c r="L377" s="235"/>
      <c r="M377" s="235"/>
      <c r="N377" s="235"/>
      <c r="O377" s="235"/>
      <c r="P377" s="235"/>
      <c r="Q377" s="235"/>
      <c r="R377" s="235"/>
      <c r="S377" s="235"/>
      <c r="T377" s="235"/>
      <c r="U377" s="235"/>
      <c r="V377" s="235"/>
      <c r="W377" s="235"/>
      <c r="X377" s="235"/>
      <c r="Y377" s="235"/>
      <c r="Z377" s="235"/>
    </row>
    <row r="378" spans="1:26" ht="12" customHeight="1" x14ac:dyDescent="0.25">
      <c r="A378" s="235"/>
      <c r="B378" s="235"/>
      <c r="C378" s="235"/>
      <c r="D378" s="269"/>
      <c r="E378" s="235"/>
      <c r="F378" s="235"/>
      <c r="G378" s="235"/>
      <c r="H378" s="235"/>
      <c r="I378" s="235"/>
      <c r="J378" s="235"/>
      <c r="K378" s="235"/>
      <c r="L378" s="235"/>
      <c r="M378" s="235"/>
      <c r="N378" s="235"/>
      <c r="O378" s="235"/>
      <c r="P378" s="235"/>
      <c r="Q378" s="235"/>
      <c r="R378" s="235"/>
      <c r="S378" s="235"/>
      <c r="T378" s="235"/>
      <c r="U378" s="235"/>
      <c r="V378" s="235"/>
      <c r="W378" s="235"/>
      <c r="X378" s="235"/>
      <c r="Y378" s="235"/>
      <c r="Z378" s="235"/>
    </row>
    <row r="379" spans="1:26" ht="12" customHeight="1" x14ac:dyDescent="0.25">
      <c r="A379" s="235"/>
      <c r="B379" s="235"/>
      <c r="C379" s="235"/>
      <c r="D379" s="269"/>
      <c r="E379" s="235"/>
      <c r="F379" s="235"/>
      <c r="G379" s="235"/>
      <c r="H379" s="235"/>
      <c r="I379" s="235"/>
      <c r="J379" s="235"/>
      <c r="K379" s="235"/>
      <c r="L379" s="235"/>
      <c r="M379" s="235"/>
      <c r="N379" s="235"/>
      <c r="O379" s="235"/>
      <c r="P379" s="235"/>
      <c r="Q379" s="235"/>
      <c r="R379" s="235"/>
      <c r="S379" s="235"/>
      <c r="T379" s="235"/>
      <c r="U379" s="235"/>
      <c r="V379" s="235"/>
      <c r="W379" s="235"/>
      <c r="X379" s="235"/>
      <c r="Y379" s="235"/>
      <c r="Z379" s="235"/>
    </row>
    <row r="380" spans="1:26" ht="12" customHeight="1" x14ac:dyDescent="0.25">
      <c r="A380" s="235"/>
      <c r="B380" s="235"/>
      <c r="C380" s="235"/>
      <c r="D380" s="269"/>
      <c r="E380" s="235"/>
      <c r="F380" s="235"/>
      <c r="G380" s="235"/>
      <c r="H380" s="235"/>
      <c r="I380" s="235"/>
      <c r="J380" s="235"/>
      <c r="K380" s="235"/>
      <c r="L380" s="235"/>
      <c r="M380" s="235"/>
      <c r="N380" s="235"/>
      <c r="O380" s="235"/>
      <c r="P380" s="235"/>
      <c r="Q380" s="235"/>
      <c r="R380" s="235"/>
      <c r="S380" s="235"/>
      <c r="T380" s="235"/>
      <c r="U380" s="235"/>
      <c r="V380" s="235"/>
      <c r="W380" s="235"/>
      <c r="X380" s="235"/>
      <c r="Y380" s="235"/>
      <c r="Z380" s="235"/>
    </row>
    <row r="381" spans="1:26" ht="12" customHeight="1" x14ac:dyDescent="0.25">
      <c r="A381" s="235"/>
      <c r="B381" s="235"/>
      <c r="C381" s="235"/>
      <c r="D381" s="269"/>
      <c r="E381" s="235"/>
      <c r="F381" s="235"/>
      <c r="G381" s="235"/>
      <c r="H381" s="235"/>
      <c r="I381" s="235"/>
      <c r="J381" s="235"/>
      <c r="K381" s="235"/>
      <c r="L381" s="235"/>
      <c r="M381" s="235"/>
      <c r="N381" s="235"/>
      <c r="O381" s="235"/>
      <c r="P381" s="235"/>
      <c r="Q381" s="235"/>
      <c r="R381" s="235"/>
      <c r="S381" s="235"/>
      <c r="T381" s="235"/>
      <c r="U381" s="235"/>
      <c r="V381" s="235"/>
      <c r="W381" s="235"/>
      <c r="X381" s="235"/>
      <c r="Y381" s="235"/>
      <c r="Z381" s="235"/>
    </row>
    <row r="382" spans="1:26" ht="12" customHeight="1" x14ac:dyDescent="0.25">
      <c r="A382" s="235"/>
      <c r="B382" s="235"/>
      <c r="C382" s="235"/>
      <c r="D382" s="269"/>
      <c r="E382" s="235"/>
      <c r="F382" s="235"/>
      <c r="G382" s="235"/>
      <c r="H382" s="235"/>
      <c r="I382" s="235"/>
      <c r="J382" s="235"/>
      <c r="K382" s="235"/>
      <c r="L382" s="235"/>
      <c r="M382" s="235"/>
      <c r="N382" s="235"/>
      <c r="O382" s="235"/>
      <c r="P382" s="235"/>
      <c r="Q382" s="235"/>
      <c r="R382" s="235"/>
      <c r="S382" s="235"/>
      <c r="T382" s="235"/>
      <c r="U382" s="235"/>
      <c r="V382" s="235"/>
      <c r="W382" s="235"/>
      <c r="X382" s="235"/>
      <c r="Y382" s="235"/>
      <c r="Z382" s="235"/>
    </row>
    <row r="383" spans="1:26" ht="12" customHeight="1" x14ac:dyDescent="0.25">
      <c r="A383" s="235"/>
      <c r="B383" s="235"/>
      <c r="C383" s="235"/>
      <c r="D383" s="269"/>
      <c r="E383" s="235"/>
      <c r="F383" s="235"/>
      <c r="G383" s="235"/>
      <c r="H383" s="235"/>
      <c r="I383" s="235"/>
      <c r="J383" s="235"/>
      <c r="K383" s="235"/>
      <c r="L383" s="235"/>
      <c r="M383" s="235"/>
      <c r="N383" s="235"/>
      <c r="O383" s="235"/>
      <c r="P383" s="235"/>
      <c r="Q383" s="235"/>
      <c r="R383" s="235"/>
      <c r="S383" s="235"/>
      <c r="T383" s="235"/>
      <c r="U383" s="235"/>
      <c r="V383" s="235"/>
      <c r="W383" s="235"/>
      <c r="X383" s="235"/>
      <c r="Y383" s="235"/>
      <c r="Z383" s="235"/>
    </row>
    <row r="384" spans="1:26" ht="12" customHeight="1" x14ac:dyDescent="0.25">
      <c r="A384" s="235"/>
      <c r="B384" s="235"/>
      <c r="C384" s="235"/>
      <c r="D384" s="269"/>
      <c r="E384" s="235"/>
      <c r="F384" s="235"/>
      <c r="G384" s="235"/>
      <c r="H384" s="235"/>
      <c r="I384" s="235"/>
      <c r="J384" s="235"/>
      <c r="K384" s="235"/>
      <c r="L384" s="235"/>
      <c r="M384" s="235"/>
      <c r="N384" s="235"/>
      <c r="O384" s="235"/>
      <c r="P384" s="235"/>
      <c r="Q384" s="235"/>
      <c r="R384" s="235"/>
      <c r="S384" s="235"/>
      <c r="T384" s="235"/>
      <c r="U384" s="235"/>
      <c r="V384" s="235"/>
      <c r="W384" s="235"/>
      <c r="X384" s="235"/>
      <c r="Y384" s="235"/>
      <c r="Z384" s="235"/>
    </row>
    <row r="385" spans="1:26" ht="12" customHeight="1" x14ac:dyDescent="0.25">
      <c r="A385" s="235"/>
      <c r="B385" s="235"/>
      <c r="C385" s="235"/>
      <c r="D385" s="269"/>
      <c r="E385" s="235"/>
      <c r="F385" s="235"/>
      <c r="G385" s="235"/>
      <c r="H385" s="235"/>
      <c r="I385" s="235"/>
      <c r="J385" s="235"/>
      <c r="K385" s="235"/>
      <c r="L385" s="235"/>
      <c r="M385" s="235"/>
      <c r="N385" s="235"/>
      <c r="O385" s="235"/>
      <c r="P385" s="235"/>
      <c r="Q385" s="235"/>
      <c r="R385" s="235"/>
      <c r="S385" s="235"/>
      <c r="T385" s="235"/>
      <c r="U385" s="235"/>
      <c r="V385" s="235"/>
      <c r="W385" s="235"/>
      <c r="X385" s="235"/>
      <c r="Y385" s="235"/>
      <c r="Z385" s="235"/>
    </row>
    <row r="386" spans="1:26" ht="12" customHeight="1" x14ac:dyDescent="0.25">
      <c r="A386" s="235"/>
      <c r="B386" s="235"/>
      <c r="C386" s="235"/>
      <c r="D386" s="269"/>
      <c r="E386" s="235"/>
      <c r="F386" s="235"/>
      <c r="G386" s="235"/>
      <c r="H386" s="235"/>
      <c r="I386" s="235"/>
      <c r="J386" s="235"/>
      <c r="K386" s="235"/>
      <c r="L386" s="235"/>
      <c r="M386" s="235"/>
      <c r="N386" s="235"/>
      <c r="O386" s="235"/>
      <c r="P386" s="235"/>
      <c r="Q386" s="235"/>
      <c r="R386" s="235"/>
      <c r="S386" s="235"/>
      <c r="T386" s="235"/>
      <c r="U386" s="235"/>
      <c r="V386" s="235"/>
      <c r="W386" s="235"/>
      <c r="X386" s="235"/>
      <c r="Y386" s="235"/>
      <c r="Z386" s="235"/>
    </row>
    <row r="387" spans="1:26" ht="12" customHeight="1" x14ac:dyDescent="0.25">
      <c r="A387" s="235"/>
      <c r="B387" s="235"/>
      <c r="C387" s="235"/>
      <c r="D387" s="269"/>
      <c r="E387" s="235"/>
      <c r="F387" s="235"/>
      <c r="G387" s="235"/>
      <c r="H387" s="235"/>
      <c r="I387" s="235"/>
      <c r="J387" s="235"/>
      <c r="K387" s="235"/>
      <c r="L387" s="235"/>
      <c r="M387" s="235"/>
      <c r="N387" s="235"/>
      <c r="O387" s="235"/>
      <c r="P387" s="235"/>
      <c r="Q387" s="235"/>
      <c r="R387" s="235"/>
      <c r="S387" s="235"/>
      <c r="T387" s="235"/>
      <c r="U387" s="235"/>
      <c r="V387" s="235"/>
      <c r="W387" s="235"/>
      <c r="X387" s="235"/>
      <c r="Y387" s="235"/>
      <c r="Z387" s="235"/>
    </row>
    <row r="388" spans="1:26" ht="12" customHeight="1" x14ac:dyDescent="0.25">
      <c r="A388" s="235"/>
      <c r="B388" s="235"/>
      <c r="C388" s="235"/>
      <c r="D388" s="269"/>
      <c r="E388" s="235"/>
      <c r="F388" s="235"/>
      <c r="G388" s="235"/>
      <c r="H388" s="235"/>
      <c r="I388" s="235"/>
      <c r="J388" s="235"/>
      <c r="K388" s="235"/>
      <c r="L388" s="235"/>
      <c r="M388" s="235"/>
      <c r="N388" s="235"/>
      <c r="O388" s="235"/>
      <c r="P388" s="235"/>
      <c r="Q388" s="235"/>
      <c r="R388" s="235"/>
      <c r="S388" s="235"/>
      <c r="T388" s="235"/>
      <c r="U388" s="235"/>
      <c r="V388" s="235"/>
      <c r="W388" s="235"/>
      <c r="X388" s="235"/>
      <c r="Y388" s="235"/>
      <c r="Z388" s="235"/>
    </row>
    <row r="389" spans="1:26" ht="12" customHeight="1" x14ac:dyDescent="0.25">
      <c r="A389" s="235"/>
      <c r="B389" s="235"/>
      <c r="C389" s="235"/>
      <c r="D389" s="269"/>
      <c r="E389" s="235"/>
      <c r="F389" s="235"/>
      <c r="G389" s="235"/>
      <c r="H389" s="235"/>
      <c r="I389" s="235"/>
      <c r="J389" s="235"/>
      <c r="K389" s="235"/>
      <c r="L389" s="235"/>
      <c r="M389" s="235"/>
      <c r="N389" s="235"/>
      <c r="O389" s="235"/>
      <c r="P389" s="235"/>
      <c r="Q389" s="235"/>
      <c r="R389" s="235"/>
      <c r="S389" s="235"/>
      <c r="T389" s="235"/>
      <c r="U389" s="235"/>
      <c r="V389" s="235"/>
      <c r="W389" s="235"/>
      <c r="X389" s="235"/>
      <c r="Y389" s="235"/>
      <c r="Z389" s="235"/>
    </row>
    <row r="390" spans="1:26" ht="12" customHeight="1" x14ac:dyDescent="0.25">
      <c r="A390" s="235"/>
      <c r="B390" s="235"/>
      <c r="C390" s="235"/>
      <c r="D390" s="269"/>
      <c r="E390" s="235"/>
      <c r="F390" s="235"/>
      <c r="G390" s="235"/>
      <c r="H390" s="235"/>
      <c r="I390" s="235"/>
      <c r="J390" s="235"/>
      <c r="K390" s="235"/>
      <c r="L390" s="235"/>
      <c r="M390" s="235"/>
      <c r="N390" s="235"/>
      <c r="O390" s="235"/>
      <c r="P390" s="235"/>
      <c r="Q390" s="235"/>
      <c r="R390" s="235"/>
      <c r="S390" s="235"/>
      <c r="T390" s="235"/>
      <c r="U390" s="235"/>
      <c r="V390" s="235"/>
      <c r="W390" s="235"/>
      <c r="X390" s="235"/>
      <c r="Y390" s="235"/>
      <c r="Z390" s="235"/>
    </row>
    <row r="391" spans="1:26" ht="12" customHeight="1" x14ac:dyDescent="0.25">
      <c r="A391" s="235"/>
      <c r="B391" s="235"/>
      <c r="C391" s="235"/>
      <c r="D391" s="269"/>
      <c r="E391" s="235"/>
      <c r="F391" s="235"/>
      <c r="G391" s="235"/>
      <c r="H391" s="235"/>
      <c r="I391" s="235"/>
      <c r="J391" s="235"/>
      <c r="K391" s="235"/>
      <c r="L391" s="235"/>
      <c r="M391" s="235"/>
      <c r="N391" s="235"/>
      <c r="O391" s="235"/>
      <c r="P391" s="235"/>
      <c r="Q391" s="235"/>
      <c r="R391" s="235"/>
      <c r="S391" s="235"/>
      <c r="T391" s="235"/>
      <c r="U391" s="235"/>
      <c r="V391" s="235"/>
      <c r="W391" s="235"/>
      <c r="X391" s="235"/>
      <c r="Y391" s="235"/>
      <c r="Z391" s="235"/>
    </row>
    <row r="392" spans="1:26" ht="12" customHeight="1" x14ac:dyDescent="0.25">
      <c r="A392" s="235"/>
      <c r="B392" s="235"/>
      <c r="C392" s="235"/>
      <c r="D392" s="269"/>
      <c r="E392" s="235"/>
      <c r="F392" s="235"/>
      <c r="G392" s="235"/>
      <c r="H392" s="235"/>
      <c r="I392" s="235"/>
      <c r="J392" s="235"/>
      <c r="K392" s="235"/>
      <c r="L392" s="235"/>
      <c r="M392" s="235"/>
      <c r="N392" s="235"/>
      <c r="O392" s="235"/>
      <c r="P392" s="235"/>
      <c r="Q392" s="235"/>
      <c r="R392" s="235"/>
      <c r="S392" s="235"/>
      <c r="T392" s="235"/>
      <c r="U392" s="235"/>
      <c r="V392" s="235"/>
      <c r="W392" s="235"/>
      <c r="X392" s="235"/>
      <c r="Y392" s="235"/>
      <c r="Z392" s="235"/>
    </row>
    <row r="393" spans="1:26" ht="12" customHeight="1" x14ac:dyDescent="0.25">
      <c r="A393" s="235"/>
      <c r="B393" s="235"/>
      <c r="C393" s="235"/>
      <c r="D393" s="269"/>
      <c r="E393" s="235"/>
      <c r="F393" s="235"/>
      <c r="G393" s="235"/>
      <c r="H393" s="235"/>
      <c r="I393" s="235"/>
      <c r="J393" s="235"/>
      <c r="K393" s="235"/>
      <c r="L393" s="235"/>
      <c r="M393" s="235"/>
      <c r="N393" s="235"/>
      <c r="O393" s="235"/>
      <c r="P393" s="235"/>
      <c r="Q393" s="235"/>
      <c r="R393" s="235"/>
      <c r="S393" s="235"/>
      <c r="T393" s="235"/>
      <c r="U393" s="235"/>
      <c r="V393" s="235"/>
      <c r="W393" s="235"/>
      <c r="X393" s="235"/>
      <c r="Y393" s="235"/>
      <c r="Z393" s="235"/>
    </row>
    <row r="394" spans="1:26" ht="12" customHeight="1" x14ac:dyDescent="0.25">
      <c r="A394" s="235"/>
      <c r="B394" s="235"/>
      <c r="C394" s="235"/>
      <c r="D394" s="269"/>
      <c r="E394" s="235"/>
      <c r="F394" s="235"/>
      <c r="G394" s="235"/>
      <c r="H394" s="235"/>
      <c r="I394" s="235"/>
      <c r="J394" s="235"/>
      <c r="K394" s="235"/>
      <c r="L394" s="235"/>
      <c r="M394" s="235"/>
      <c r="N394" s="235"/>
      <c r="O394" s="235"/>
      <c r="P394" s="235"/>
      <c r="Q394" s="235"/>
      <c r="R394" s="235"/>
      <c r="S394" s="235"/>
      <c r="T394" s="235"/>
      <c r="U394" s="235"/>
      <c r="V394" s="235"/>
      <c r="W394" s="235"/>
      <c r="X394" s="235"/>
      <c r="Y394" s="235"/>
      <c r="Z394" s="235"/>
    </row>
    <row r="395" spans="1:26" ht="12" customHeight="1" x14ac:dyDescent="0.25">
      <c r="A395" s="235"/>
      <c r="B395" s="235"/>
      <c r="C395" s="235"/>
      <c r="D395" s="269"/>
      <c r="E395" s="235"/>
      <c r="F395" s="235"/>
      <c r="G395" s="235"/>
      <c r="H395" s="235"/>
      <c r="I395" s="235"/>
      <c r="J395" s="235"/>
      <c r="K395" s="235"/>
      <c r="L395" s="235"/>
      <c r="M395" s="235"/>
      <c r="N395" s="235"/>
      <c r="O395" s="235"/>
      <c r="P395" s="235"/>
      <c r="Q395" s="235"/>
      <c r="R395" s="235"/>
      <c r="S395" s="235"/>
      <c r="T395" s="235"/>
      <c r="U395" s="235"/>
      <c r="V395" s="235"/>
      <c r="W395" s="235"/>
      <c r="X395" s="235"/>
      <c r="Y395" s="235"/>
      <c r="Z395" s="235"/>
    </row>
    <row r="396" spans="1:26" ht="12" customHeight="1" x14ac:dyDescent="0.25">
      <c r="A396" s="235"/>
      <c r="B396" s="235"/>
      <c r="C396" s="235"/>
      <c r="D396" s="269"/>
      <c r="E396" s="235"/>
      <c r="F396" s="235"/>
      <c r="G396" s="235"/>
      <c r="H396" s="235"/>
      <c r="I396" s="235"/>
      <c r="J396" s="235"/>
      <c r="K396" s="235"/>
      <c r="L396" s="235"/>
      <c r="M396" s="235"/>
      <c r="N396" s="235"/>
      <c r="O396" s="235"/>
      <c r="P396" s="235"/>
      <c r="Q396" s="235"/>
      <c r="R396" s="235"/>
      <c r="S396" s="235"/>
      <c r="T396" s="235"/>
      <c r="U396" s="235"/>
      <c r="V396" s="235"/>
      <c r="W396" s="235"/>
      <c r="X396" s="235"/>
      <c r="Y396" s="235"/>
      <c r="Z396" s="235"/>
    </row>
    <row r="397" spans="1:26" ht="12" customHeight="1" x14ac:dyDescent="0.25">
      <c r="A397" s="235"/>
      <c r="B397" s="235"/>
      <c r="C397" s="235"/>
      <c r="D397" s="269"/>
      <c r="E397" s="235"/>
      <c r="F397" s="235"/>
      <c r="G397" s="235"/>
      <c r="H397" s="235"/>
      <c r="I397" s="235"/>
      <c r="J397" s="235"/>
      <c r="K397" s="235"/>
      <c r="L397" s="235"/>
      <c r="M397" s="235"/>
      <c r="N397" s="235"/>
      <c r="O397" s="235"/>
      <c r="P397" s="235"/>
      <c r="Q397" s="235"/>
      <c r="R397" s="235"/>
      <c r="S397" s="235"/>
      <c r="T397" s="235"/>
      <c r="U397" s="235"/>
      <c r="V397" s="235"/>
      <c r="W397" s="235"/>
      <c r="X397" s="235"/>
      <c r="Y397" s="235"/>
      <c r="Z397" s="235"/>
    </row>
    <row r="398" spans="1:26" ht="12" customHeight="1" x14ac:dyDescent="0.25">
      <c r="A398" s="235"/>
      <c r="B398" s="235"/>
      <c r="C398" s="235"/>
      <c r="D398" s="269"/>
      <c r="E398" s="235"/>
      <c r="F398" s="235"/>
      <c r="G398" s="235"/>
      <c r="H398" s="235"/>
      <c r="I398" s="235"/>
      <c r="J398" s="235"/>
      <c r="K398" s="235"/>
      <c r="L398" s="235"/>
      <c r="M398" s="235"/>
      <c r="N398" s="235"/>
      <c r="O398" s="235"/>
      <c r="P398" s="235"/>
      <c r="Q398" s="235"/>
      <c r="R398" s="235"/>
      <c r="S398" s="235"/>
      <c r="T398" s="235"/>
      <c r="U398" s="235"/>
      <c r="V398" s="235"/>
      <c r="W398" s="235"/>
      <c r="X398" s="235"/>
      <c r="Y398" s="235"/>
      <c r="Z398" s="235"/>
    </row>
    <row r="399" spans="1:26" ht="12" customHeight="1" x14ac:dyDescent="0.25">
      <c r="A399" s="235"/>
      <c r="B399" s="235"/>
      <c r="C399" s="235"/>
      <c r="D399" s="269"/>
      <c r="E399" s="235"/>
      <c r="F399" s="235"/>
      <c r="G399" s="235"/>
      <c r="H399" s="235"/>
      <c r="I399" s="235"/>
      <c r="J399" s="235"/>
      <c r="K399" s="235"/>
      <c r="L399" s="235"/>
      <c r="M399" s="235"/>
      <c r="N399" s="235"/>
      <c r="O399" s="235"/>
      <c r="P399" s="235"/>
      <c r="Q399" s="235"/>
      <c r="R399" s="235"/>
      <c r="S399" s="235"/>
      <c r="T399" s="235"/>
      <c r="U399" s="235"/>
      <c r="V399" s="235"/>
      <c r="W399" s="235"/>
      <c r="X399" s="235"/>
      <c r="Y399" s="235"/>
      <c r="Z399" s="235"/>
    </row>
    <row r="400" spans="1:26" ht="12" customHeight="1" x14ac:dyDescent="0.25">
      <c r="A400" s="235"/>
      <c r="B400" s="235"/>
      <c r="C400" s="235"/>
      <c r="D400" s="269"/>
      <c r="E400" s="235"/>
      <c r="F400" s="235"/>
      <c r="G400" s="235"/>
      <c r="H400" s="235"/>
      <c r="I400" s="235"/>
      <c r="J400" s="235"/>
      <c r="K400" s="235"/>
      <c r="L400" s="235"/>
      <c r="M400" s="235"/>
      <c r="N400" s="235"/>
      <c r="O400" s="235"/>
      <c r="P400" s="235"/>
      <c r="Q400" s="235"/>
      <c r="R400" s="235"/>
      <c r="S400" s="235"/>
      <c r="T400" s="235"/>
      <c r="U400" s="235"/>
      <c r="V400" s="235"/>
      <c r="W400" s="235"/>
      <c r="X400" s="235"/>
      <c r="Y400" s="235"/>
      <c r="Z400" s="235"/>
    </row>
    <row r="401" spans="1:26" ht="12" customHeight="1" x14ac:dyDescent="0.25">
      <c r="A401" s="235"/>
      <c r="B401" s="235"/>
      <c r="C401" s="235"/>
      <c r="D401" s="269"/>
      <c r="E401" s="235"/>
      <c r="F401" s="235"/>
      <c r="G401" s="235"/>
      <c r="H401" s="235"/>
      <c r="I401" s="235"/>
      <c r="J401" s="235"/>
      <c r="K401" s="235"/>
      <c r="L401" s="235"/>
      <c r="M401" s="235"/>
      <c r="N401" s="235"/>
      <c r="O401" s="235"/>
      <c r="P401" s="235"/>
      <c r="Q401" s="235"/>
      <c r="R401" s="235"/>
      <c r="S401" s="235"/>
      <c r="T401" s="235"/>
      <c r="U401" s="235"/>
      <c r="V401" s="235"/>
      <c r="W401" s="235"/>
      <c r="X401" s="235"/>
      <c r="Y401" s="235"/>
      <c r="Z401" s="235"/>
    </row>
    <row r="402" spans="1:26" ht="12" customHeight="1" x14ac:dyDescent="0.25">
      <c r="A402" s="235"/>
      <c r="B402" s="235"/>
      <c r="C402" s="235"/>
      <c r="D402" s="269"/>
      <c r="E402" s="235"/>
      <c r="F402" s="235"/>
      <c r="G402" s="235"/>
      <c r="H402" s="235"/>
      <c r="I402" s="235"/>
      <c r="J402" s="235"/>
      <c r="K402" s="235"/>
      <c r="L402" s="235"/>
      <c r="M402" s="235"/>
      <c r="N402" s="235"/>
      <c r="O402" s="235"/>
      <c r="P402" s="235"/>
      <c r="Q402" s="235"/>
      <c r="R402" s="235"/>
      <c r="S402" s="235"/>
      <c r="T402" s="235"/>
      <c r="U402" s="235"/>
      <c r="V402" s="235"/>
      <c r="W402" s="235"/>
      <c r="X402" s="235"/>
      <c r="Y402" s="235"/>
      <c r="Z402" s="235"/>
    </row>
    <row r="403" spans="1:26" ht="12" customHeight="1" x14ac:dyDescent="0.25">
      <c r="A403" s="235"/>
      <c r="B403" s="235"/>
      <c r="C403" s="235"/>
      <c r="D403" s="269"/>
      <c r="E403" s="235"/>
      <c r="F403" s="235"/>
      <c r="G403" s="235"/>
      <c r="H403" s="235"/>
      <c r="I403" s="235"/>
      <c r="J403" s="235"/>
      <c r="K403" s="235"/>
      <c r="L403" s="235"/>
      <c r="M403" s="235"/>
      <c r="N403" s="235"/>
      <c r="O403" s="235"/>
      <c r="P403" s="235"/>
      <c r="Q403" s="235"/>
      <c r="R403" s="235"/>
      <c r="S403" s="235"/>
      <c r="T403" s="235"/>
      <c r="U403" s="235"/>
      <c r="V403" s="235"/>
      <c r="W403" s="235"/>
      <c r="X403" s="235"/>
      <c r="Y403" s="235"/>
      <c r="Z403" s="235"/>
    </row>
    <row r="404" spans="1:26" ht="12" customHeight="1" x14ac:dyDescent="0.25">
      <c r="A404" s="235"/>
      <c r="B404" s="235"/>
      <c r="C404" s="235"/>
      <c r="D404" s="269"/>
      <c r="E404" s="235"/>
      <c r="F404" s="235"/>
      <c r="G404" s="235"/>
      <c r="H404" s="235"/>
      <c r="I404" s="235"/>
      <c r="J404" s="235"/>
      <c r="K404" s="235"/>
      <c r="L404" s="235"/>
      <c r="M404" s="235"/>
      <c r="N404" s="235"/>
      <c r="O404" s="235"/>
      <c r="P404" s="235"/>
      <c r="Q404" s="235"/>
      <c r="R404" s="235"/>
      <c r="S404" s="235"/>
      <c r="T404" s="235"/>
      <c r="U404" s="235"/>
      <c r="V404" s="235"/>
      <c r="W404" s="235"/>
      <c r="X404" s="235"/>
      <c r="Y404" s="235"/>
      <c r="Z404" s="235"/>
    </row>
    <row r="405" spans="1:26" ht="12" customHeight="1" x14ac:dyDescent="0.25">
      <c r="A405" s="235"/>
      <c r="B405" s="235"/>
      <c r="C405" s="235"/>
      <c r="D405" s="269"/>
      <c r="E405" s="235"/>
      <c r="F405" s="235"/>
      <c r="G405" s="235"/>
      <c r="H405" s="235"/>
      <c r="I405" s="235"/>
      <c r="J405" s="235"/>
      <c r="K405" s="235"/>
      <c r="L405" s="235"/>
      <c r="M405" s="235"/>
      <c r="N405" s="235"/>
      <c r="O405" s="235"/>
      <c r="P405" s="235"/>
      <c r="Q405" s="235"/>
      <c r="R405" s="235"/>
      <c r="S405" s="235"/>
      <c r="T405" s="235"/>
      <c r="U405" s="235"/>
      <c r="V405" s="235"/>
      <c r="W405" s="235"/>
      <c r="X405" s="235"/>
      <c r="Y405" s="235"/>
      <c r="Z405" s="235"/>
    </row>
    <row r="406" spans="1:26" ht="12" customHeight="1" x14ac:dyDescent="0.25">
      <c r="A406" s="235"/>
      <c r="B406" s="235"/>
      <c r="C406" s="235"/>
      <c r="D406" s="269"/>
      <c r="E406" s="235"/>
      <c r="F406" s="235"/>
      <c r="G406" s="235"/>
      <c r="H406" s="235"/>
      <c r="I406" s="235"/>
      <c r="J406" s="235"/>
      <c r="K406" s="235"/>
      <c r="L406" s="235"/>
      <c r="M406" s="235"/>
      <c r="N406" s="235"/>
      <c r="O406" s="235"/>
      <c r="P406" s="235"/>
      <c r="Q406" s="235"/>
      <c r="R406" s="235"/>
      <c r="S406" s="235"/>
      <c r="T406" s="235"/>
      <c r="U406" s="235"/>
      <c r="V406" s="235"/>
      <c r="W406" s="235"/>
      <c r="X406" s="235"/>
      <c r="Y406" s="235"/>
      <c r="Z406" s="235"/>
    </row>
    <row r="407" spans="1:26" ht="12" customHeight="1" x14ac:dyDescent="0.25">
      <c r="A407" s="235"/>
      <c r="B407" s="235"/>
      <c r="C407" s="235"/>
      <c r="D407" s="269"/>
      <c r="E407" s="235"/>
      <c r="F407" s="235"/>
      <c r="G407" s="235"/>
      <c r="H407" s="235"/>
      <c r="I407" s="235"/>
      <c r="J407" s="235"/>
      <c r="K407" s="235"/>
      <c r="L407" s="235"/>
      <c r="M407" s="235"/>
      <c r="N407" s="235"/>
      <c r="O407" s="235"/>
      <c r="P407" s="235"/>
      <c r="Q407" s="235"/>
      <c r="R407" s="235"/>
      <c r="S407" s="235"/>
      <c r="T407" s="235"/>
      <c r="U407" s="235"/>
      <c r="V407" s="235"/>
      <c r="W407" s="235"/>
      <c r="X407" s="235"/>
      <c r="Y407" s="235"/>
      <c r="Z407" s="235"/>
    </row>
    <row r="408" spans="1:26" ht="12" customHeight="1" x14ac:dyDescent="0.25">
      <c r="A408" s="235"/>
      <c r="B408" s="235"/>
      <c r="C408" s="235"/>
      <c r="D408" s="269"/>
      <c r="E408" s="235"/>
      <c r="F408" s="235"/>
      <c r="G408" s="235"/>
      <c r="H408" s="235"/>
      <c r="I408" s="235"/>
      <c r="J408" s="235"/>
      <c r="K408" s="235"/>
      <c r="L408" s="235"/>
      <c r="M408" s="235"/>
      <c r="N408" s="235"/>
      <c r="O408" s="235"/>
      <c r="P408" s="235"/>
      <c r="Q408" s="235"/>
      <c r="R408" s="235"/>
      <c r="S408" s="235"/>
      <c r="T408" s="235"/>
      <c r="U408" s="235"/>
      <c r="V408" s="235"/>
      <c r="W408" s="235"/>
      <c r="X408" s="235"/>
      <c r="Y408" s="235"/>
      <c r="Z408" s="235"/>
    </row>
    <row r="409" spans="1:26" ht="12" customHeight="1" x14ac:dyDescent="0.25">
      <c r="A409" s="235"/>
      <c r="B409" s="235"/>
      <c r="C409" s="235"/>
      <c r="D409" s="269"/>
      <c r="E409" s="235"/>
      <c r="F409" s="235"/>
      <c r="G409" s="235"/>
      <c r="H409" s="235"/>
      <c r="I409" s="235"/>
      <c r="J409" s="235"/>
      <c r="K409" s="235"/>
      <c r="L409" s="235"/>
      <c r="M409" s="235"/>
      <c r="N409" s="235"/>
      <c r="O409" s="235"/>
      <c r="P409" s="235"/>
      <c r="Q409" s="235"/>
      <c r="R409" s="235"/>
      <c r="S409" s="235"/>
      <c r="T409" s="235"/>
      <c r="U409" s="235"/>
      <c r="V409" s="235"/>
      <c r="W409" s="235"/>
      <c r="X409" s="235"/>
      <c r="Y409" s="235"/>
      <c r="Z409" s="235"/>
    </row>
    <row r="410" spans="1:26" ht="12" customHeight="1" x14ac:dyDescent="0.25">
      <c r="A410" s="235"/>
      <c r="B410" s="235"/>
      <c r="C410" s="235"/>
      <c r="D410" s="269"/>
      <c r="E410" s="235"/>
      <c r="F410" s="235"/>
      <c r="G410" s="235"/>
      <c r="H410" s="235"/>
      <c r="I410" s="235"/>
      <c r="J410" s="235"/>
      <c r="K410" s="235"/>
      <c r="L410" s="235"/>
      <c r="M410" s="235"/>
      <c r="N410" s="235"/>
      <c r="O410" s="235"/>
      <c r="P410" s="235"/>
      <c r="Q410" s="235"/>
      <c r="R410" s="235"/>
      <c r="S410" s="235"/>
      <c r="T410" s="235"/>
      <c r="U410" s="235"/>
      <c r="V410" s="235"/>
      <c r="W410" s="235"/>
      <c r="X410" s="235"/>
      <c r="Y410" s="235"/>
      <c r="Z410" s="235"/>
    </row>
    <row r="411" spans="1:26" ht="12" customHeight="1" x14ac:dyDescent="0.25">
      <c r="A411" s="235"/>
      <c r="B411" s="235"/>
      <c r="C411" s="235"/>
      <c r="D411" s="269"/>
      <c r="E411" s="235"/>
      <c r="F411" s="235"/>
      <c r="G411" s="235"/>
      <c r="H411" s="235"/>
      <c r="I411" s="235"/>
      <c r="J411" s="235"/>
      <c r="K411" s="235"/>
      <c r="L411" s="235"/>
      <c r="M411" s="235"/>
      <c r="N411" s="235"/>
      <c r="O411" s="235"/>
      <c r="P411" s="235"/>
      <c r="Q411" s="235"/>
      <c r="R411" s="235"/>
      <c r="S411" s="235"/>
      <c r="T411" s="235"/>
      <c r="U411" s="235"/>
      <c r="V411" s="235"/>
      <c r="W411" s="235"/>
      <c r="X411" s="235"/>
      <c r="Y411" s="235"/>
      <c r="Z411" s="235"/>
    </row>
    <row r="412" spans="1:26" ht="12" customHeight="1" x14ac:dyDescent="0.25">
      <c r="A412" s="235"/>
      <c r="B412" s="235"/>
      <c r="C412" s="235"/>
      <c r="D412" s="269"/>
      <c r="E412" s="235"/>
      <c r="F412" s="235"/>
      <c r="G412" s="235"/>
      <c r="H412" s="235"/>
      <c r="I412" s="235"/>
      <c r="J412" s="235"/>
      <c r="K412" s="235"/>
      <c r="L412" s="235"/>
      <c r="M412" s="235"/>
      <c r="N412" s="235"/>
      <c r="O412" s="235"/>
      <c r="P412" s="235"/>
      <c r="Q412" s="235"/>
      <c r="R412" s="235"/>
      <c r="S412" s="235"/>
      <c r="T412" s="235"/>
      <c r="U412" s="235"/>
      <c r="V412" s="235"/>
      <c r="W412" s="235"/>
      <c r="X412" s="235"/>
      <c r="Y412" s="235"/>
      <c r="Z412" s="235"/>
    </row>
    <row r="413" spans="1:26" ht="12" customHeight="1" x14ac:dyDescent="0.25">
      <c r="A413" s="235"/>
      <c r="B413" s="235"/>
      <c r="C413" s="235"/>
      <c r="D413" s="269"/>
      <c r="E413" s="235"/>
      <c r="F413" s="235"/>
      <c r="G413" s="235"/>
      <c r="H413" s="235"/>
      <c r="I413" s="235"/>
      <c r="J413" s="235"/>
      <c r="K413" s="235"/>
      <c r="L413" s="235"/>
      <c r="M413" s="235"/>
      <c r="N413" s="235"/>
      <c r="O413" s="235"/>
      <c r="P413" s="235"/>
      <c r="Q413" s="235"/>
      <c r="R413" s="235"/>
      <c r="S413" s="235"/>
      <c r="T413" s="235"/>
      <c r="U413" s="235"/>
      <c r="V413" s="235"/>
      <c r="W413" s="235"/>
      <c r="X413" s="235"/>
      <c r="Y413" s="235"/>
      <c r="Z413" s="235"/>
    </row>
    <row r="414" spans="1:26" ht="12" customHeight="1" x14ac:dyDescent="0.25">
      <c r="A414" s="235"/>
      <c r="B414" s="235"/>
      <c r="C414" s="235"/>
      <c r="D414" s="269"/>
      <c r="E414" s="235"/>
      <c r="F414" s="235"/>
      <c r="G414" s="235"/>
      <c r="H414" s="235"/>
      <c r="I414" s="235"/>
      <c r="J414" s="235"/>
      <c r="K414" s="235"/>
      <c r="L414" s="235"/>
      <c r="M414" s="235"/>
      <c r="N414" s="235"/>
      <c r="O414" s="235"/>
      <c r="P414" s="235"/>
      <c r="Q414" s="235"/>
      <c r="R414" s="235"/>
      <c r="S414" s="235"/>
      <c r="T414" s="235"/>
      <c r="U414" s="235"/>
      <c r="V414" s="235"/>
      <c r="W414" s="235"/>
      <c r="X414" s="235"/>
      <c r="Y414" s="235"/>
      <c r="Z414" s="235"/>
    </row>
    <row r="415" spans="1:26" ht="12" customHeight="1" x14ac:dyDescent="0.25">
      <c r="A415" s="235"/>
      <c r="B415" s="235"/>
      <c r="C415" s="235"/>
      <c r="D415" s="269"/>
      <c r="E415" s="235"/>
      <c r="F415" s="235"/>
      <c r="G415" s="235"/>
      <c r="H415" s="235"/>
      <c r="I415" s="235"/>
      <c r="J415" s="235"/>
      <c r="K415" s="235"/>
      <c r="L415" s="235"/>
      <c r="M415" s="235"/>
      <c r="N415" s="235"/>
      <c r="O415" s="235"/>
      <c r="P415" s="235"/>
      <c r="Q415" s="235"/>
      <c r="R415" s="235"/>
      <c r="S415" s="235"/>
      <c r="T415" s="235"/>
      <c r="U415" s="235"/>
      <c r="V415" s="235"/>
      <c r="W415" s="235"/>
      <c r="X415" s="235"/>
      <c r="Y415" s="235"/>
      <c r="Z415" s="235"/>
    </row>
    <row r="416" spans="1:26" ht="12" customHeight="1" x14ac:dyDescent="0.25">
      <c r="A416" s="235"/>
      <c r="B416" s="235"/>
      <c r="C416" s="235"/>
      <c r="D416" s="269"/>
      <c r="E416" s="235"/>
      <c r="F416" s="235"/>
      <c r="G416" s="235"/>
      <c r="H416" s="235"/>
      <c r="I416" s="235"/>
      <c r="J416" s="235"/>
      <c r="K416" s="235"/>
      <c r="L416" s="235"/>
      <c r="M416" s="235"/>
      <c r="N416" s="235"/>
      <c r="O416" s="235"/>
      <c r="P416" s="235"/>
      <c r="Q416" s="235"/>
      <c r="R416" s="235"/>
      <c r="S416" s="235"/>
      <c r="T416" s="235"/>
      <c r="U416" s="235"/>
      <c r="V416" s="235"/>
      <c r="W416" s="235"/>
      <c r="X416" s="235"/>
      <c r="Y416" s="235"/>
      <c r="Z416" s="235"/>
    </row>
    <row r="417" spans="1:26" ht="12" customHeight="1" x14ac:dyDescent="0.25">
      <c r="A417" s="235"/>
      <c r="B417" s="235"/>
      <c r="C417" s="235"/>
      <c r="D417" s="269"/>
      <c r="E417" s="235"/>
      <c r="F417" s="235"/>
      <c r="G417" s="235"/>
      <c r="H417" s="235"/>
      <c r="I417" s="235"/>
      <c r="J417" s="235"/>
      <c r="K417" s="235"/>
      <c r="L417" s="235"/>
      <c r="M417" s="235"/>
      <c r="N417" s="235"/>
      <c r="O417" s="235"/>
      <c r="P417" s="235"/>
      <c r="Q417" s="235"/>
      <c r="R417" s="235"/>
      <c r="S417" s="235"/>
      <c r="T417" s="235"/>
      <c r="U417" s="235"/>
      <c r="V417" s="235"/>
      <c r="W417" s="235"/>
      <c r="X417" s="235"/>
      <c r="Y417" s="235"/>
      <c r="Z417" s="235"/>
    </row>
    <row r="418" spans="1:26" ht="12" customHeight="1" x14ac:dyDescent="0.25">
      <c r="A418" s="235"/>
      <c r="B418" s="235"/>
      <c r="C418" s="235"/>
      <c r="D418" s="269"/>
      <c r="E418" s="235"/>
      <c r="F418" s="235"/>
      <c r="G418" s="235"/>
      <c r="H418" s="235"/>
      <c r="I418" s="235"/>
      <c r="J418" s="235"/>
      <c r="K418" s="235"/>
      <c r="L418" s="235"/>
      <c r="M418" s="235"/>
      <c r="N418" s="235"/>
      <c r="O418" s="235"/>
      <c r="P418" s="235"/>
      <c r="Q418" s="235"/>
      <c r="R418" s="235"/>
      <c r="S418" s="235"/>
      <c r="T418" s="235"/>
      <c r="U418" s="235"/>
      <c r="V418" s="235"/>
      <c r="W418" s="235"/>
      <c r="X418" s="235"/>
      <c r="Y418" s="235"/>
      <c r="Z418" s="235"/>
    </row>
    <row r="419" spans="1:26" ht="12" customHeight="1" x14ac:dyDescent="0.25">
      <c r="A419" s="235"/>
      <c r="B419" s="235"/>
      <c r="C419" s="235"/>
      <c r="D419" s="269"/>
      <c r="E419" s="235"/>
      <c r="F419" s="235"/>
      <c r="G419" s="235"/>
      <c r="H419" s="235"/>
      <c r="I419" s="235"/>
      <c r="J419" s="235"/>
      <c r="K419" s="235"/>
      <c r="L419" s="235"/>
      <c r="M419" s="235"/>
      <c r="N419" s="235"/>
      <c r="O419" s="235"/>
      <c r="P419" s="235"/>
      <c r="Q419" s="235"/>
      <c r="R419" s="235"/>
      <c r="S419" s="235"/>
      <c r="T419" s="235"/>
      <c r="U419" s="235"/>
      <c r="V419" s="235"/>
      <c r="W419" s="235"/>
      <c r="X419" s="235"/>
      <c r="Y419" s="235"/>
      <c r="Z419" s="235"/>
    </row>
    <row r="420" spans="1:26" ht="12" customHeight="1" x14ac:dyDescent="0.25">
      <c r="A420" s="235"/>
      <c r="B420" s="235"/>
      <c r="C420" s="235"/>
      <c r="D420" s="269"/>
      <c r="E420" s="235"/>
      <c r="F420" s="235"/>
      <c r="G420" s="235"/>
      <c r="H420" s="235"/>
      <c r="I420" s="235"/>
      <c r="J420" s="235"/>
      <c r="K420" s="235"/>
      <c r="L420" s="235"/>
      <c r="M420" s="235"/>
      <c r="N420" s="235"/>
      <c r="O420" s="235"/>
      <c r="P420" s="235"/>
      <c r="Q420" s="235"/>
      <c r="R420" s="235"/>
      <c r="S420" s="235"/>
      <c r="T420" s="235"/>
      <c r="U420" s="235"/>
      <c r="V420" s="235"/>
      <c r="W420" s="235"/>
      <c r="X420" s="235"/>
      <c r="Y420" s="235"/>
      <c r="Z420" s="235"/>
    </row>
    <row r="421" spans="1:26" ht="12" customHeight="1" x14ac:dyDescent="0.25">
      <c r="A421" s="235"/>
      <c r="B421" s="235"/>
      <c r="C421" s="235"/>
      <c r="D421" s="269"/>
      <c r="E421" s="235"/>
      <c r="F421" s="235"/>
      <c r="G421" s="235"/>
      <c r="H421" s="235"/>
      <c r="I421" s="235"/>
      <c r="J421" s="235"/>
      <c r="K421" s="235"/>
      <c r="L421" s="235"/>
      <c r="M421" s="235"/>
      <c r="N421" s="235"/>
      <c r="O421" s="235"/>
      <c r="P421" s="235"/>
      <c r="Q421" s="235"/>
      <c r="R421" s="235"/>
      <c r="S421" s="235"/>
      <c r="T421" s="235"/>
      <c r="U421" s="235"/>
      <c r="V421" s="235"/>
      <c r="W421" s="235"/>
      <c r="X421" s="235"/>
      <c r="Y421" s="235"/>
      <c r="Z421" s="235"/>
    </row>
    <row r="422" spans="1:26" ht="12" customHeight="1" x14ac:dyDescent="0.25">
      <c r="A422" s="235"/>
      <c r="B422" s="235"/>
      <c r="C422" s="235"/>
      <c r="D422" s="269"/>
      <c r="E422" s="235"/>
      <c r="F422" s="235"/>
      <c r="G422" s="235"/>
      <c r="H422" s="235"/>
      <c r="I422" s="235"/>
      <c r="J422" s="235"/>
      <c r="K422" s="235"/>
      <c r="L422" s="235"/>
      <c r="M422" s="235"/>
      <c r="N422" s="235"/>
      <c r="O422" s="235"/>
      <c r="P422" s="235"/>
      <c r="Q422" s="235"/>
      <c r="R422" s="235"/>
      <c r="S422" s="235"/>
      <c r="T422" s="235"/>
      <c r="U422" s="235"/>
      <c r="V422" s="235"/>
      <c r="W422" s="235"/>
      <c r="X422" s="235"/>
      <c r="Y422" s="235"/>
      <c r="Z422" s="235"/>
    </row>
    <row r="423" spans="1:26" ht="12" customHeight="1" x14ac:dyDescent="0.25">
      <c r="A423" s="235"/>
      <c r="B423" s="235"/>
      <c r="C423" s="235"/>
      <c r="D423" s="269"/>
      <c r="E423" s="235"/>
      <c r="F423" s="235"/>
      <c r="G423" s="235"/>
      <c r="H423" s="235"/>
      <c r="I423" s="235"/>
      <c r="J423" s="235"/>
      <c r="K423" s="235"/>
      <c r="L423" s="235"/>
      <c r="M423" s="235"/>
      <c r="N423" s="235"/>
      <c r="O423" s="235"/>
      <c r="P423" s="235"/>
      <c r="Q423" s="235"/>
      <c r="R423" s="235"/>
      <c r="S423" s="235"/>
      <c r="T423" s="235"/>
      <c r="U423" s="235"/>
      <c r="V423" s="235"/>
      <c r="W423" s="235"/>
      <c r="X423" s="235"/>
      <c r="Y423" s="235"/>
      <c r="Z423" s="235"/>
    </row>
    <row r="424" spans="1:26" ht="12" customHeight="1" x14ac:dyDescent="0.25">
      <c r="A424" s="235"/>
      <c r="B424" s="235"/>
      <c r="C424" s="235"/>
      <c r="D424" s="269"/>
      <c r="E424" s="235"/>
      <c r="F424" s="235"/>
      <c r="G424" s="235"/>
      <c r="H424" s="235"/>
      <c r="I424" s="235"/>
      <c r="J424" s="235"/>
      <c r="K424" s="235"/>
      <c r="L424" s="235"/>
      <c r="M424" s="235"/>
      <c r="N424" s="235"/>
      <c r="O424" s="235"/>
      <c r="P424" s="235"/>
      <c r="Q424" s="235"/>
      <c r="R424" s="235"/>
      <c r="S424" s="235"/>
      <c r="T424" s="235"/>
      <c r="U424" s="235"/>
      <c r="V424" s="235"/>
      <c r="W424" s="235"/>
      <c r="X424" s="235"/>
      <c r="Y424" s="235"/>
      <c r="Z424" s="235"/>
    </row>
    <row r="425" spans="1:26" ht="12" customHeight="1" x14ac:dyDescent="0.25">
      <c r="A425" s="235"/>
      <c r="B425" s="235"/>
      <c r="C425" s="235"/>
      <c r="D425" s="269"/>
      <c r="E425" s="235"/>
      <c r="F425" s="235"/>
      <c r="G425" s="235"/>
      <c r="H425" s="235"/>
      <c r="I425" s="235"/>
      <c r="J425" s="235"/>
      <c r="K425" s="235"/>
      <c r="L425" s="235"/>
      <c r="M425" s="235"/>
      <c r="N425" s="235"/>
      <c r="O425" s="235"/>
      <c r="P425" s="235"/>
      <c r="Q425" s="235"/>
      <c r="R425" s="235"/>
      <c r="S425" s="235"/>
      <c r="T425" s="235"/>
      <c r="U425" s="235"/>
      <c r="V425" s="235"/>
      <c r="W425" s="235"/>
      <c r="X425" s="235"/>
      <c r="Y425" s="235"/>
      <c r="Z425" s="235"/>
    </row>
    <row r="426" spans="1:26" ht="12" customHeight="1" x14ac:dyDescent="0.25">
      <c r="A426" s="235"/>
      <c r="B426" s="235"/>
      <c r="C426" s="235"/>
      <c r="D426" s="269"/>
      <c r="E426" s="235"/>
      <c r="F426" s="235"/>
      <c r="G426" s="235"/>
      <c r="H426" s="235"/>
      <c r="I426" s="235"/>
      <c r="J426" s="235"/>
      <c r="K426" s="235"/>
      <c r="L426" s="235"/>
      <c r="M426" s="235"/>
      <c r="N426" s="235"/>
      <c r="O426" s="235"/>
      <c r="P426" s="235"/>
      <c r="Q426" s="235"/>
      <c r="R426" s="235"/>
      <c r="S426" s="235"/>
      <c r="T426" s="235"/>
      <c r="U426" s="235"/>
      <c r="V426" s="235"/>
      <c r="W426" s="235"/>
      <c r="X426" s="235"/>
      <c r="Y426" s="235"/>
      <c r="Z426" s="235"/>
    </row>
    <row r="427" spans="1:26" ht="12" customHeight="1" x14ac:dyDescent="0.25">
      <c r="A427" s="235"/>
      <c r="B427" s="235"/>
      <c r="C427" s="235"/>
      <c r="D427" s="269"/>
      <c r="E427" s="235"/>
      <c r="F427" s="235"/>
      <c r="G427" s="235"/>
      <c r="H427" s="235"/>
      <c r="I427" s="235"/>
      <c r="J427" s="235"/>
      <c r="K427" s="235"/>
      <c r="L427" s="235"/>
      <c r="M427" s="235"/>
      <c r="N427" s="235"/>
      <c r="O427" s="235"/>
      <c r="P427" s="235"/>
      <c r="Q427" s="235"/>
      <c r="R427" s="235"/>
      <c r="S427" s="235"/>
      <c r="T427" s="235"/>
      <c r="U427" s="235"/>
      <c r="V427" s="235"/>
      <c r="W427" s="235"/>
      <c r="X427" s="235"/>
      <c r="Y427" s="235"/>
      <c r="Z427" s="235"/>
    </row>
    <row r="428" spans="1:26" ht="12" customHeight="1" x14ac:dyDescent="0.25">
      <c r="A428" s="235"/>
      <c r="B428" s="235"/>
      <c r="C428" s="235"/>
      <c r="D428" s="269"/>
      <c r="E428" s="235"/>
      <c r="F428" s="235"/>
      <c r="G428" s="235"/>
      <c r="H428" s="235"/>
      <c r="I428" s="235"/>
      <c r="J428" s="235"/>
      <c r="K428" s="235"/>
      <c r="L428" s="235"/>
      <c r="M428" s="235"/>
      <c r="N428" s="235"/>
      <c r="O428" s="235"/>
      <c r="P428" s="235"/>
      <c r="Q428" s="235"/>
      <c r="R428" s="235"/>
      <c r="S428" s="235"/>
      <c r="T428" s="235"/>
      <c r="U428" s="235"/>
      <c r="V428" s="235"/>
      <c r="W428" s="235"/>
      <c r="X428" s="235"/>
      <c r="Y428" s="235"/>
      <c r="Z428" s="235"/>
    </row>
    <row r="429" spans="1:26" ht="12" customHeight="1" x14ac:dyDescent="0.25">
      <c r="A429" s="235"/>
      <c r="B429" s="235"/>
      <c r="C429" s="235"/>
      <c r="D429" s="269"/>
      <c r="E429" s="235"/>
      <c r="F429" s="235"/>
      <c r="G429" s="235"/>
      <c r="H429" s="235"/>
      <c r="I429" s="235"/>
      <c r="J429" s="235"/>
      <c r="K429" s="235"/>
      <c r="L429" s="235"/>
      <c r="M429" s="235"/>
      <c r="N429" s="235"/>
      <c r="O429" s="235"/>
      <c r="P429" s="235"/>
      <c r="Q429" s="235"/>
      <c r="R429" s="235"/>
      <c r="S429" s="235"/>
      <c r="T429" s="235"/>
      <c r="U429" s="235"/>
      <c r="V429" s="235"/>
      <c r="W429" s="235"/>
      <c r="X429" s="235"/>
      <c r="Y429" s="235"/>
      <c r="Z429" s="235"/>
    </row>
    <row r="430" spans="1:26" ht="12" customHeight="1" x14ac:dyDescent="0.25">
      <c r="A430" s="235"/>
      <c r="B430" s="235"/>
      <c r="C430" s="235"/>
      <c r="D430" s="269"/>
      <c r="E430" s="235"/>
      <c r="F430" s="235"/>
      <c r="G430" s="235"/>
      <c r="H430" s="235"/>
      <c r="I430" s="235"/>
      <c r="J430" s="235"/>
      <c r="K430" s="235"/>
      <c r="L430" s="235"/>
      <c r="M430" s="235"/>
      <c r="N430" s="235"/>
      <c r="O430" s="235"/>
      <c r="P430" s="235"/>
      <c r="Q430" s="235"/>
      <c r="R430" s="235"/>
      <c r="S430" s="235"/>
      <c r="T430" s="235"/>
      <c r="U430" s="235"/>
      <c r="V430" s="235"/>
      <c r="W430" s="235"/>
      <c r="X430" s="235"/>
      <c r="Y430" s="235"/>
      <c r="Z430" s="235"/>
    </row>
    <row r="431" spans="1:26" ht="12" customHeight="1" x14ac:dyDescent="0.25">
      <c r="A431" s="235"/>
      <c r="B431" s="235"/>
      <c r="C431" s="235"/>
      <c r="D431" s="269"/>
      <c r="E431" s="235"/>
      <c r="F431" s="235"/>
      <c r="G431" s="235"/>
      <c r="H431" s="235"/>
      <c r="I431" s="235"/>
      <c r="J431" s="235"/>
      <c r="K431" s="235"/>
      <c r="L431" s="235"/>
      <c r="M431" s="235"/>
      <c r="N431" s="235"/>
      <c r="O431" s="235"/>
      <c r="P431" s="235"/>
      <c r="Q431" s="235"/>
      <c r="R431" s="235"/>
      <c r="S431" s="235"/>
      <c r="T431" s="235"/>
      <c r="U431" s="235"/>
      <c r="V431" s="235"/>
      <c r="W431" s="235"/>
      <c r="X431" s="235"/>
      <c r="Y431" s="235"/>
      <c r="Z431" s="235"/>
    </row>
    <row r="432" spans="1:26" ht="12" customHeight="1" x14ac:dyDescent="0.25">
      <c r="A432" s="235"/>
      <c r="B432" s="235"/>
      <c r="C432" s="235"/>
      <c r="D432" s="269"/>
      <c r="E432" s="235"/>
      <c r="F432" s="235"/>
      <c r="G432" s="235"/>
      <c r="H432" s="235"/>
      <c r="I432" s="235"/>
      <c r="J432" s="235"/>
      <c r="K432" s="235"/>
      <c r="L432" s="235"/>
      <c r="M432" s="235"/>
      <c r="N432" s="235"/>
      <c r="O432" s="235"/>
      <c r="P432" s="235"/>
      <c r="Q432" s="235"/>
      <c r="R432" s="235"/>
      <c r="S432" s="235"/>
      <c r="T432" s="235"/>
      <c r="U432" s="235"/>
      <c r="V432" s="235"/>
      <c r="W432" s="235"/>
      <c r="X432" s="235"/>
      <c r="Y432" s="235"/>
      <c r="Z432" s="235"/>
    </row>
    <row r="433" spans="1:26" ht="12" customHeight="1" x14ac:dyDescent="0.25">
      <c r="A433" s="235"/>
      <c r="B433" s="235"/>
      <c r="C433" s="235"/>
      <c r="D433" s="269"/>
      <c r="E433" s="235"/>
      <c r="F433" s="235"/>
      <c r="G433" s="235"/>
      <c r="H433" s="235"/>
      <c r="I433" s="235"/>
      <c r="J433" s="235"/>
      <c r="K433" s="235"/>
      <c r="L433" s="235"/>
      <c r="M433" s="235"/>
      <c r="N433" s="235"/>
      <c r="O433" s="235"/>
      <c r="P433" s="235"/>
      <c r="Q433" s="235"/>
      <c r="R433" s="235"/>
      <c r="S433" s="235"/>
      <c r="T433" s="235"/>
      <c r="U433" s="235"/>
      <c r="V433" s="235"/>
      <c r="W433" s="235"/>
      <c r="X433" s="235"/>
      <c r="Y433" s="235"/>
      <c r="Z433" s="235"/>
    </row>
    <row r="434" spans="1:26" ht="12" customHeight="1" x14ac:dyDescent="0.25">
      <c r="A434" s="235"/>
      <c r="B434" s="235"/>
      <c r="C434" s="235"/>
      <c r="D434" s="269"/>
      <c r="E434" s="235"/>
      <c r="F434" s="235"/>
      <c r="G434" s="235"/>
      <c r="H434" s="235"/>
      <c r="I434" s="235"/>
      <c r="J434" s="235"/>
      <c r="K434" s="235"/>
      <c r="L434" s="235"/>
      <c r="M434" s="235"/>
      <c r="N434" s="235"/>
      <c r="O434" s="235"/>
      <c r="P434" s="235"/>
      <c r="Q434" s="235"/>
      <c r="R434" s="235"/>
      <c r="S434" s="235"/>
      <c r="T434" s="235"/>
      <c r="U434" s="235"/>
      <c r="V434" s="235"/>
      <c r="W434" s="235"/>
      <c r="X434" s="235"/>
      <c r="Y434" s="235"/>
      <c r="Z434" s="235"/>
    </row>
    <row r="435" spans="1:26" ht="12" customHeight="1" x14ac:dyDescent="0.25">
      <c r="A435" s="235"/>
      <c r="B435" s="235"/>
      <c r="C435" s="235"/>
      <c r="D435" s="269"/>
      <c r="E435" s="235"/>
      <c r="F435" s="235"/>
      <c r="G435" s="235"/>
      <c r="H435" s="235"/>
      <c r="I435" s="235"/>
      <c r="J435" s="235"/>
      <c r="K435" s="235"/>
      <c r="L435" s="235"/>
      <c r="M435" s="235"/>
      <c r="N435" s="235"/>
      <c r="O435" s="235"/>
      <c r="P435" s="235"/>
      <c r="Q435" s="235"/>
      <c r="R435" s="235"/>
      <c r="S435" s="235"/>
      <c r="T435" s="235"/>
      <c r="U435" s="235"/>
      <c r="V435" s="235"/>
      <c r="W435" s="235"/>
      <c r="X435" s="235"/>
      <c r="Y435" s="235"/>
      <c r="Z435" s="235"/>
    </row>
    <row r="436" spans="1:26" ht="12" customHeight="1" x14ac:dyDescent="0.25">
      <c r="A436" s="235"/>
      <c r="B436" s="235"/>
      <c r="C436" s="235"/>
      <c r="D436" s="269"/>
      <c r="E436" s="235"/>
      <c r="F436" s="235"/>
      <c r="G436" s="235"/>
      <c r="H436" s="235"/>
      <c r="I436" s="235"/>
      <c r="J436" s="235"/>
      <c r="K436" s="235"/>
      <c r="L436" s="235"/>
      <c r="M436" s="235"/>
      <c r="N436" s="235"/>
      <c r="O436" s="235"/>
      <c r="P436" s="235"/>
      <c r="Q436" s="235"/>
      <c r="R436" s="235"/>
      <c r="S436" s="235"/>
      <c r="T436" s="235"/>
      <c r="U436" s="235"/>
      <c r="V436" s="235"/>
      <c r="W436" s="235"/>
      <c r="X436" s="235"/>
      <c r="Y436" s="235"/>
      <c r="Z436" s="235"/>
    </row>
    <row r="437" spans="1:26" ht="12" customHeight="1" x14ac:dyDescent="0.25">
      <c r="A437" s="235"/>
      <c r="B437" s="235"/>
      <c r="C437" s="235"/>
      <c r="D437" s="269"/>
      <c r="E437" s="235"/>
      <c r="F437" s="235"/>
      <c r="G437" s="235"/>
      <c r="H437" s="235"/>
      <c r="I437" s="235"/>
      <c r="J437" s="235"/>
      <c r="K437" s="235"/>
      <c r="L437" s="235"/>
      <c r="M437" s="235"/>
      <c r="N437" s="235"/>
      <c r="O437" s="235"/>
      <c r="P437" s="235"/>
      <c r="Q437" s="235"/>
      <c r="R437" s="235"/>
      <c r="S437" s="235"/>
      <c r="T437" s="235"/>
      <c r="U437" s="235"/>
      <c r="V437" s="235"/>
      <c r="W437" s="235"/>
      <c r="X437" s="235"/>
      <c r="Y437" s="235"/>
      <c r="Z437" s="235"/>
    </row>
    <row r="438" spans="1:26" ht="12" customHeight="1" x14ac:dyDescent="0.25">
      <c r="A438" s="235"/>
      <c r="B438" s="235"/>
      <c r="C438" s="235"/>
      <c r="D438" s="269"/>
      <c r="E438" s="235"/>
      <c r="F438" s="235"/>
      <c r="G438" s="235"/>
      <c r="H438" s="235"/>
      <c r="I438" s="235"/>
      <c r="J438" s="235"/>
      <c r="K438" s="235"/>
      <c r="L438" s="235"/>
      <c r="M438" s="235"/>
      <c r="N438" s="235"/>
      <c r="O438" s="235"/>
      <c r="P438" s="235"/>
      <c r="Q438" s="235"/>
      <c r="R438" s="235"/>
      <c r="S438" s="235"/>
      <c r="T438" s="235"/>
      <c r="U438" s="235"/>
      <c r="V438" s="235"/>
      <c r="W438" s="235"/>
      <c r="X438" s="235"/>
      <c r="Y438" s="235"/>
      <c r="Z438" s="235"/>
    </row>
    <row r="439" spans="1:26" ht="12" customHeight="1" x14ac:dyDescent="0.25">
      <c r="A439" s="235"/>
      <c r="B439" s="235"/>
      <c r="C439" s="235"/>
      <c r="D439" s="269"/>
      <c r="E439" s="235"/>
      <c r="F439" s="235"/>
      <c r="G439" s="235"/>
      <c r="H439" s="235"/>
      <c r="I439" s="235"/>
      <c r="J439" s="235"/>
      <c r="K439" s="235"/>
      <c r="L439" s="235"/>
      <c r="M439" s="235"/>
      <c r="N439" s="235"/>
      <c r="O439" s="235"/>
      <c r="P439" s="235"/>
      <c r="Q439" s="235"/>
      <c r="R439" s="235"/>
      <c r="S439" s="235"/>
      <c r="T439" s="235"/>
      <c r="U439" s="235"/>
      <c r="V439" s="235"/>
      <c r="W439" s="235"/>
      <c r="X439" s="235"/>
      <c r="Y439" s="235"/>
      <c r="Z439" s="235"/>
    </row>
    <row r="440" spans="1:26" ht="12" customHeight="1" x14ac:dyDescent="0.25">
      <c r="A440" s="235"/>
      <c r="B440" s="235"/>
      <c r="C440" s="235"/>
      <c r="D440" s="269"/>
      <c r="E440" s="235"/>
      <c r="F440" s="235"/>
      <c r="G440" s="235"/>
      <c r="H440" s="235"/>
      <c r="I440" s="235"/>
      <c r="J440" s="235"/>
      <c r="K440" s="235"/>
      <c r="L440" s="235"/>
      <c r="M440" s="235"/>
      <c r="N440" s="235"/>
      <c r="O440" s="235"/>
      <c r="P440" s="235"/>
      <c r="Q440" s="235"/>
      <c r="R440" s="235"/>
      <c r="S440" s="235"/>
      <c r="T440" s="235"/>
      <c r="U440" s="235"/>
      <c r="V440" s="235"/>
      <c r="W440" s="235"/>
      <c r="X440" s="235"/>
      <c r="Y440" s="235"/>
      <c r="Z440" s="235"/>
    </row>
    <row r="441" spans="1:26" ht="12" customHeight="1" x14ac:dyDescent="0.25">
      <c r="A441" s="235"/>
      <c r="B441" s="235"/>
      <c r="C441" s="235"/>
      <c r="D441" s="269"/>
      <c r="E441" s="235"/>
      <c r="F441" s="235"/>
      <c r="G441" s="235"/>
      <c r="H441" s="235"/>
      <c r="I441" s="235"/>
      <c r="J441" s="235"/>
      <c r="K441" s="235"/>
      <c r="L441" s="235"/>
      <c r="M441" s="235"/>
      <c r="N441" s="235"/>
      <c r="O441" s="235"/>
      <c r="P441" s="235"/>
      <c r="Q441" s="235"/>
      <c r="R441" s="235"/>
      <c r="S441" s="235"/>
      <c r="T441" s="235"/>
      <c r="U441" s="235"/>
      <c r="V441" s="235"/>
      <c r="W441" s="235"/>
      <c r="X441" s="235"/>
      <c r="Y441" s="235"/>
      <c r="Z441" s="235"/>
    </row>
    <row r="442" spans="1:26" ht="12" customHeight="1" x14ac:dyDescent="0.25">
      <c r="A442" s="235"/>
      <c r="B442" s="235"/>
      <c r="C442" s="235"/>
      <c r="D442" s="269"/>
      <c r="E442" s="235"/>
      <c r="F442" s="235"/>
      <c r="G442" s="235"/>
      <c r="H442" s="235"/>
      <c r="I442" s="235"/>
      <c r="J442" s="235"/>
      <c r="K442" s="235"/>
      <c r="L442" s="235"/>
      <c r="M442" s="235"/>
      <c r="N442" s="235"/>
      <c r="O442" s="235"/>
      <c r="P442" s="235"/>
      <c r="Q442" s="235"/>
      <c r="R442" s="235"/>
      <c r="S442" s="235"/>
      <c r="T442" s="235"/>
      <c r="U442" s="235"/>
      <c r="V442" s="235"/>
      <c r="W442" s="235"/>
      <c r="X442" s="235"/>
      <c r="Y442" s="235"/>
      <c r="Z442" s="235"/>
    </row>
    <row r="443" spans="1:26" ht="12" customHeight="1" x14ac:dyDescent="0.25">
      <c r="A443" s="235"/>
      <c r="B443" s="235"/>
      <c r="C443" s="235"/>
      <c r="D443" s="269"/>
      <c r="E443" s="235"/>
      <c r="F443" s="235"/>
      <c r="G443" s="235"/>
      <c r="H443" s="235"/>
      <c r="I443" s="235"/>
      <c r="J443" s="235"/>
      <c r="K443" s="235"/>
      <c r="L443" s="235"/>
      <c r="M443" s="235"/>
      <c r="N443" s="235"/>
      <c r="O443" s="235"/>
      <c r="P443" s="235"/>
      <c r="Q443" s="235"/>
      <c r="R443" s="235"/>
      <c r="S443" s="235"/>
      <c r="T443" s="235"/>
      <c r="U443" s="235"/>
      <c r="V443" s="235"/>
      <c r="W443" s="235"/>
      <c r="X443" s="235"/>
      <c r="Y443" s="235"/>
      <c r="Z443" s="235"/>
    </row>
    <row r="444" spans="1:26" ht="12" customHeight="1" x14ac:dyDescent="0.25">
      <c r="A444" s="235"/>
      <c r="B444" s="235"/>
      <c r="C444" s="235"/>
      <c r="D444" s="269"/>
      <c r="E444" s="235"/>
      <c r="F444" s="235"/>
      <c r="G444" s="235"/>
      <c r="H444" s="235"/>
      <c r="I444" s="235"/>
      <c r="J444" s="235"/>
      <c r="K444" s="235"/>
      <c r="L444" s="235"/>
      <c r="M444" s="235"/>
      <c r="N444" s="235"/>
      <c r="O444" s="235"/>
      <c r="P444" s="235"/>
      <c r="Q444" s="235"/>
      <c r="R444" s="235"/>
      <c r="S444" s="235"/>
      <c r="T444" s="235"/>
      <c r="U444" s="235"/>
      <c r="V444" s="235"/>
      <c r="W444" s="235"/>
      <c r="X444" s="235"/>
      <c r="Y444" s="235"/>
      <c r="Z444" s="235"/>
    </row>
    <row r="445" spans="1:26" ht="12" customHeight="1" x14ac:dyDescent="0.25">
      <c r="A445" s="235"/>
      <c r="B445" s="235"/>
      <c r="C445" s="235"/>
      <c r="D445" s="269"/>
      <c r="E445" s="235"/>
      <c r="F445" s="235"/>
      <c r="G445" s="235"/>
      <c r="H445" s="235"/>
      <c r="I445" s="235"/>
      <c r="J445" s="235"/>
      <c r="K445" s="235"/>
      <c r="L445" s="235"/>
      <c r="M445" s="235"/>
      <c r="N445" s="235"/>
      <c r="O445" s="235"/>
      <c r="P445" s="235"/>
      <c r="Q445" s="235"/>
      <c r="R445" s="235"/>
      <c r="S445" s="235"/>
      <c r="T445" s="235"/>
      <c r="U445" s="235"/>
      <c r="V445" s="235"/>
      <c r="W445" s="235"/>
      <c r="X445" s="235"/>
      <c r="Y445" s="235"/>
      <c r="Z445" s="235"/>
    </row>
    <row r="446" spans="1:26" ht="12" customHeight="1" x14ac:dyDescent="0.25">
      <c r="A446" s="235"/>
      <c r="B446" s="235"/>
      <c r="C446" s="235"/>
      <c r="D446" s="269"/>
      <c r="E446" s="235"/>
      <c r="F446" s="235"/>
      <c r="G446" s="235"/>
      <c r="H446" s="235"/>
      <c r="I446" s="235"/>
      <c r="J446" s="235"/>
      <c r="K446" s="235"/>
      <c r="L446" s="235"/>
      <c r="M446" s="235"/>
      <c r="N446" s="235"/>
      <c r="O446" s="235"/>
      <c r="P446" s="235"/>
      <c r="Q446" s="235"/>
      <c r="R446" s="235"/>
      <c r="S446" s="235"/>
      <c r="T446" s="235"/>
      <c r="U446" s="235"/>
      <c r="V446" s="235"/>
      <c r="W446" s="235"/>
      <c r="X446" s="235"/>
      <c r="Y446" s="235"/>
      <c r="Z446" s="235"/>
    </row>
    <row r="447" spans="1:26" ht="12" customHeight="1" x14ac:dyDescent="0.25">
      <c r="A447" s="235"/>
      <c r="B447" s="235"/>
      <c r="C447" s="235"/>
      <c r="D447" s="269"/>
      <c r="E447" s="235"/>
      <c r="F447" s="235"/>
      <c r="G447" s="235"/>
      <c r="H447" s="235"/>
      <c r="I447" s="235"/>
      <c r="J447" s="235"/>
      <c r="K447" s="235"/>
      <c r="L447" s="235"/>
      <c r="M447" s="235"/>
      <c r="N447" s="235"/>
      <c r="O447" s="235"/>
      <c r="P447" s="235"/>
      <c r="Q447" s="235"/>
      <c r="R447" s="235"/>
      <c r="S447" s="235"/>
      <c r="T447" s="235"/>
      <c r="U447" s="235"/>
      <c r="V447" s="235"/>
      <c r="W447" s="235"/>
      <c r="X447" s="235"/>
      <c r="Y447" s="235"/>
      <c r="Z447" s="235"/>
    </row>
    <row r="448" spans="1:26" ht="12" customHeight="1" x14ac:dyDescent="0.25">
      <c r="A448" s="235"/>
      <c r="B448" s="235"/>
      <c r="C448" s="235"/>
      <c r="D448" s="269"/>
      <c r="E448" s="235"/>
      <c r="F448" s="235"/>
      <c r="G448" s="235"/>
      <c r="H448" s="235"/>
      <c r="I448" s="235"/>
      <c r="J448" s="235"/>
      <c r="K448" s="235"/>
      <c r="L448" s="235"/>
      <c r="M448" s="235"/>
      <c r="N448" s="235"/>
      <c r="O448" s="235"/>
      <c r="P448" s="235"/>
      <c r="Q448" s="235"/>
      <c r="R448" s="235"/>
      <c r="S448" s="235"/>
      <c r="T448" s="235"/>
      <c r="U448" s="235"/>
      <c r="V448" s="235"/>
      <c r="W448" s="235"/>
      <c r="X448" s="235"/>
      <c r="Y448" s="235"/>
      <c r="Z448" s="235"/>
    </row>
    <row r="449" spans="1:26" ht="12" customHeight="1" x14ac:dyDescent="0.25">
      <c r="A449" s="235"/>
      <c r="B449" s="235"/>
      <c r="C449" s="235"/>
      <c r="D449" s="269"/>
      <c r="E449" s="235"/>
      <c r="F449" s="235"/>
      <c r="G449" s="235"/>
      <c r="H449" s="235"/>
      <c r="I449" s="235"/>
      <c r="J449" s="235"/>
      <c r="K449" s="235"/>
      <c r="L449" s="235"/>
      <c r="M449" s="235"/>
      <c r="N449" s="235"/>
      <c r="O449" s="235"/>
      <c r="P449" s="235"/>
      <c r="Q449" s="235"/>
      <c r="R449" s="235"/>
      <c r="S449" s="235"/>
      <c r="T449" s="235"/>
      <c r="U449" s="235"/>
      <c r="V449" s="235"/>
      <c r="W449" s="235"/>
      <c r="X449" s="235"/>
      <c r="Y449" s="235"/>
      <c r="Z449" s="235"/>
    </row>
    <row r="450" spans="1:26" ht="12" customHeight="1" x14ac:dyDescent="0.25">
      <c r="A450" s="235"/>
      <c r="B450" s="235"/>
      <c r="C450" s="235"/>
      <c r="D450" s="269"/>
      <c r="E450" s="235"/>
      <c r="F450" s="235"/>
      <c r="G450" s="235"/>
      <c r="H450" s="235"/>
      <c r="I450" s="235"/>
      <c r="J450" s="235"/>
      <c r="K450" s="235"/>
      <c r="L450" s="235"/>
      <c r="M450" s="235"/>
      <c r="N450" s="235"/>
      <c r="O450" s="235"/>
      <c r="P450" s="235"/>
      <c r="Q450" s="235"/>
      <c r="R450" s="235"/>
      <c r="S450" s="235"/>
      <c r="T450" s="235"/>
      <c r="U450" s="235"/>
      <c r="V450" s="235"/>
      <c r="W450" s="235"/>
      <c r="X450" s="235"/>
      <c r="Y450" s="235"/>
      <c r="Z450" s="235"/>
    </row>
    <row r="451" spans="1:26" ht="12" customHeight="1" x14ac:dyDescent="0.25">
      <c r="A451" s="235"/>
      <c r="B451" s="235"/>
      <c r="C451" s="235"/>
      <c r="D451" s="269"/>
      <c r="E451" s="235"/>
      <c r="F451" s="235"/>
      <c r="G451" s="235"/>
      <c r="H451" s="235"/>
      <c r="I451" s="235"/>
      <c r="J451" s="235"/>
      <c r="K451" s="235"/>
      <c r="L451" s="235"/>
      <c r="M451" s="235"/>
      <c r="N451" s="235"/>
      <c r="O451" s="235"/>
      <c r="P451" s="235"/>
      <c r="Q451" s="235"/>
      <c r="R451" s="235"/>
      <c r="S451" s="235"/>
      <c r="T451" s="235"/>
      <c r="U451" s="235"/>
      <c r="V451" s="235"/>
      <c r="W451" s="235"/>
      <c r="X451" s="235"/>
      <c r="Y451" s="235"/>
      <c r="Z451" s="235"/>
    </row>
    <row r="452" spans="1:26" ht="12" customHeight="1" x14ac:dyDescent="0.25">
      <c r="A452" s="235"/>
      <c r="B452" s="235"/>
      <c r="C452" s="235"/>
      <c r="D452" s="269"/>
      <c r="E452" s="235"/>
      <c r="F452" s="235"/>
      <c r="G452" s="235"/>
      <c r="H452" s="235"/>
      <c r="I452" s="235"/>
      <c r="J452" s="235"/>
      <c r="K452" s="235"/>
      <c r="L452" s="235"/>
      <c r="M452" s="235"/>
      <c r="N452" s="235"/>
      <c r="O452" s="235"/>
      <c r="P452" s="235"/>
      <c r="Q452" s="235"/>
      <c r="R452" s="235"/>
      <c r="S452" s="235"/>
      <c r="T452" s="235"/>
      <c r="U452" s="235"/>
      <c r="V452" s="235"/>
      <c r="W452" s="235"/>
      <c r="X452" s="235"/>
      <c r="Y452" s="235"/>
      <c r="Z452" s="235"/>
    </row>
    <row r="453" spans="1:26" ht="12" customHeight="1" x14ac:dyDescent="0.25">
      <c r="A453" s="235"/>
      <c r="B453" s="235"/>
      <c r="C453" s="235"/>
      <c r="D453" s="269"/>
      <c r="E453" s="235"/>
      <c r="F453" s="235"/>
      <c r="G453" s="235"/>
      <c r="H453" s="235"/>
      <c r="I453" s="235"/>
      <c r="J453" s="235"/>
      <c r="K453" s="235"/>
      <c r="L453" s="235"/>
      <c r="M453" s="235"/>
      <c r="N453" s="235"/>
      <c r="O453" s="235"/>
      <c r="P453" s="235"/>
      <c r="Q453" s="235"/>
      <c r="R453" s="235"/>
      <c r="S453" s="235"/>
      <c r="T453" s="235"/>
      <c r="U453" s="235"/>
      <c r="V453" s="235"/>
      <c r="W453" s="235"/>
      <c r="X453" s="235"/>
      <c r="Y453" s="235"/>
      <c r="Z453" s="235"/>
    </row>
    <row r="454" spans="1:26" ht="12" customHeight="1" x14ac:dyDescent="0.25">
      <c r="A454" s="235"/>
      <c r="B454" s="235"/>
      <c r="C454" s="235"/>
      <c r="D454" s="269"/>
      <c r="E454" s="235"/>
      <c r="F454" s="235"/>
      <c r="G454" s="235"/>
      <c r="H454" s="235"/>
      <c r="I454" s="235"/>
      <c r="J454" s="235"/>
      <c r="K454" s="235"/>
      <c r="L454" s="235"/>
      <c r="M454" s="235"/>
      <c r="N454" s="235"/>
      <c r="O454" s="235"/>
      <c r="P454" s="235"/>
      <c r="Q454" s="235"/>
      <c r="R454" s="235"/>
      <c r="S454" s="235"/>
      <c r="T454" s="235"/>
      <c r="U454" s="235"/>
      <c r="V454" s="235"/>
      <c r="W454" s="235"/>
      <c r="X454" s="235"/>
      <c r="Y454" s="235"/>
      <c r="Z454" s="235"/>
    </row>
    <row r="455" spans="1:26" ht="12" customHeight="1" x14ac:dyDescent="0.25">
      <c r="A455" s="235"/>
      <c r="B455" s="235"/>
      <c r="C455" s="235"/>
      <c r="D455" s="269"/>
      <c r="E455" s="235"/>
      <c r="F455" s="235"/>
      <c r="G455" s="235"/>
      <c r="H455" s="235"/>
      <c r="I455" s="235"/>
      <c r="J455" s="235"/>
      <c r="K455" s="235"/>
      <c r="L455" s="235"/>
      <c r="M455" s="235"/>
      <c r="N455" s="235"/>
      <c r="O455" s="235"/>
      <c r="P455" s="235"/>
      <c r="Q455" s="235"/>
      <c r="R455" s="235"/>
      <c r="S455" s="235"/>
      <c r="T455" s="235"/>
      <c r="U455" s="235"/>
      <c r="V455" s="235"/>
      <c r="W455" s="235"/>
      <c r="X455" s="235"/>
      <c r="Y455" s="235"/>
      <c r="Z455" s="235"/>
    </row>
    <row r="456" spans="1:26" ht="12" customHeight="1" x14ac:dyDescent="0.25">
      <c r="A456" s="235"/>
      <c r="B456" s="235"/>
      <c r="C456" s="235"/>
      <c r="D456" s="269"/>
      <c r="E456" s="235"/>
      <c r="F456" s="235"/>
      <c r="G456" s="235"/>
      <c r="H456" s="235"/>
      <c r="I456" s="235"/>
      <c r="J456" s="235"/>
      <c r="K456" s="235"/>
      <c r="L456" s="235"/>
      <c r="M456" s="235"/>
      <c r="N456" s="235"/>
      <c r="O456" s="235"/>
      <c r="P456" s="235"/>
      <c r="Q456" s="235"/>
      <c r="R456" s="235"/>
      <c r="S456" s="235"/>
      <c r="T456" s="235"/>
      <c r="U456" s="235"/>
      <c r="V456" s="235"/>
      <c r="W456" s="235"/>
      <c r="X456" s="235"/>
      <c r="Y456" s="235"/>
      <c r="Z456" s="235"/>
    </row>
    <row r="457" spans="1:26" ht="12" customHeight="1" x14ac:dyDescent="0.25">
      <c r="A457" s="235"/>
      <c r="B457" s="235"/>
      <c r="C457" s="235"/>
      <c r="D457" s="269"/>
      <c r="E457" s="235"/>
      <c r="F457" s="235"/>
      <c r="G457" s="235"/>
      <c r="H457" s="235"/>
      <c r="I457" s="235"/>
      <c r="J457" s="235"/>
      <c r="K457" s="235"/>
      <c r="L457" s="235"/>
      <c r="M457" s="235"/>
      <c r="N457" s="235"/>
      <c r="O457" s="235"/>
      <c r="P457" s="235"/>
      <c r="Q457" s="235"/>
      <c r="R457" s="235"/>
      <c r="S457" s="235"/>
      <c r="T457" s="235"/>
      <c r="U457" s="235"/>
      <c r="V457" s="235"/>
      <c r="W457" s="235"/>
      <c r="X457" s="235"/>
      <c r="Y457" s="235"/>
      <c r="Z457" s="235"/>
    </row>
    <row r="458" spans="1:26" ht="12" customHeight="1" x14ac:dyDescent="0.25">
      <c r="A458" s="235"/>
      <c r="B458" s="235"/>
      <c r="C458" s="235"/>
      <c r="D458" s="269"/>
      <c r="E458" s="235"/>
      <c r="F458" s="235"/>
      <c r="G458" s="235"/>
      <c r="H458" s="235"/>
      <c r="I458" s="235"/>
      <c r="J458" s="235"/>
      <c r="K458" s="235"/>
      <c r="L458" s="235"/>
      <c r="M458" s="235"/>
      <c r="N458" s="235"/>
      <c r="O458" s="235"/>
      <c r="P458" s="235"/>
      <c r="Q458" s="235"/>
      <c r="R458" s="235"/>
      <c r="S458" s="235"/>
      <c r="T458" s="235"/>
      <c r="U458" s="235"/>
      <c r="V458" s="235"/>
      <c r="W458" s="235"/>
      <c r="X458" s="235"/>
      <c r="Y458" s="235"/>
      <c r="Z458" s="235"/>
    </row>
    <row r="459" spans="1:26" ht="12" customHeight="1" x14ac:dyDescent="0.25">
      <c r="A459" s="235"/>
      <c r="B459" s="235"/>
      <c r="C459" s="235"/>
      <c r="D459" s="269"/>
      <c r="E459" s="235"/>
      <c r="F459" s="235"/>
      <c r="G459" s="235"/>
      <c r="H459" s="235"/>
      <c r="I459" s="235"/>
      <c r="J459" s="235"/>
      <c r="K459" s="235"/>
      <c r="L459" s="235"/>
      <c r="M459" s="235"/>
      <c r="N459" s="235"/>
      <c r="O459" s="235"/>
      <c r="P459" s="235"/>
      <c r="Q459" s="235"/>
      <c r="R459" s="235"/>
      <c r="S459" s="235"/>
      <c r="T459" s="235"/>
      <c r="U459" s="235"/>
      <c r="V459" s="235"/>
      <c r="W459" s="235"/>
      <c r="X459" s="235"/>
      <c r="Y459" s="235"/>
      <c r="Z459" s="235"/>
    </row>
    <row r="460" spans="1:26" ht="12" customHeight="1" x14ac:dyDescent="0.25">
      <c r="A460" s="235"/>
      <c r="B460" s="235"/>
      <c r="C460" s="235"/>
      <c r="D460" s="269"/>
      <c r="E460" s="235"/>
      <c r="F460" s="235"/>
      <c r="G460" s="235"/>
      <c r="H460" s="235"/>
      <c r="I460" s="235"/>
      <c r="J460" s="235"/>
      <c r="K460" s="235"/>
      <c r="L460" s="235"/>
      <c r="M460" s="235"/>
      <c r="N460" s="235"/>
      <c r="O460" s="235"/>
      <c r="P460" s="235"/>
      <c r="Q460" s="235"/>
      <c r="R460" s="235"/>
      <c r="S460" s="235"/>
      <c r="T460" s="235"/>
      <c r="U460" s="235"/>
      <c r="V460" s="235"/>
      <c r="W460" s="235"/>
      <c r="X460" s="235"/>
      <c r="Y460" s="235"/>
      <c r="Z460" s="235"/>
    </row>
    <row r="461" spans="1:26" ht="12" customHeight="1" x14ac:dyDescent="0.25">
      <c r="A461" s="235"/>
      <c r="B461" s="235"/>
      <c r="C461" s="235"/>
      <c r="D461" s="269"/>
      <c r="E461" s="235"/>
      <c r="F461" s="235"/>
      <c r="G461" s="235"/>
      <c r="H461" s="235"/>
      <c r="I461" s="235"/>
      <c r="J461" s="235"/>
      <c r="K461" s="235"/>
      <c r="L461" s="235"/>
      <c r="M461" s="235"/>
      <c r="N461" s="235"/>
      <c r="O461" s="235"/>
      <c r="P461" s="235"/>
      <c r="Q461" s="235"/>
      <c r="R461" s="235"/>
      <c r="S461" s="235"/>
      <c r="T461" s="235"/>
      <c r="U461" s="235"/>
      <c r="V461" s="235"/>
      <c r="W461" s="235"/>
      <c r="X461" s="235"/>
      <c r="Y461" s="235"/>
      <c r="Z461" s="235"/>
    </row>
    <row r="462" spans="1:26" ht="12" customHeight="1" x14ac:dyDescent="0.25">
      <c r="A462" s="235"/>
      <c r="B462" s="235"/>
      <c r="C462" s="235"/>
      <c r="D462" s="269"/>
      <c r="E462" s="235"/>
      <c r="F462" s="235"/>
      <c r="G462" s="235"/>
      <c r="H462" s="235"/>
      <c r="I462" s="235"/>
      <c r="J462" s="235"/>
      <c r="K462" s="235"/>
      <c r="L462" s="235"/>
      <c r="M462" s="235"/>
      <c r="N462" s="235"/>
      <c r="O462" s="235"/>
      <c r="P462" s="235"/>
      <c r="Q462" s="235"/>
      <c r="R462" s="235"/>
      <c r="S462" s="235"/>
      <c r="T462" s="235"/>
      <c r="U462" s="235"/>
      <c r="V462" s="235"/>
      <c r="W462" s="235"/>
      <c r="X462" s="235"/>
      <c r="Y462" s="235"/>
      <c r="Z462" s="235"/>
    </row>
    <row r="463" spans="1:26" ht="12" customHeight="1" x14ac:dyDescent="0.25">
      <c r="A463" s="235"/>
      <c r="B463" s="235"/>
      <c r="C463" s="235"/>
      <c r="D463" s="269"/>
      <c r="E463" s="235"/>
      <c r="F463" s="235"/>
      <c r="G463" s="235"/>
      <c r="H463" s="235"/>
      <c r="I463" s="235"/>
      <c r="J463" s="235"/>
      <c r="K463" s="235"/>
      <c r="L463" s="235"/>
      <c r="M463" s="235"/>
      <c r="N463" s="235"/>
      <c r="O463" s="235"/>
      <c r="P463" s="235"/>
      <c r="Q463" s="235"/>
      <c r="R463" s="235"/>
      <c r="S463" s="235"/>
      <c r="T463" s="235"/>
      <c r="U463" s="235"/>
      <c r="V463" s="235"/>
      <c r="W463" s="235"/>
      <c r="X463" s="235"/>
      <c r="Y463" s="235"/>
      <c r="Z463" s="235"/>
    </row>
    <row r="464" spans="1:26" ht="12" customHeight="1" x14ac:dyDescent="0.25">
      <c r="A464" s="235"/>
      <c r="B464" s="235"/>
      <c r="C464" s="235"/>
      <c r="D464" s="269"/>
      <c r="E464" s="235"/>
      <c r="F464" s="235"/>
      <c r="G464" s="235"/>
      <c r="H464" s="235"/>
      <c r="I464" s="235"/>
      <c r="J464" s="235"/>
      <c r="K464" s="235"/>
      <c r="L464" s="235"/>
      <c r="M464" s="235"/>
      <c r="N464" s="235"/>
      <c r="O464" s="235"/>
      <c r="P464" s="235"/>
      <c r="Q464" s="235"/>
      <c r="R464" s="235"/>
      <c r="S464" s="235"/>
      <c r="T464" s="235"/>
      <c r="U464" s="235"/>
      <c r="V464" s="235"/>
      <c r="W464" s="235"/>
      <c r="X464" s="235"/>
      <c r="Y464" s="235"/>
      <c r="Z464" s="235"/>
    </row>
    <row r="465" spans="1:26" ht="12" customHeight="1" x14ac:dyDescent="0.25">
      <c r="A465" s="235"/>
      <c r="B465" s="235"/>
      <c r="C465" s="235"/>
      <c r="D465" s="269"/>
      <c r="E465" s="235"/>
      <c r="F465" s="235"/>
      <c r="G465" s="235"/>
      <c r="H465" s="235"/>
      <c r="I465" s="235"/>
      <c r="J465" s="235"/>
      <c r="K465" s="235"/>
      <c r="L465" s="235"/>
      <c r="M465" s="235"/>
      <c r="N465" s="235"/>
      <c r="O465" s="235"/>
      <c r="P465" s="235"/>
      <c r="Q465" s="235"/>
      <c r="R465" s="235"/>
      <c r="S465" s="235"/>
      <c r="T465" s="235"/>
      <c r="U465" s="235"/>
      <c r="V465" s="235"/>
      <c r="W465" s="235"/>
      <c r="X465" s="235"/>
      <c r="Y465" s="235"/>
      <c r="Z465" s="235"/>
    </row>
    <row r="466" spans="1:26" ht="12" customHeight="1" x14ac:dyDescent="0.25">
      <c r="A466" s="235"/>
      <c r="B466" s="235"/>
      <c r="C466" s="235"/>
      <c r="D466" s="269"/>
      <c r="E466" s="235"/>
      <c r="F466" s="235"/>
      <c r="G466" s="235"/>
      <c r="H466" s="235"/>
      <c r="I466" s="235"/>
      <c r="J466" s="235"/>
      <c r="K466" s="235"/>
      <c r="L466" s="235"/>
      <c r="M466" s="235"/>
      <c r="N466" s="235"/>
      <c r="O466" s="235"/>
      <c r="P466" s="235"/>
      <c r="Q466" s="235"/>
      <c r="R466" s="235"/>
      <c r="S466" s="235"/>
      <c r="T466" s="235"/>
      <c r="U466" s="235"/>
      <c r="V466" s="235"/>
      <c r="W466" s="235"/>
      <c r="X466" s="235"/>
      <c r="Y466" s="235"/>
      <c r="Z466" s="235"/>
    </row>
    <row r="467" spans="1:26" ht="12" customHeight="1" x14ac:dyDescent="0.25">
      <c r="A467" s="235"/>
      <c r="B467" s="235"/>
      <c r="C467" s="235"/>
      <c r="D467" s="269"/>
      <c r="E467" s="235"/>
      <c r="F467" s="235"/>
      <c r="G467" s="235"/>
      <c r="H467" s="235"/>
      <c r="I467" s="235"/>
      <c r="J467" s="235"/>
      <c r="K467" s="235"/>
      <c r="L467" s="235"/>
      <c r="M467" s="235"/>
      <c r="N467" s="235"/>
      <c r="O467" s="235"/>
      <c r="P467" s="235"/>
      <c r="Q467" s="235"/>
      <c r="R467" s="235"/>
      <c r="S467" s="235"/>
      <c r="T467" s="235"/>
      <c r="U467" s="235"/>
      <c r="V467" s="235"/>
      <c r="W467" s="235"/>
      <c r="X467" s="235"/>
      <c r="Y467" s="235"/>
      <c r="Z467" s="235"/>
    </row>
    <row r="468" spans="1:26" ht="12" customHeight="1" x14ac:dyDescent="0.25">
      <c r="A468" s="235"/>
      <c r="B468" s="235"/>
      <c r="C468" s="235"/>
      <c r="D468" s="269"/>
      <c r="E468" s="235"/>
      <c r="F468" s="235"/>
      <c r="G468" s="235"/>
      <c r="H468" s="235"/>
      <c r="I468" s="235"/>
      <c r="J468" s="235"/>
      <c r="K468" s="235"/>
      <c r="L468" s="235"/>
      <c r="M468" s="235"/>
      <c r="N468" s="235"/>
      <c r="O468" s="235"/>
      <c r="P468" s="235"/>
      <c r="Q468" s="235"/>
      <c r="R468" s="235"/>
      <c r="S468" s="235"/>
      <c r="T468" s="235"/>
      <c r="U468" s="235"/>
      <c r="V468" s="235"/>
      <c r="W468" s="235"/>
      <c r="X468" s="235"/>
      <c r="Y468" s="235"/>
      <c r="Z468" s="235"/>
    </row>
    <row r="469" spans="1:26" ht="12" customHeight="1" x14ac:dyDescent="0.25">
      <c r="A469" s="235"/>
      <c r="B469" s="235"/>
      <c r="C469" s="235"/>
      <c r="D469" s="269"/>
      <c r="E469" s="235"/>
      <c r="F469" s="235"/>
      <c r="G469" s="235"/>
      <c r="H469" s="235"/>
      <c r="I469" s="235"/>
      <c r="J469" s="235"/>
      <c r="K469" s="235"/>
      <c r="L469" s="235"/>
      <c r="M469" s="235"/>
      <c r="N469" s="235"/>
      <c r="O469" s="235"/>
      <c r="P469" s="235"/>
      <c r="Q469" s="235"/>
      <c r="R469" s="235"/>
      <c r="S469" s="235"/>
      <c r="T469" s="235"/>
      <c r="U469" s="235"/>
      <c r="V469" s="235"/>
      <c r="W469" s="235"/>
      <c r="X469" s="235"/>
      <c r="Y469" s="235"/>
      <c r="Z469" s="235"/>
    </row>
    <row r="470" spans="1:26" ht="12" customHeight="1" x14ac:dyDescent="0.25">
      <c r="A470" s="235"/>
      <c r="B470" s="235"/>
      <c r="C470" s="235"/>
      <c r="D470" s="269"/>
      <c r="E470" s="235"/>
      <c r="F470" s="235"/>
      <c r="G470" s="235"/>
      <c r="H470" s="235"/>
      <c r="I470" s="235"/>
      <c r="J470" s="235"/>
      <c r="K470" s="235"/>
      <c r="L470" s="235"/>
      <c r="M470" s="235"/>
      <c r="N470" s="235"/>
      <c r="O470" s="235"/>
      <c r="P470" s="235"/>
      <c r="Q470" s="235"/>
      <c r="R470" s="235"/>
      <c r="S470" s="235"/>
      <c r="T470" s="235"/>
      <c r="U470" s="235"/>
      <c r="V470" s="235"/>
      <c r="W470" s="235"/>
      <c r="X470" s="235"/>
      <c r="Y470" s="235"/>
      <c r="Z470" s="235"/>
    </row>
    <row r="471" spans="1:26" ht="12" customHeight="1" x14ac:dyDescent="0.25">
      <c r="A471" s="235"/>
      <c r="B471" s="235"/>
      <c r="C471" s="235"/>
      <c r="D471" s="269"/>
      <c r="E471" s="235"/>
      <c r="F471" s="235"/>
      <c r="G471" s="235"/>
      <c r="H471" s="235"/>
      <c r="I471" s="235"/>
      <c r="J471" s="235"/>
      <c r="K471" s="235"/>
      <c r="L471" s="235"/>
      <c r="M471" s="235"/>
      <c r="N471" s="235"/>
      <c r="O471" s="235"/>
      <c r="P471" s="235"/>
      <c r="Q471" s="235"/>
      <c r="R471" s="235"/>
      <c r="S471" s="235"/>
      <c r="T471" s="235"/>
      <c r="U471" s="235"/>
      <c r="V471" s="235"/>
      <c r="W471" s="235"/>
      <c r="X471" s="235"/>
      <c r="Y471" s="235"/>
      <c r="Z471" s="235"/>
    </row>
    <row r="472" spans="1:26" ht="12" customHeight="1" x14ac:dyDescent="0.25">
      <c r="A472" s="235"/>
      <c r="B472" s="235"/>
      <c r="C472" s="235"/>
      <c r="D472" s="269"/>
      <c r="E472" s="235"/>
      <c r="F472" s="235"/>
      <c r="G472" s="235"/>
      <c r="H472" s="235"/>
      <c r="I472" s="235"/>
      <c r="J472" s="235"/>
      <c r="K472" s="235"/>
      <c r="L472" s="235"/>
      <c r="M472" s="235"/>
      <c r="N472" s="235"/>
      <c r="O472" s="235"/>
      <c r="P472" s="235"/>
      <c r="Q472" s="235"/>
      <c r="R472" s="235"/>
      <c r="S472" s="235"/>
      <c r="T472" s="235"/>
      <c r="U472" s="235"/>
      <c r="V472" s="235"/>
      <c r="W472" s="235"/>
      <c r="X472" s="235"/>
      <c r="Y472" s="235"/>
      <c r="Z472" s="235"/>
    </row>
    <row r="473" spans="1:26" ht="12" customHeight="1" x14ac:dyDescent="0.25">
      <c r="A473" s="235"/>
      <c r="B473" s="235"/>
      <c r="C473" s="235"/>
      <c r="D473" s="269"/>
      <c r="E473" s="235"/>
      <c r="F473" s="235"/>
      <c r="G473" s="235"/>
      <c r="H473" s="235"/>
      <c r="I473" s="235"/>
      <c r="J473" s="235"/>
      <c r="K473" s="235"/>
      <c r="L473" s="235"/>
      <c r="M473" s="235"/>
      <c r="N473" s="235"/>
      <c r="O473" s="235"/>
      <c r="P473" s="235"/>
      <c r="Q473" s="235"/>
      <c r="R473" s="235"/>
      <c r="S473" s="235"/>
      <c r="T473" s="235"/>
      <c r="U473" s="235"/>
      <c r="V473" s="235"/>
      <c r="W473" s="235"/>
      <c r="X473" s="235"/>
      <c r="Y473" s="235"/>
      <c r="Z473" s="235"/>
    </row>
    <row r="474" spans="1:26" ht="12" customHeight="1" x14ac:dyDescent="0.25">
      <c r="A474" s="235"/>
      <c r="B474" s="235"/>
      <c r="C474" s="235"/>
      <c r="D474" s="269"/>
      <c r="E474" s="235"/>
      <c r="F474" s="235"/>
      <c r="G474" s="235"/>
      <c r="H474" s="235"/>
      <c r="I474" s="235"/>
      <c r="J474" s="235"/>
      <c r="K474" s="235"/>
      <c r="L474" s="235"/>
      <c r="M474" s="235"/>
      <c r="N474" s="235"/>
      <c r="O474" s="235"/>
      <c r="P474" s="235"/>
      <c r="Q474" s="235"/>
      <c r="R474" s="235"/>
      <c r="S474" s="235"/>
      <c r="T474" s="235"/>
      <c r="U474" s="235"/>
      <c r="V474" s="235"/>
      <c r="W474" s="235"/>
      <c r="X474" s="235"/>
      <c r="Y474" s="235"/>
      <c r="Z474" s="235"/>
    </row>
    <row r="475" spans="1:26" ht="12" customHeight="1" x14ac:dyDescent="0.25">
      <c r="A475" s="235"/>
      <c r="B475" s="235"/>
      <c r="C475" s="235"/>
      <c r="D475" s="269"/>
      <c r="E475" s="235"/>
      <c r="F475" s="235"/>
      <c r="G475" s="235"/>
      <c r="H475" s="235"/>
      <c r="I475" s="235"/>
      <c r="J475" s="235"/>
      <c r="K475" s="235"/>
      <c r="L475" s="235"/>
      <c r="M475" s="235"/>
      <c r="N475" s="235"/>
      <c r="O475" s="235"/>
      <c r="P475" s="235"/>
      <c r="Q475" s="235"/>
      <c r="R475" s="235"/>
      <c r="S475" s="235"/>
      <c r="T475" s="235"/>
      <c r="U475" s="235"/>
      <c r="V475" s="235"/>
      <c r="W475" s="235"/>
      <c r="X475" s="235"/>
      <c r="Y475" s="235"/>
      <c r="Z475" s="235"/>
    </row>
    <row r="476" spans="1:26" ht="12" customHeight="1" x14ac:dyDescent="0.25">
      <c r="A476" s="235"/>
      <c r="B476" s="235"/>
      <c r="C476" s="235"/>
      <c r="D476" s="269"/>
      <c r="E476" s="235"/>
      <c r="F476" s="235"/>
      <c r="G476" s="235"/>
      <c r="H476" s="235"/>
      <c r="I476" s="235"/>
      <c r="J476" s="235"/>
      <c r="K476" s="235"/>
      <c r="L476" s="235"/>
      <c r="M476" s="235"/>
      <c r="N476" s="235"/>
      <c r="O476" s="235"/>
      <c r="P476" s="235"/>
      <c r="Q476" s="235"/>
      <c r="R476" s="235"/>
      <c r="S476" s="235"/>
      <c r="T476" s="235"/>
      <c r="U476" s="235"/>
      <c r="V476" s="235"/>
      <c r="W476" s="235"/>
      <c r="X476" s="235"/>
      <c r="Y476" s="235"/>
      <c r="Z476" s="235"/>
    </row>
    <row r="477" spans="1:26" ht="12" customHeight="1" x14ac:dyDescent="0.25">
      <c r="A477" s="235"/>
      <c r="B477" s="235"/>
      <c r="C477" s="235"/>
      <c r="D477" s="269"/>
      <c r="E477" s="235"/>
      <c r="F477" s="235"/>
      <c r="G477" s="235"/>
      <c r="H477" s="235"/>
      <c r="I477" s="235"/>
      <c r="J477" s="235"/>
      <c r="K477" s="235"/>
      <c r="L477" s="235"/>
      <c r="M477" s="235"/>
      <c r="N477" s="235"/>
      <c r="O477" s="235"/>
      <c r="P477" s="235"/>
      <c r="Q477" s="235"/>
      <c r="R477" s="235"/>
      <c r="S477" s="235"/>
      <c r="T477" s="235"/>
      <c r="U477" s="235"/>
      <c r="V477" s="235"/>
      <c r="W477" s="235"/>
      <c r="X477" s="235"/>
      <c r="Y477" s="235"/>
      <c r="Z477" s="235"/>
    </row>
    <row r="478" spans="1:26" ht="12" customHeight="1" x14ac:dyDescent="0.25">
      <c r="A478" s="235"/>
      <c r="B478" s="235"/>
      <c r="C478" s="235"/>
      <c r="D478" s="269"/>
      <c r="E478" s="235"/>
      <c r="F478" s="235"/>
      <c r="G478" s="235"/>
      <c r="H478" s="235"/>
      <c r="I478" s="235"/>
      <c r="J478" s="235"/>
      <c r="K478" s="235"/>
      <c r="L478" s="235"/>
      <c r="M478" s="235"/>
      <c r="N478" s="235"/>
      <c r="O478" s="235"/>
      <c r="P478" s="235"/>
      <c r="Q478" s="235"/>
      <c r="R478" s="235"/>
      <c r="S478" s="235"/>
      <c r="T478" s="235"/>
      <c r="U478" s="235"/>
      <c r="V478" s="235"/>
      <c r="W478" s="235"/>
      <c r="X478" s="235"/>
      <c r="Y478" s="235"/>
      <c r="Z478" s="235"/>
    </row>
    <row r="479" spans="1:26" ht="12" customHeight="1" x14ac:dyDescent="0.25">
      <c r="A479" s="235"/>
      <c r="B479" s="235"/>
      <c r="C479" s="235"/>
      <c r="D479" s="269"/>
      <c r="E479" s="235"/>
      <c r="F479" s="235"/>
      <c r="G479" s="235"/>
      <c r="H479" s="235"/>
      <c r="I479" s="235"/>
      <c r="J479" s="235"/>
      <c r="K479" s="235"/>
      <c r="L479" s="235"/>
      <c r="M479" s="235"/>
      <c r="N479" s="235"/>
      <c r="O479" s="235"/>
      <c r="P479" s="235"/>
      <c r="Q479" s="235"/>
      <c r="R479" s="235"/>
      <c r="S479" s="235"/>
      <c r="T479" s="235"/>
      <c r="U479" s="235"/>
      <c r="V479" s="235"/>
      <c r="W479" s="235"/>
      <c r="X479" s="235"/>
      <c r="Y479" s="235"/>
      <c r="Z479" s="235"/>
    </row>
    <row r="480" spans="1:26" ht="12" customHeight="1" x14ac:dyDescent="0.25">
      <c r="A480" s="235"/>
      <c r="B480" s="235"/>
      <c r="C480" s="235"/>
      <c r="D480" s="269"/>
      <c r="E480" s="235"/>
      <c r="F480" s="235"/>
      <c r="G480" s="235"/>
      <c r="H480" s="235"/>
      <c r="I480" s="235"/>
      <c r="J480" s="235"/>
      <c r="K480" s="235"/>
      <c r="L480" s="235"/>
      <c r="M480" s="235"/>
      <c r="N480" s="235"/>
      <c r="O480" s="235"/>
      <c r="P480" s="235"/>
      <c r="Q480" s="235"/>
      <c r="R480" s="235"/>
      <c r="S480" s="235"/>
      <c r="T480" s="235"/>
      <c r="U480" s="235"/>
      <c r="V480" s="235"/>
      <c r="W480" s="235"/>
      <c r="X480" s="235"/>
      <c r="Y480" s="235"/>
      <c r="Z480" s="235"/>
    </row>
    <row r="481" spans="1:26" ht="12" customHeight="1" x14ac:dyDescent="0.25">
      <c r="A481" s="235"/>
      <c r="B481" s="235"/>
      <c r="C481" s="235"/>
      <c r="D481" s="269"/>
      <c r="E481" s="235"/>
      <c r="F481" s="235"/>
      <c r="G481" s="235"/>
      <c r="H481" s="235"/>
      <c r="I481" s="235"/>
      <c r="J481" s="235"/>
      <c r="K481" s="235"/>
      <c r="L481" s="235"/>
      <c r="M481" s="235"/>
      <c r="N481" s="235"/>
      <c r="O481" s="235"/>
      <c r="P481" s="235"/>
      <c r="Q481" s="235"/>
      <c r="R481" s="235"/>
      <c r="S481" s="235"/>
      <c r="T481" s="235"/>
      <c r="U481" s="235"/>
      <c r="V481" s="235"/>
      <c r="W481" s="235"/>
      <c r="X481" s="235"/>
      <c r="Y481" s="235"/>
      <c r="Z481" s="235"/>
    </row>
    <row r="482" spans="1:26" ht="12" customHeight="1" x14ac:dyDescent="0.25">
      <c r="A482" s="235"/>
      <c r="B482" s="235"/>
      <c r="C482" s="235"/>
      <c r="D482" s="269"/>
      <c r="E482" s="235"/>
      <c r="F482" s="235"/>
      <c r="G482" s="235"/>
      <c r="H482" s="235"/>
      <c r="I482" s="235"/>
      <c r="J482" s="235"/>
      <c r="K482" s="235"/>
      <c r="L482" s="235"/>
      <c r="M482" s="235"/>
      <c r="N482" s="235"/>
      <c r="O482" s="235"/>
      <c r="P482" s="235"/>
      <c r="Q482" s="235"/>
      <c r="R482" s="235"/>
      <c r="S482" s="235"/>
      <c r="T482" s="235"/>
      <c r="U482" s="235"/>
      <c r="V482" s="235"/>
      <c r="W482" s="235"/>
      <c r="X482" s="235"/>
      <c r="Y482" s="235"/>
      <c r="Z482" s="235"/>
    </row>
    <row r="483" spans="1:26" ht="12" customHeight="1" x14ac:dyDescent="0.25">
      <c r="A483" s="235"/>
      <c r="B483" s="235"/>
      <c r="C483" s="235"/>
      <c r="D483" s="269"/>
      <c r="E483" s="235"/>
      <c r="F483" s="235"/>
      <c r="G483" s="235"/>
      <c r="H483" s="235"/>
      <c r="I483" s="235"/>
      <c r="J483" s="235"/>
      <c r="K483" s="235"/>
      <c r="L483" s="235"/>
      <c r="M483" s="235"/>
      <c r="N483" s="235"/>
      <c r="O483" s="235"/>
      <c r="P483" s="235"/>
      <c r="Q483" s="235"/>
      <c r="R483" s="235"/>
      <c r="S483" s="235"/>
      <c r="T483" s="235"/>
      <c r="U483" s="235"/>
      <c r="V483" s="235"/>
      <c r="W483" s="235"/>
      <c r="X483" s="235"/>
      <c r="Y483" s="235"/>
      <c r="Z483" s="235"/>
    </row>
    <row r="484" spans="1:26" ht="12" customHeight="1" x14ac:dyDescent="0.25">
      <c r="A484" s="235"/>
      <c r="B484" s="235"/>
      <c r="C484" s="235"/>
      <c r="D484" s="269"/>
      <c r="E484" s="235"/>
      <c r="F484" s="235"/>
      <c r="G484" s="235"/>
      <c r="H484" s="235"/>
      <c r="I484" s="235"/>
      <c r="J484" s="235"/>
      <c r="K484" s="235"/>
      <c r="L484" s="235"/>
      <c r="M484" s="235"/>
      <c r="N484" s="235"/>
      <c r="O484" s="235"/>
      <c r="P484" s="235"/>
      <c r="Q484" s="235"/>
      <c r="R484" s="235"/>
      <c r="S484" s="235"/>
      <c r="T484" s="235"/>
      <c r="U484" s="235"/>
      <c r="V484" s="235"/>
      <c r="W484" s="235"/>
      <c r="X484" s="235"/>
      <c r="Y484" s="235"/>
      <c r="Z484" s="235"/>
    </row>
    <row r="485" spans="1:26" ht="12" customHeight="1" x14ac:dyDescent="0.25">
      <c r="A485" s="235"/>
      <c r="B485" s="235"/>
      <c r="C485" s="235"/>
      <c r="D485" s="269"/>
      <c r="E485" s="235"/>
      <c r="F485" s="235"/>
      <c r="G485" s="235"/>
      <c r="H485" s="235"/>
      <c r="I485" s="235"/>
      <c r="J485" s="235"/>
      <c r="K485" s="235"/>
      <c r="L485" s="235"/>
      <c r="M485" s="235"/>
      <c r="N485" s="235"/>
      <c r="O485" s="235"/>
      <c r="P485" s="235"/>
      <c r="Q485" s="235"/>
      <c r="R485" s="235"/>
      <c r="S485" s="235"/>
      <c r="T485" s="235"/>
      <c r="U485" s="235"/>
      <c r="V485" s="235"/>
      <c r="W485" s="235"/>
      <c r="X485" s="235"/>
      <c r="Y485" s="235"/>
      <c r="Z485" s="235"/>
    </row>
    <row r="486" spans="1:26" ht="12" customHeight="1" x14ac:dyDescent="0.25">
      <c r="A486" s="235"/>
      <c r="B486" s="235"/>
      <c r="C486" s="235"/>
      <c r="D486" s="269"/>
      <c r="E486" s="235"/>
      <c r="F486" s="235"/>
      <c r="G486" s="235"/>
      <c r="H486" s="235"/>
      <c r="I486" s="235"/>
      <c r="J486" s="235"/>
      <c r="K486" s="235"/>
      <c r="L486" s="235"/>
      <c r="M486" s="235"/>
      <c r="N486" s="235"/>
      <c r="O486" s="235"/>
      <c r="P486" s="235"/>
      <c r="Q486" s="235"/>
      <c r="R486" s="235"/>
      <c r="S486" s="235"/>
      <c r="T486" s="235"/>
      <c r="U486" s="235"/>
      <c r="V486" s="235"/>
      <c r="W486" s="235"/>
      <c r="X486" s="235"/>
      <c r="Y486" s="235"/>
      <c r="Z486" s="235"/>
    </row>
    <row r="487" spans="1:26" ht="12" customHeight="1" x14ac:dyDescent="0.25">
      <c r="A487" s="235"/>
      <c r="B487" s="235"/>
      <c r="C487" s="235"/>
      <c r="D487" s="269"/>
      <c r="E487" s="235"/>
      <c r="F487" s="235"/>
      <c r="G487" s="235"/>
      <c r="H487" s="235"/>
      <c r="I487" s="235"/>
      <c r="J487" s="235"/>
      <c r="K487" s="235"/>
      <c r="L487" s="235"/>
      <c r="M487" s="235"/>
      <c r="N487" s="235"/>
      <c r="O487" s="235"/>
      <c r="P487" s="235"/>
      <c r="Q487" s="235"/>
      <c r="R487" s="235"/>
      <c r="S487" s="235"/>
      <c r="T487" s="235"/>
      <c r="U487" s="235"/>
      <c r="V487" s="235"/>
      <c r="W487" s="235"/>
      <c r="X487" s="235"/>
      <c r="Y487" s="235"/>
      <c r="Z487" s="235"/>
    </row>
    <row r="488" spans="1:26" ht="12" customHeight="1" x14ac:dyDescent="0.25">
      <c r="A488" s="235"/>
      <c r="B488" s="235"/>
      <c r="C488" s="235"/>
      <c r="D488" s="269"/>
      <c r="E488" s="235"/>
      <c r="F488" s="235"/>
      <c r="G488" s="235"/>
      <c r="H488" s="235"/>
      <c r="I488" s="235"/>
      <c r="J488" s="235"/>
      <c r="K488" s="235"/>
      <c r="L488" s="235"/>
      <c r="M488" s="235"/>
      <c r="N488" s="235"/>
      <c r="O488" s="235"/>
      <c r="P488" s="235"/>
      <c r="Q488" s="235"/>
      <c r="R488" s="235"/>
      <c r="S488" s="235"/>
      <c r="T488" s="235"/>
      <c r="U488" s="235"/>
      <c r="V488" s="235"/>
      <c r="W488" s="235"/>
      <c r="X488" s="235"/>
      <c r="Y488" s="235"/>
      <c r="Z488" s="235"/>
    </row>
    <row r="489" spans="1:26" ht="12" customHeight="1" x14ac:dyDescent="0.25">
      <c r="A489" s="235"/>
      <c r="B489" s="235"/>
      <c r="C489" s="235"/>
      <c r="D489" s="269"/>
      <c r="E489" s="235"/>
      <c r="F489" s="235"/>
      <c r="G489" s="235"/>
      <c r="H489" s="235"/>
      <c r="I489" s="235"/>
      <c r="J489" s="235"/>
      <c r="K489" s="235"/>
      <c r="L489" s="235"/>
      <c r="M489" s="235"/>
      <c r="N489" s="235"/>
      <c r="O489" s="235"/>
      <c r="P489" s="235"/>
      <c r="Q489" s="235"/>
      <c r="R489" s="235"/>
      <c r="S489" s="235"/>
      <c r="T489" s="235"/>
      <c r="U489" s="235"/>
      <c r="V489" s="235"/>
      <c r="W489" s="235"/>
      <c r="X489" s="235"/>
      <c r="Y489" s="235"/>
      <c r="Z489" s="235"/>
    </row>
    <row r="490" spans="1:26" ht="12" customHeight="1" x14ac:dyDescent="0.25">
      <c r="A490" s="235"/>
      <c r="B490" s="235"/>
      <c r="C490" s="235"/>
      <c r="D490" s="269"/>
      <c r="E490" s="235"/>
      <c r="F490" s="235"/>
      <c r="G490" s="235"/>
      <c r="H490" s="235"/>
      <c r="I490" s="235"/>
      <c r="J490" s="235"/>
      <c r="K490" s="235"/>
      <c r="L490" s="235"/>
      <c r="M490" s="235"/>
      <c r="N490" s="235"/>
      <c r="O490" s="235"/>
      <c r="P490" s="235"/>
      <c r="Q490" s="235"/>
      <c r="R490" s="235"/>
      <c r="S490" s="235"/>
      <c r="T490" s="235"/>
      <c r="U490" s="235"/>
      <c r="V490" s="235"/>
      <c r="W490" s="235"/>
      <c r="X490" s="235"/>
      <c r="Y490" s="235"/>
      <c r="Z490" s="235"/>
    </row>
    <row r="491" spans="1:26" ht="12" customHeight="1" x14ac:dyDescent="0.25">
      <c r="A491" s="235"/>
      <c r="B491" s="235"/>
      <c r="C491" s="235"/>
      <c r="D491" s="269"/>
      <c r="E491" s="235"/>
      <c r="F491" s="235"/>
      <c r="G491" s="235"/>
      <c r="H491" s="235"/>
      <c r="I491" s="235"/>
      <c r="J491" s="235"/>
      <c r="K491" s="235"/>
      <c r="L491" s="235"/>
      <c r="M491" s="235"/>
      <c r="N491" s="235"/>
      <c r="O491" s="235"/>
      <c r="P491" s="235"/>
      <c r="Q491" s="235"/>
      <c r="R491" s="235"/>
      <c r="S491" s="235"/>
      <c r="T491" s="235"/>
      <c r="U491" s="235"/>
      <c r="V491" s="235"/>
      <c r="W491" s="235"/>
      <c r="X491" s="235"/>
      <c r="Y491" s="235"/>
      <c r="Z491" s="235"/>
    </row>
    <row r="492" spans="1:26" ht="12" customHeight="1" x14ac:dyDescent="0.25">
      <c r="A492" s="235"/>
      <c r="B492" s="235"/>
      <c r="C492" s="235"/>
      <c r="D492" s="269"/>
      <c r="E492" s="235"/>
      <c r="F492" s="235"/>
      <c r="G492" s="235"/>
      <c r="H492" s="235"/>
      <c r="I492" s="235"/>
      <c r="J492" s="235"/>
      <c r="K492" s="235"/>
      <c r="L492" s="235"/>
      <c r="M492" s="235"/>
      <c r="N492" s="235"/>
      <c r="O492" s="235"/>
      <c r="P492" s="235"/>
      <c r="Q492" s="235"/>
      <c r="R492" s="235"/>
      <c r="S492" s="235"/>
      <c r="T492" s="235"/>
      <c r="U492" s="235"/>
      <c r="V492" s="235"/>
      <c r="W492" s="235"/>
      <c r="X492" s="235"/>
      <c r="Y492" s="235"/>
      <c r="Z492" s="235"/>
    </row>
    <row r="493" spans="1:26" ht="12" customHeight="1" x14ac:dyDescent="0.25">
      <c r="A493" s="235"/>
      <c r="B493" s="235"/>
      <c r="C493" s="235"/>
      <c r="D493" s="269"/>
      <c r="E493" s="235"/>
      <c r="F493" s="235"/>
      <c r="G493" s="235"/>
      <c r="H493" s="235"/>
      <c r="I493" s="235"/>
      <c r="J493" s="235"/>
      <c r="K493" s="235"/>
      <c r="L493" s="235"/>
      <c r="M493" s="235"/>
      <c r="N493" s="235"/>
      <c r="O493" s="235"/>
      <c r="P493" s="235"/>
      <c r="Q493" s="235"/>
      <c r="R493" s="235"/>
      <c r="S493" s="235"/>
      <c r="T493" s="235"/>
      <c r="U493" s="235"/>
      <c r="V493" s="235"/>
      <c r="W493" s="235"/>
      <c r="X493" s="235"/>
      <c r="Y493" s="235"/>
      <c r="Z493" s="235"/>
    </row>
    <row r="494" spans="1:26" ht="12" customHeight="1" x14ac:dyDescent="0.25">
      <c r="A494" s="235"/>
      <c r="B494" s="235"/>
      <c r="C494" s="235"/>
      <c r="D494" s="269"/>
      <c r="E494" s="235"/>
      <c r="F494" s="235"/>
      <c r="G494" s="235"/>
      <c r="H494" s="235"/>
      <c r="I494" s="235"/>
      <c r="J494" s="235"/>
      <c r="K494" s="235"/>
      <c r="L494" s="235"/>
      <c r="M494" s="235"/>
      <c r="N494" s="235"/>
      <c r="O494" s="235"/>
      <c r="P494" s="235"/>
      <c r="Q494" s="235"/>
      <c r="R494" s="235"/>
      <c r="S494" s="235"/>
      <c r="T494" s="235"/>
      <c r="U494" s="235"/>
      <c r="V494" s="235"/>
      <c r="W494" s="235"/>
      <c r="X494" s="235"/>
      <c r="Y494" s="235"/>
      <c r="Z494" s="235"/>
    </row>
    <row r="495" spans="1:26" ht="12" customHeight="1" x14ac:dyDescent="0.25">
      <c r="A495" s="235"/>
      <c r="B495" s="235"/>
      <c r="C495" s="235"/>
      <c r="D495" s="269"/>
      <c r="E495" s="235"/>
      <c r="F495" s="235"/>
      <c r="G495" s="235"/>
      <c r="H495" s="235"/>
      <c r="I495" s="235"/>
      <c r="J495" s="235"/>
      <c r="K495" s="235"/>
      <c r="L495" s="235"/>
      <c r="M495" s="235"/>
      <c r="N495" s="235"/>
      <c r="O495" s="235"/>
      <c r="P495" s="235"/>
      <c r="Q495" s="235"/>
      <c r="R495" s="235"/>
      <c r="S495" s="235"/>
      <c r="T495" s="235"/>
      <c r="U495" s="235"/>
      <c r="V495" s="235"/>
      <c r="W495" s="235"/>
      <c r="X495" s="235"/>
      <c r="Y495" s="235"/>
      <c r="Z495" s="235"/>
    </row>
    <row r="496" spans="1:26" ht="12" customHeight="1" x14ac:dyDescent="0.25">
      <c r="A496" s="235"/>
      <c r="B496" s="235"/>
      <c r="C496" s="235"/>
      <c r="D496" s="269"/>
      <c r="E496" s="235"/>
      <c r="F496" s="235"/>
      <c r="G496" s="235"/>
      <c r="H496" s="235"/>
      <c r="I496" s="235"/>
      <c r="J496" s="235"/>
      <c r="K496" s="235"/>
      <c r="L496" s="235"/>
      <c r="M496" s="235"/>
      <c r="N496" s="235"/>
      <c r="O496" s="235"/>
      <c r="P496" s="235"/>
      <c r="Q496" s="235"/>
      <c r="R496" s="235"/>
      <c r="S496" s="235"/>
      <c r="T496" s="235"/>
      <c r="U496" s="235"/>
      <c r="V496" s="235"/>
      <c r="W496" s="235"/>
      <c r="X496" s="235"/>
      <c r="Y496" s="235"/>
      <c r="Z496" s="235"/>
    </row>
    <row r="497" spans="1:26" ht="12" customHeight="1" x14ac:dyDescent="0.25">
      <c r="A497" s="235"/>
      <c r="B497" s="235"/>
      <c r="C497" s="235"/>
      <c r="D497" s="269"/>
      <c r="E497" s="235"/>
      <c r="F497" s="235"/>
      <c r="G497" s="235"/>
      <c r="H497" s="235"/>
      <c r="I497" s="235"/>
      <c r="J497" s="235"/>
      <c r="K497" s="235"/>
      <c r="L497" s="235"/>
      <c r="M497" s="235"/>
      <c r="N497" s="235"/>
      <c r="O497" s="235"/>
      <c r="P497" s="235"/>
      <c r="Q497" s="235"/>
      <c r="R497" s="235"/>
      <c r="S497" s="235"/>
      <c r="T497" s="235"/>
      <c r="U497" s="235"/>
      <c r="V497" s="235"/>
      <c r="W497" s="235"/>
      <c r="X497" s="235"/>
      <c r="Y497" s="235"/>
      <c r="Z497" s="235"/>
    </row>
    <row r="498" spans="1:26" ht="12" customHeight="1" x14ac:dyDescent="0.25">
      <c r="A498" s="235"/>
      <c r="B498" s="235"/>
      <c r="C498" s="235"/>
      <c r="D498" s="269"/>
      <c r="E498" s="235"/>
      <c r="F498" s="235"/>
      <c r="G498" s="235"/>
      <c r="H498" s="235"/>
      <c r="I498" s="235"/>
      <c r="J498" s="235"/>
      <c r="K498" s="235"/>
      <c r="L498" s="235"/>
      <c r="M498" s="235"/>
      <c r="N498" s="235"/>
      <c r="O498" s="235"/>
      <c r="P498" s="235"/>
      <c r="Q498" s="235"/>
      <c r="R498" s="235"/>
      <c r="S498" s="235"/>
      <c r="T498" s="235"/>
      <c r="U498" s="235"/>
      <c r="V498" s="235"/>
      <c r="W498" s="235"/>
      <c r="X498" s="235"/>
      <c r="Y498" s="235"/>
      <c r="Z498" s="235"/>
    </row>
    <row r="499" spans="1:26" ht="12" customHeight="1" x14ac:dyDescent="0.25">
      <c r="A499" s="235"/>
      <c r="B499" s="235"/>
      <c r="C499" s="235"/>
      <c r="D499" s="269"/>
      <c r="E499" s="235"/>
      <c r="F499" s="235"/>
      <c r="G499" s="235"/>
      <c r="H499" s="235"/>
      <c r="I499" s="235"/>
      <c r="J499" s="235"/>
      <c r="K499" s="235"/>
      <c r="L499" s="235"/>
      <c r="M499" s="235"/>
      <c r="N499" s="235"/>
      <c r="O499" s="235"/>
      <c r="P499" s="235"/>
      <c r="Q499" s="235"/>
      <c r="R499" s="235"/>
      <c r="S499" s="235"/>
      <c r="T499" s="235"/>
      <c r="U499" s="235"/>
      <c r="V499" s="235"/>
      <c r="W499" s="235"/>
      <c r="X499" s="235"/>
      <c r="Y499" s="235"/>
      <c r="Z499" s="235"/>
    </row>
    <row r="500" spans="1:26" ht="12" customHeight="1" x14ac:dyDescent="0.25">
      <c r="A500" s="235"/>
      <c r="B500" s="235"/>
      <c r="C500" s="235"/>
      <c r="D500" s="269"/>
      <c r="E500" s="235"/>
      <c r="F500" s="235"/>
      <c r="G500" s="235"/>
      <c r="H500" s="235"/>
      <c r="I500" s="235"/>
      <c r="J500" s="235"/>
      <c r="K500" s="235"/>
      <c r="L500" s="235"/>
      <c r="M500" s="235"/>
      <c r="N500" s="235"/>
      <c r="O500" s="235"/>
      <c r="P500" s="235"/>
      <c r="Q500" s="235"/>
      <c r="R500" s="235"/>
      <c r="S500" s="235"/>
      <c r="T500" s="235"/>
      <c r="U500" s="235"/>
      <c r="V500" s="235"/>
      <c r="W500" s="235"/>
      <c r="X500" s="235"/>
      <c r="Y500" s="235"/>
      <c r="Z500" s="235"/>
    </row>
    <row r="501" spans="1:26" ht="12" customHeight="1" x14ac:dyDescent="0.25">
      <c r="A501" s="235"/>
      <c r="B501" s="235"/>
      <c r="C501" s="235"/>
      <c r="D501" s="269"/>
      <c r="E501" s="235"/>
      <c r="F501" s="235"/>
      <c r="G501" s="235"/>
      <c r="H501" s="235"/>
      <c r="I501" s="235"/>
      <c r="J501" s="235"/>
      <c r="K501" s="235"/>
      <c r="L501" s="235"/>
      <c r="M501" s="235"/>
      <c r="N501" s="235"/>
      <c r="O501" s="235"/>
      <c r="P501" s="235"/>
      <c r="Q501" s="235"/>
      <c r="R501" s="235"/>
      <c r="S501" s="235"/>
      <c r="T501" s="235"/>
      <c r="U501" s="235"/>
      <c r="V501" s="235"/>
      <c r="W501" s="235"/>
      <c r="X501" s="235"/>
      <c r="Y501" s="235"/>
      <c r="Z501" s="235"/>
    </row>
    <row r="502" spans="1:26" ht="12" customHeight="1" x14ac:dyDescent="0.25">
      <c r="A502" s="235"/>
      <c r="B502" s="235"/>
      <c r="C502" s="235"/>
      <c r="D502" s="269"/>
      <c r="E502" s="235"/>
      <c r="F502" s="235"/>
      <c r="G502" s="235"/>
      <c r="H502" s="235"/>
      <c r="I502" s="235"/>
      <c r="J502" s="235"/>
      <c r="K502" s="235"/>
      <c r="L502" s="235"/>
      <c r="M502" s="235"/>
      <c r="N502" s="235"/>
      <c r="O502" s="235"/>
      <c r="P502" s="235"/>
      <c r="Q502" s="235"/>
      <c r="R502" s="235"/>
      <c r="S502" s="235"/>
      <c r="T502" s="235"/>
      <c r="U502" s="235"/>
      <c r="V502" s="235"/>
      <c r="W502" s="235"/>
      <c r="X502" s="235"/>
      <c r="Y502" s="235"/>
      <c r="Z502" s="235"/>
    </row>
    <row r="503" spans="1:26" ht="12" customHeight="1" x14ac:dyDescent="0.25">
      <c r="A503" s="235"/>
      <c r="B503" s="235"/>
      <c r="C503" s="235"/>
      <c r="D503" s="269"/>
      <c r="E503" s="235"/>
      <c r="F503" s="235"/>
      <c r="G503" s="235"/>
      <c r="H503" s="235"/>
      <c r="I503" s="235"/>
      <c r="J503" s="235"/>
      <c r="K503" s="235"/>
      <c r="L503" s="235"/>
      <c r="M503" s="235"/>
      <c r="N503" s="235"/>
      <c r="O503" s="235"/>
      <c r="P503" s="235"/>
      <c r="Q503" s="235"/>
      <c r="R503" s="235"/>
      <c r="S503" s="235"/>
      <c r="T503" s="235"/>
      <c r="U503" s="235"/>
      <c r="V503" s="235"/>
      <c r="W503" s="235"/>
      <c r="X503" s="235"/>
      <c r="Y503" s="235"/>
      <c r="Z503" s="235"/>
    </row>
    <row r="504" spans="1:26" ht="12" customHeight="1" x14ac:dyDescent="0.25">
      <c r="A504" s="235"/>
      <c r="B504" s="235"/>
      <c r="C504" s="235"/>
      <c r="D504" s="269"/>
      <c r="E504" s="235"/>
      <c r="F504" s="235"/>
      <c r="G504" s="235"/>
      <c r="H504" s="235"/>
      <c r="I504" s="235"/>
      <c r="J504" s="235"/>
      <c r="K504" s="235"/>
      <c r="L504" s="235"/>
      <c r="M504" s="235"/>
      <c r="N504" s="235"/>
      <c r="O504" s="235"/>
      <c r="P504" s="235"/>
      <c r="Q504" s="235"/>
      <c r="R504" s="235"/>
      <c r="S504" s="235"/>
      <c r="T504" s="235"/>
      <c r="U504" s="235"/>
      <c r="V504" s="235"/>
      <c r="W504" s="235"/>
      <c r="X504" s="235"/>
      <c r="Y504" s="235"/>
      <c r="Z504" s="235"/>
    </row>
    <row r="505" spans="1:26" ht="12" customHeight="1" x14ac:dyDescent="0.25">
      <c r="A505" s="235"/>
      <c r="B505" s="235"/>
      <c r="C505" s="235"/>
      <c r="D505" s="269"/>
      <c r="E505" s="235"/>
      <c r="F505" s="235"/>
      <c r="G505" s="235"/>
      <c r="H505" s="235"/>
      <c r="I505" s="235"/>
      <c r="J505" s="235"/>
      <c r="K505" s="235"/>
      <c r="L505" s="235"/>
      <c r="M505" s="235"/>
      <c r="N505" s="235"/>
      <c r="O505" s="235"/>
      <c r="P505" s="235"/>
      <c r="Q505" s="235"/>
      <c r="R505" s="235"/>
      <c r="S505" s="235"/>
      <c r="T505" s="235"/>
      <c r="U505" s="235"/>
      <c r="V505" s="235"/>
      <c r="W505" s="235"/>
      <c r="X505" s="235"/>
      <c r="Y505" s="235"/>
      <c r="Z505" s="235"/>
    </row>
    <row r="506" spans="1:26" ht="12" customHeight="1" x14ac:dyDescent="0.25">
      <c r="A506" s="235"/>
      <c r="B506" s="235"/>
      <c r="C506" s="235"/>
      <c r="D506" s="269"/>
      <c r="E506" s="235"/>
      <c r="F506" s="235"/>
      <c r="G506" s="235"/>
      <c r="H506" s="235"/>
      <c r="I506" s="235"/>
      <c r="J506" s="235"/>
      <c r="K506" s="235"/>
      <c r="L506" s="235"/>
      <c r="M506" s="235"/>
      <c r="N506" s="235"/>
      <c r="O506" s="235"/>
      <c r="P506" s="235"/>
      <c r="Q506" s="235"/>
      <c r="R506" s="235"/>
      <c r="S506" s="235"/>
      <c r="T506" s="235"/>
      <c r="U506" s="235"/>
      <c r="V506" s="235"/>
      <c r="W506" s="235"/>
      <c r="X506" s="235"/>
      <c r="Y506" s="235"/>
      <c r="Z506" s="235"/>
    </row>
    <row r="507" spans="1:26" ht="12" customHeight="1" x14ac:dyDescent="0.25">
      <c r="A507" s="235"/>
      <c r="B507" s="235"/>
      <c r="C507" s="235"/>
      <c r="D507" s="269"/>
      <c r="E507" s="235"/>
      <c r="F507" s="235"/>
      <c r="G507" s="235"/>
      <c r="H507" s="235"/>
      <c r="I507" s="235"/>
      <c r="J507" s="235"/>
      <c r="K507" s="235"/>
      <c r="L507" s="235"/>
      <c r="M507" s="235"/>
      <c r="N507" s="235"/>
      <c r="O507" s="235"/>
      <c r="P507" s="235"/>
      <c r="Q507" s="235"/>
      <c r="R507" s="235"/>
      <c r="S507" s="235"/>
      <c r="T507" s="235"/>
      <c r="U507" s="235"/>
      <c r="V507" s="235"/>
      <c r="W507" s="235"/>
      <c r="X507" s="235"/>
      <c r="Y507" s="235"/>
      <c r="Z507" s="235"/>
    </row>
    <row r="508" spans="1:26" ht="12" customHeight="1" x14ac:dyDescent="0.25">
      <c r="A508" s="235"/>
      <c r="B508" s="235"/>
      <c r="C508" s="235"/>
      <c r="D508" s="269"/>
      <c r="E508" s="235"/>
      <c r="F508" s="235"/>
      <c r="G508" s="235"/>
      <c r="H508" s="235"/>
      <c r="I508" s="235"/>
      <c r="J508" s="235"/>
      <c r="K508" s="235"/>
      <c r="L508" s="235"/>
      <c r="M508" s="235"/>
      <c r="N508" s="235"/>
      <c r="O508" s="235"/>
      <c r="P508" s="235"/>
      <c r="Q508" s="235"/>
      <c r="R508" s="235"/>
      <c r="S508" s="235"/>
      <c r="T508" s="235"/>
      <c r="U508" s="235"/>
      <c r="V508" s="235"/>
      <c r="W508" s="235"/>
      <c r="X508" s="235"/>
      <c r="Y508" s="235"/>
      <c r="Z508" s="235"/>
    </row>
    <row r="509" spans="1:26" ht="12" customHeight="1" x14ac:dyDescent="0.25">
      <c r="A509" s="235"/>
      <c r="B509" s="235"/>
      <c r="C509" s="235"/>
      <c r="D509" s="269"/>
      <c r="E509" s="235"/>
      <c r="F509" s="235"/>
      <c r="G509" s="235"/>
      <c r="H509" s="235"/>
      <c r="I509" s="235"/>
      <c r="J509" s="235"/>
      <c r="K509" s="235"/>
      <c r="L509" s="235"/>
      <c r="M509" s="235"/>
      <c r="N509" s="235"/>
      <c r="O509" s="235"/>
      <c r="P509" s="235"/>
      <c r="Q509" s="235"/>
      <c r="R509" s="235"/>
      <c r="S509" s="235"/>
      <c r="T509" s="235"/>
      <c r="U509" s="235"/>
      <c r="V509" s="235"/>
      <c r="W509" s="235"/>
      <c r="X509" s="235"/>
      <c r="Y509" s="235"/>
      <c r="Z509" s="235"/>
    </row>
    <row r="510" spans="1:26" ht="12" customHeight="1" x14ac:dyDescent="0.25">
      <c r="A510" s="235"/>
      <c r="B510" s="235"/>
      <c r="C510" s="235"/>
      <c r="D510" s="269"/>
      <c r="E510" s="235"/>
      <c r="F510" s="235"/>
      <c r="G510" s="235"/>
      <c r="H510" s="235"/>
      <c r="I510" s="235"/>
      <c r="J510" s="235"/>
      <c r="K510" s="235"/>
      <c r="L510" s="235"/>
      <c r="M510" s="235"/>
      <c r="N510" s="235"/>
      <c r="O510" s="235"/>
      <c r="P510" s="235"/>
      <c r="Q510" s="235"/>
      <c r="R510" s="235"/>
      <c r="S510" s="235"/>
      <c r="T510" s="235"/>
      <c r="U510" s="235"/>
      <c r="V510" s="235"/>
      <c r="W510" s="235"/>
      <c r="X510" s="235"/>
      <c r="Y510" s="235"/>
      <c r="Z510" s="235"/>
    </row>
    <row r="511" spans="1:26" ht="12" customHeight="1" x14ac:dyDescent="0.25">
      <c r="A511" s="235"/>
      <c r="B511" s="235"/>
      <c r="C511" s="235"/>
      <c r="D511" s="269"/>
      <c r="E511" s="235"/>
      <c r="F511" s="235"/>
      <c r="G511" s="235"/>
      <c r="H511" s="235"/>
      <c r="I511" s="235"/>
      <c r="J511" s="235"/>
      <c r="K511" s="235"/>
      <c r="L511" s="235"/>
      <c r="M511" s="235"/>
      <c r="N511" s="235"/>
      <c r="O511" s="235"/>
      <c r="P511" s="235"/>
      <c r="Q511" s="235"/>
      <c r="R511" s="235"/>
      <c r="S511" s="235"/>
      <c r="T511" s="235"/>
      <c r="U511" s="235"/>
      <c r="V511" s="235"/>
      <c r="W511" s="235"/>
      <c r="X511" s="235"/>
      <c r="Y511" s="235"/>
      <c r="Z511" s="235"/>
    </row>
    <row r="512" spans="1:26" ht="12" customHeight="1" x14ac:dyDescent="0.25">
      <c r="A512" s="235"/>
      <c r="B512" s="235"/>
      <c r="C512" s="235"/>
      <c r="D512" s="269"/>
      <c r="E512" s="235"/>
      <c r="F512" s="235"/>
      <c r="G512" s="235"/>
      <c r="H512" s="235"/>
      <c r="I512" s="235"/>
      <c r="J512" s="235"/>
      <c r="K512" s="235"/>
      <c r="L512" s="235"/>
      <c r="M512" s="235"/>
      <c r="N512" s="235"/>
      <c r="O512" s="235"/>
      <c r="P512" s="235"/>
      <c r="Q512" s="235"/>
      <c r="R512" s="235"/>
      <c r="S512" s="235"/>
      <c r="T512" s="235"/>
      <c r="U512" s="235"/>
      <c r="V512" s="235"/>
      <c r="W512" s="235"/>
      <c r="X512" s="235"/>
      <c r="Y512" s="235"/>
      <c r="Z512" s="235"/>
    </row>
    <row r="513" spans="1:26" ht="12" customHeight="1" x14ac:dyDescent="0.25">
      <c r="A513" s="235"/>
      <c r="B513" s="235"/>
      <c r="C513" s="235"/>
      <c r="D513" s="269"/>
      <c r="E513" s="235"/>
      <c r="F513" s="235"/>
      <c r="G513" s="235"/>
      <c r="H513" s="235"/>
      <c r="I513" s="235"/>
      <c r="J513" s="235"/>
      <c r="K513" s="235"/>
      <c r="L513" s="235"/>
      <c r="M513" s="235"/>
      <c r="N513" s="235"/>
      <c r="O513" s="235"/>
      <c r="P513" s="235"/>
      <c r="Q513" s="235"/>
      <c r="R513" s="235"/>
      <c r="S513" s="235"/>
      <c r="T513" s="235"/>
      <c r="U513" s="235"/>
      <c r="V513" s="235"/>
      <c r="W513" s="235"/>
      <c r="X513" s="235"/>
      <c r="Y513" s="235"/>
      <c r="Z513" s="235"/>
    </row>
    <row r="514" spans="1:26" ht="12" customHeight="1" x14ac:dyDescent="0.25">
      <c r="A514" s="235"/>
      <c r="B514" s="235"/>
      <c r="C514" s="235"/>
      <c r="D514" s="269"/>
      <c r="E514" s="235"/>
      <c r="F514" s="235"/>
      <c r="G514" s="235"/>
      <c r="H514" s="235"/>
      <c r="I514" s="235"/>
      <c r="J514" s="235"/>
      <c r="K514" s="235"/>
      <c r="L514" s="235"/>
      <c r="M514" s="235"/>
      <c r="N514" s="235"/>
      <c r="O514" s="235"/>
      <c r="P514" s="235"/>
      <c r="Q514" s="235"/>
      <c r="R514" s="235"/>
      <c r="S514" s="235"/>
      <c r="T514" s="235"/>
      <c r="U514" s="235"/>
      <c r="V514" s="235"/>
      <c r="W514" s="235"/>
      <c r="X514" s="235"/>
      <c r="Y514" s="235"/>
      <c r="Z514" s="235"/>
    </row>
    <row r="515" spans="1:26" ht="12" customHeight="1" x14ac:dyDescent="0.25">
      <c r="A515" s="235"/>
      <c r="B515" s="235"/>
      <c r="C515" s="235"/>
      <c r="D515" s="269"/>
      <c r="E515" s="235"/>
      <c r="F515" s="235"/>
      <c r="G515" s="235"/>
      <c r="H515" s="235"/>
      <c r="I515" s="235"/>
      <c r="J515" s="235"/>
      <c r="K515" s="235"/>
      <c r="L515" s="235"/>
      <c r="M515" s="235"/>
      <c r="N515" s="235"/>
      <c r="O515" s="235"/>
      <c r="P515" s="235"/>
      <c r="Q515" s="235"/>
      <c r="R515" s="235"/>
      <c r="S515" s="235"/>
      <c r="T515" s="235"/>
      <c r="U515" s="235"/>
      <c r="V515" s="235"/>
      <c r="W515" s="235"/>
      <c r="X515" s="235"/>
      <c r="Y515" s="235"/>
      <c r="Z515" s="235"/>
    </row>
    <row r="516" spans="1:26" ht="12" customHeight="1" x14ac:dyDescent="0.25">
      <c r="A516" s="235"/>
      <c r="B516" s="235"/>
      <c r="C516" s="235"/>
      <c r="D516" s="269"/>
      <c r="E516" s="235"/>
      <c r="F516" s="235"/>
      <c r="G516" s="235"/>
      <c r="H516" s="235"/>
      <c r="I516" s="235"/>
      <c r="J516" s="235"/>
      <c r="K516" s="235"/>
      <c r="L516" s="235"/>
      <c r="M516" s="235"/>
      <c r="N516" s="235"/>
      <c r="O516" s="235"/>
      <c r="P516" s="235"/>
      <c r="Q516" s="235"/>
      <c r="R516" s="235"/>
      <c r="S516" s="235"/>
      <c r="T516" s="235"/>
      <c r="U516" s="235"/>
      <c r="V516" s="235"/>
      <c r="W516" s="235"/>
      <c r="X516" s="235"/>
      <c r="Y516" s="235"/>
      <c r="Z516" s="235"/>
    </row>
    <row r="517" spans="1:26" ht="12" customHeight="1" x14ac:dyDescent="0.25">
      <c r="A517" s="235"/>
      <c r="B517" s="235"/>
      <c r="C517" s="235"/>
      <c r="D517" s="269"/>
      <c r="E517" s="235"/>
      <c r="F517" s="235"/>
      <c r="G517" s="235"/>
      <c r="H517" s="235"/>
      <c r="I517" s="235"/>
      <c r="J517" s="235"/>
      <c r="K517" s="235"/>
      <c r="L517" s="235"/>
      <c r="M517" s="235"/>
      <c r="N517" s="235"/>
      <c r="O517" s="235"/>
      <c r="P517" s="235"/>
      <c r="Q517" s="235"/>
      <c r="R517" s="235"/>
      <c r="S517" s="235"/>
      <c r="T517" s="235"/>
      <c r="U517" s="235"/>
      <c r="V517" s="235"/>
      <c r="W517" s="235"/>
      <c r="X517" s="235"/>
      <c r="Y517" s="235"/>
      <c r="Z517" s="235"/>
    </row>
    <row r="518" spans="1:26" ht="12" customHeight="1" x14ac:dyDescent="0.25">
      <c r="A518" s="235"/>
      <c r="B518" s="235"/>
      <c r="C518" s="235"/>
      <c r="D518" s="269"/>
      <c r="E518" s="235"/>
      <c r="F518" s="235"/>
      <c r="G518" s="235"/>
      <c r="H518" s="235"/>
      <c r="I518" s="235"/>
      <c r="J518" s="235"/>
      <c r="K518" s="235"/>
      <c r="L518" s="235"/>
      <c r="M518" s="235"/>
      <c r="N518" s="235"/>
      <c r="O518" s="235"/>
      <c r="P518" s="235"/>
      <c r="Q518" s="235"/>
      <c r="R518" s="235"/>
      <c r="S518" s="235"/>
      <c r="T518" s="235"/>
      <c r="U518" s="235"/>
      <c r="V518" s="235"/>
      <c r="W518" s="235"/>
      <c r="X518" s="235"/>
      <c r="Y518" s="235"/>
      <c r="Z518" s="235"/>
    </row>
    <row r="519" spans="1:26" ht="12" customHeight="1" x14ac:dyDescent="0.25">
      <c r="A519" s="235"/>
      <c r="B519" s="235"/>
      <c r="C519" s="235"/>
      <c r="D519" s="269"/>
      <c r="E519" s="235"/>
      <c r="F519" s="235"/>
      <c r="G519" s="235"/>
      <c r="H519" s="235"/>
      <c r="I519" s="235"/>
      <c r="J519" s="235"/>
      <c r="K519" s="235"/>
      <c r="L519" s="235"/>
      <c r="M519" s="235"/>
      <c r="N519" s="235"/>
      <c r="O519" s="235"/>
      <c r="P519" s="235"/>
      <c r="Q519" s="235"/>
      <c r="R519" s="235"/>
      <c r="S519" s="235"/>
      <c r="T519" s="235"/>
      <c r="U519" s="235"/>
      <c r="V519" s="235"/>
      <c r="W519" s="235"/>
      <c r="X519" s="235"/>
      <c r="Y519" s="235"/>
      <c r="Z519" s="235"/>
    </row>
    <row r="520" spans="1:26" ht="12" customHeight="1" x14ac:dyDescent="0.25">
      <c r="A520" s="235"/>
      <c r="B520" s="235"/>
      <c r="C520" s="235"/>
      <c r="D520" s="269"/>
      <c r="E520" s="235"/>
      <c r="F520" s="235"/>
      <c r="G520" s="235"/>
      <c r="H520" s="235"/>
      <c r="I520" s="235"/>
      <c r="J520" s="235"/>
      <c r="K520" s="235"/>
      <c r="L520" s="235"/>
      <c r="M520" s="235"/>
      <c r="N520" s="235"/>
      <c r="O520" s="235"/>
      <c r="P520" s="235"/>
      <c r="Q520" s="235"/>
      <c r="R520" s="235"/>
      <c r="S520" s="235"/>
      <c r="T520" s="235"/>
      <c r="U520" s="235"/>
      <c r="V520" s="235"/>
      <c r="W520" s="235"/>
      <c r="X520" s="235"/>
      <c r="Y520" s="235"/>
      <c r="Z520" s="235"/>
    </row>
    <row r="521" spans="1:26" ht="12" customHeight="1" x14ac:dyDescent="0.25">
      <c r="A521" s="235"/>
      <c r="B521" s="235"/>
      <c r="C521" s="235"/>
      <c r="D521" s="269"/>
      <c r="E521" s="235"/>
      <c r="F521" s="235"/>
      <c r="G521" s="235"/>
      <c r="H521" s="235"/>
      <c r="I521" s="235"/>
      <c r="J521" s="235"/>
      <c r="K521" s="235"/>
      <c r="L521" s="235"/>
      <c r="M521" s="235"/>
      <c r="N521" s="235"/>
      <c r="O521" s="235"/>
      <c r="P521" s="235"/>
      <c r="Q521" s="235"/>
      <c r="R521" s="235"/>
      <c r="S521" s="235"/>
      <c r="T521" s="235"/>
      <c r="U521" s="235"/>
      <c r="V521" s="235"/>
      <c r="W521" s="235"/>
      <c r="X521" s="235"/>
      <c r="Y521" s="235"/>
      <c r="Z521" s="235"/>
    </row>
    <row r="522" spans="1:26" ht="12" customHeight="1" x14ac:dyDescent="0.25">
      <c r="A522" s="235"/>
      <c r="B522" s="235"/>
      <c r="C522" s="235"/>
      <c r="D522" s="269"/>
      <c r="E522" s="235"/>
      <c r="F522" s="235"/>
      <c r="G522" s="235"/>
      <c r="H522" s="235"/>
      <c r="I522" s="235"/>
      <c r="J522" s="235"/>
      <c r="K522" s="235"/>
      <c r="L522" s="235"/>
      <c r="M522" s="235"/>
      <c r="N522" s="235"/>
      <c r="O522" s="235"/>
      <c r="P522" s="235"/>
      <c r="Q522" s="235"/>
      <c r="R522" s="235"/>
      <c r="S522" s="235"/>
      <c r="T522" s="235"/>
      <c r="U522" s="235"/>
      <c r="V522" s="235"/>
      <c r="W522" s="235"/>
      <c r="X522" s="235"/>
      <c r="Y522" s="235"/>
      <c r="Z522" s="235"/>
    </row>
    <row r="523" spans="1:26" ht="12" customHeight="1" x14ac:dyDescent="0.25">
      <c r="A523" s="235"/>
      <c r="B523" s="235"/>
      <c r="C523" s="235"/>
      <c r="D523" s="269"/>
      <c r="E523" s="235"/>
      <c r="F523" s="235"/>
      <c r="G523" s="235"/>
      <c r="H523" s="235"/>
      <c r="I523" s="235"/>
      <c r="J523" s="235"/>
      <c r="K523" s="235"/>
      <c r="L523" s="235"/>
      <c r="M523" s="235"/>
      <c r="N523" s="235"/>
      <c r="O523" s="235"/>
      <c r="P523" s="235"/>
      <c r="Q523" s="235"/>
      <c r="R523" s="235"/>
      <c r="S523" s="235"/>
      <c r="T523" s="235"/>
      <c r="U523" s="235"/>
      <c r="V523" s="235"/>
      <c r="W523" s="235"/>
      <c r="X523" s="235"/>
      <c r="Y523" s="235"/>
      <c r="Z523" s="235"/>
    </row>
    <row r="524" spans="1:26" ht="12" customHeight="1" x14ac:dyDescent="0.25">
      <c r="A524" s="235"/>
      <c r="B524" s="235"/>
      <c r="C524" s="235"/>
      <c r="D524" s="269"/>
      <c r="E524" s="235"/>
      <c r="F524" s="235"/>
      <c r="G524" s="235"/>
      <c r="H524" s="235"/>
      <c r="I524" s="235"/>
      <c r="J524" s="235"/>
      <c r="K524" s="235"/>
      <c r="L524" s="235"/>
      <c r="M524" s="235"/>
      <c r="N524" s="235"/>
      <c r="O524" s="235"/>
      <c r="P524" s="235"/>
      <c r="Q524" s="235"/>
      <c r="R524" s="235"/>
      <c r="S524" s="235"/>
      <c r="T524" s="235"/>
      <c r="U524" s="235"/>
      <c r="V524" s="235"/>
      <c r="W524" s="235"/>
      <c r="X524" s="235"/>
      <c r="Y524" s="235"/>
      <c r="Z524" s="235"/>
    </row>
    <row r="525" spans="1:26" ht="12" customHeight="1" x14ac:dyDescent="0.25">
      <c r="A525" s="235"/>
      <c r="B525" s="235"/>
      <c r="C525" s="235"/>
      <c r="D525" s="269"/>
      <c r="E525" s="235"/>
      <c r="F525" s="235"/>
      <c r="G525" s="235"/>
      <c r="H525" s="235"/>
      <c r="I525" s="235"/>
      <c r="J525" s="235"/>
      <c r="K525" s="235"/>
      <c r="L525" s="235"/>
      <c r="M525" s="235"/>
      <c r="N525" s="235"/>
      <c r="O525" s="235"/>
      <c r="P525" s="235"/>
      <c r="Q525" s="235"/>
      <c r="R525" s="235"/>
      <c r="S525" s="235"/>
      <c r="T525" s="235"/>
      <c r="U525" s="235"/>
      <c r="V525" s="235"/>
      <c r="W525" s="235"/>
      <c r="X525" s="235"/>
      <c r="Y525" s="235"/>
      <c r="Z525" s="235"/>
    </row>
    <row r="526" spans="1:26" ht="12" customHeight="1" x14ac:dyDescent="0.25">
      <c r="A526" s="235"/>
      <c r="B526" s="235"/>
      <c r="C526" s="235"/>
      <c r="D526" s="269"/>
      <c r="E526" s="235"/>
      <c r="F526" s="235"/>
      <c r="G526" s="235"/>
      <c r="H526" s="235"/>
      <c r="I526" s="235"/>
      <c r="J526" s="235"/>
      <c r="K526" s="235"/>
      <c r="L526" s="235"/>
      <c r="M526" s="235"/>
      <c r="N526" s="235"/>
      <c r="O526" s="235"/>
      <c r="P526" s="235"/>
      <c r="Q526" s="235"/>
      <c r="R526" s="235"/>
      <c r="S526" s="235"/>
      <c r="T526" s="235"/>
      <c r="U526" s="235"/>
      <c r="V526" s="235"/>
      <c r="W526" s="235"/>
      <c r="X526" s="235"/>
      <c r="Y526" s="235"/>
      <c r="Z526" s="235"/>
    </row>
    <row r="527" spans="1:26" ht="12" customHeight="1" x14ac:dyDescent="0.25">
      <c r="A527" s="235"/>
      <c r="B527" s="235"/>
      <c r="C527" s="235"/>
      <c r="D527" s="269"/>
      <c r="E527" s="235"/>
      <c r="F527" s="235"/>
      <c r="G527" s="235"/>
      <c r="H527" s="235"/>
      <c r="I527" s="235"/>
      <c r="J527" s="235"/>
      <c r="K527" s="235"/>
      <c r="L527" s="235"/>
      <c r="M527" s="235"/>
      <c r="N527" s="235"/>
      <c r="O527" s="235"/>
      <c r="P527" s="235"/>
      <c r="Q527" s="235"/>
      <c r="R527" s="235"/>
      <c r="S527" s="235"/>
      <c r="T527" s="235"/>
      <c r="U527" s="235"/>
      <c r="V527" s="235"/>
      <c r="W527" s="235"/>
      <c r="X527" s="235"/>
      <c r="Y527" s="235"/>
      <c r="Z527" s="235"/>
    </row>
    <row r="528" spans="1:26" ht="12" customHeight="1" x14ac:dyDescent="0.25">
      <c r="A528" s="235"/>
      <c r="B528" s="235"/>
      <c r="C528" s="235"/>
      <c r="D528" s="269"/>
      <c r="E528" s="235"/>
      <c r="F528" s="235"/>
      <c r="G528" s="235"/>
      <c r="H528" s="235"/>
      <c r="I528" s="235"/>
      <c r="J528" s="235"/>
      <c r="K528" s="235"/>
      <c r="L528" s="235"/>
      <c r="M528" s="235"/>
      <c r="N528" s="235"/>
      <c r="O528" s="235"/>
      <c r="P528" s="235"/>
      <c r="Q528" s="235"/>
      <c r="R528" s="235"/>
      <c r="S528" s="235"/>
      <c r="T528" s="235"/>
      <c r="U528" s="235"/>
      <c r="V528" s="235"/>
      <c r="W528" s="235"/>
      <c r="X528" s="235"/>
      <c r="Y528" s="235"/>
      <c r="Z528" s="235"/>
    </row>
    <row r="529" spans="1:26" ht="12" customHeight="1" x14ac:dyDescent="0.25">
      <c r="A529" s="235"/>
      <c r="B529" s="235"/>
      <c r="C529" s="235"/>
      <c r="D529" s="269"/>
      <c r="E529" s="235"/>
      <c r="F529" s="235"/>
      <c r="G529" s="235"/>
      <c r="H529" s="235"/>
      <c r="I529" s="235"/>
      <c r="J529" s="235"/>
      <c r="K529" s="235"/>
      <c r="L529" s="235"/>
      <c r="M529" s="235"/>
      <c r="N529" s="235"/>
      <c r="O529" s="235"/>
      <c r="P529" s="235"/>
      <c r="Q529" s="235"/>
      <c r="R529" s="235"/>
      <c r="S529" s="235"/>
      <c r="T529" s="235"/>
      <c r="U529" s="235"/>
      <c r="V529" s="235"/>
      <c r="W529" s="235"/>
      <c r="X529" s="235"/>
      <c r="Y529" s="235"/>
      <c r="Z529" s="235"/>
    </row>
    <row r="530" spans="1:26" ht="12" customHeight="1" x14ac:dyDescent="0.25">
      <c r="A530" s="235"/>
      <c r="B530" s="235"/>
      <c r="C530" s="235"/>
      <c r="D530" s="269"/>
      <c r="E530" s="235"/>
      <c r="F530" s="235"/>
      <c r="G530" s="235"/>
      <c r="H530" s="235"/>
      <c r="I530" s="235"/>
      <c r="J530" s="235"/>
      <c r="K530" s="235"/>
      <c r="L530" s="235"/>
      <c r="M530" s="235"/>
      <c r="N530" s="235"/>
      <c r="O530" s="235"/>
      <c r="P530" s="235"/>
      <c r="Q530" s="235"/>
      <c r="R530" s="235"/>
      <c r="S530" s="235"/>
      <c r="T530" s="235"/>
      <c r="U530" s="235"/>
      <c r="V530" s="235"/>
      <c r="W530" s="235"/>
      <c r="X530" s="235"/>
      <c r="Y530" s="235"/>
      <c r="Z530" s="235"/>
    </row>
    <row r="531" spans="1:26" ht="12" customHeight="1" x14ac:dyDescent="0.25">
      <c r="A531" s="235"/>
      <c r="B531" s="235"/>
      <c r="C531" s="235"/>
      <c r="D531" s="269"/>
      <c r="E531" s="235"/>
      <c r="F531" s="235"/>
      <c r="G531" s="235"/>
      <c r="H531" s="235"/>
      <c r="I531" s="235"/>
      <c r="J531" s="235"/>
      <c r="K531" s="235"/>
      <c r="L531" s="235"/>
      <c r="M531" s="235"/>
      <c r="N531" s="235"/>
      <c r="O531" s="235"/>
      <c r="P531" s="235"/>
      <c r="Q531" s="235"/>
      <c r="R531" s="235"/>
      <c r="S531" s="235"/>
      <c r="T531" s="235"/>
      <c r="U531" s="235"/>
      <c r="V531" s="235"/>
      <c r="W531" s="235"/>
      <c r="X531" s="235"/>
      <c r="Y531" s="235"/>
      <c r="Z531" s="235"/>
    </row>
    <row r="532" spans="1:26" ht="12" customHeight="1" x14ac:dyDescent="0.25">
      <c r="A532" s="235"/>
      <c r="B532" s="235"/>
      <c r="C532" s="235"/>
      <c r="D532" s="269"/>
      <c r="E532" s="235"/>
      <c r="F532" s="235"/>
      <c r="G532" s="235"/>
      <c r="H532" s="235"/>
      <c r="I532" s="235"/>
      <c r="J532" s="235"/>
      <c r="K532" s="235"/>
      <c r="L532" s="235"/>
      <c r="M532" s="235"/>
      <c r="N532" s="235"/>
      <c r="O532" s="235"/>
      <c r="P532" s="235"/>
      <c r="Q532" s="235"/>
      <c r="R532" s="235"/>
      <c r="S532" s="235"/>
      <c r="T532" s="235"/>
      <c r="U532" s="235"/>
      <c r="V532" s="235"/>
      <c r="W532" s="235"/>
      <c r="X532" s="235"/>
      <c r="Y532" s="235"/>
      <c r="Z532" s="235"/>
    </row>
    <row r="533" spans="1:26" ht="12" customHeight="1" x14ac:dyDescent="0.25">
      <c r="A533" s="235"/>
      <c r="B533" s="235"/>
      <c r="C533" s="235"/>
      <c r="D533" s="269"/>
      <c r="E533" s="235"/>
      <c r="F533" s="235"/>
      <c r="G533" s="235"/>
      <c r="H533" s="235"/>
      <c r="I533" s="235"/>
      <c r="J533" s="235"/>
      <c r="K533" s="235"/>
      <c r="L533" s="235"/>
      <c r="M533" s="235"/>
      <c r="N533" s="235"/>
      <c r="O533" s="235"/>
      <c r="P533" s="235"/>
      <c r="Q533" s="235"/>
      <c r="R533" s="235"/>
      <c r="S533" s="235"/>
      <c r="T533" s="235"/>
      <c r="U533" s="235"/>
      <c r="V533" s="235"/>
      <c r="W533" s="235"/>
      <c r="X533" s="235"/>
      <c r="Y533" s="235"/>
      <c r="Z533" s="235"/>
    </row>
    <row r="534" spans="1:26" ht="12" customHeight="1" x14ac:dyDescent="0.25">
      <c r="A534" s="235"/>
      <c r="B534" s="235"/>
      <c r="C534" s="235"/>
      <c r="D534" s="269"/>
      <c r="E534" s="235"/>
      <c r="F534" s="235"/>
      <c r="G534" s="235"/>
      <c r="H534" s="235"/>
      <c r="I534" s="235"/>
      <c r="J534" s="235"/>
      <c r="K534" s="235"/>
      <c r="L534" s="235"/>
      <c r="M534" s="235"/>
      <c r="N534" s="235"/>
      <c r="O534" s="235"/>
      <c r="P534" s="235"/>
      <c r="Q534" s="235"/>
      <c r="R534" s="235"/>
      <c r="S534" s="235"/>
      <c r="T534" s="235"/>
      <c r="U534" s="235"/>
      <c r="V534" s="235"/>
      <c r="W534" s="235"/>
      <c r="X534" s="235"/>
      <c r="Y534" s="235"/>
      <c r="Z534" s="235"/>
    </row>
    <row r="535" spans="1:26" ht="12" customHeight="1" x14ac:dyDescent="0.25">
      <c r="A535" s="235"/>
      <c r="B535" s="235"/>
      <c r="C535" s="235"/>
      <c r="D535" s="269"/>
      <c r="E535" s="235"/>
      <c r="F535" s="235"/>
      <c r="G535" s="235"/>
      <c r="H535" s="235"/>
      <c r="I535" s="235"/>
      <c r="J535" s="235"/>
      <c r="K535" s="235"/>
      <c r="L535" s="235"/>
      <c r="M535" s="235"/>
      <c r="N535" s="235"/>
      <c r="O535" s="235"/>
      <c r="P535" s="235"/>
      <c r="Q535" s="235"/>
      <c r="R535" s="235"/>
      <c r="S535" s="235"/>
      <c r="T535" s="235"/>
      <c r="U535" s="235"/>
      <c r="V535" s="235"/>
      <c r="W535" s="235"/>
      <c r="X535" s="235"/>
      <c r="Y535" s="235"/>
      <c r="Z535" s="235"/>
    </row>
    <row r="536" spans="1:26" ht="12" customHeight="1" x14ac:dyDescent="0.25">
      <c r="A536" s="235"/>
      <c r="B536" s="235"/>
      <c r="C536" s="235"/>
      <c r="D536" s="269"/>
      <c r="E536" s="235"/>
      <c r="F536" s="235"/>
      <c r="G536" s="235"/>
      <c r="H536" s="235"/>
      <c r="I536" s="235"/>
      <c r="J536" s="235"/>
      <c r="K536" s="235"/>
      <c r="L536" s="235"/>
      <c r="M536" s="235"/>
      <c r="N536" s="235"/>
      <c r="O536" s="235"/>
      <c r="P536" s="235"/>
      <c r="Q536" s="235"/>
      <c r="R536" s="235"/>
      <c r="S536" s="235"/>
      <c r="T536" s="235"/>
      <c r="U536" s="235"/>
      <c r="V536" s="235"/>
      <c r="W536" s="235"/>
      <c r="X536" s="235"/>
      <c r="Y536" s="235"/>
      <c r="Z536" s="235"/>
    </row>
    <row r="537" spans="1:26" ht="12" customHeight="1" x14ac:dyDescent="0.25">
      <c r="A537" s="235"/>
      <c r="B537" s="235"/>
      <c r="C537" s="235"/>
      <c r="D537" s="269"/>
      <c r="E537" s="235"/>
      <c r="F537" s="235"/>
      <c r="G537" s="235"/>
      <c r="H537" s="235"/>
      <c r="I537" s="235"/>
      <c r="J537" s="235"/>
      <c r="K537" s="235"/>
      <c r="L537" s="235"/>
      <c r="M537" s="235"/>
      <c r="N537" s="235"/>
      <c r="O537" s="235"/>
      <c r="P537" s="235"/>
      <c r="Q537" s="235"/>
      <c r="R537" s="235"/>
      <c r="S537" s="235"/>
      <c r="T537" s="235"/>
      <c r="U537" s="235"/>
      <c r="V537" s="235"/>
      <c r="W537" s="235"/>
      <c r="X537" s="235"/>
      <c r="Y537" s="235"/>
      <c r="Z537" s="235"/>
    </row>
    <row r="538" spans="1:26" ht="12" customHeight="1" x14ac:dyDescent="0.25">
      <c r="A538" s="235"/>
      <c r="B538" s="235"/>
      <c r="C538" s="235"/>
      <c r="D538" s="269"/>
      <c r="E538" s="235"/>
      <c r="F538" s="235"/>
      <c r="G538" s="235"/>
      <c r="H538" s="235"/>
      <c r="I538" s="235"/>
      <c r="J538" s="235"/>
      <c r="K538" s="235"/>
      <c r="L538" s="235"/>
      <c r="M538" s="235"/>
      <c r="N538" s="235"/>
      <c r="O538" s="235"/>
      <c r="P538" s="235"/>
      <c r="Q538" s="235"/>
      <c r="R538" s="235"/>
      <c r="S538" s="235"/>
      <c r="T538" s="235"/>
      <c r="U538" s="235"/>
      <c r="V538" s="235"/>
      <c r="W538" s="235"/>
      <c r="X538" s="235"/>
      <c r="Y538" s="235"/>
      <c r="Z538" s="235"/>
    </row>
    <row r="539" spans="1:26" ht="12" customHeight="1" x14ac:dyDescent="0.25">
      <c r="A539" s="235"/>
      <c r="B539" s="235"/>
      <c r="C539" s="235"/>
      <c r="D539" s="269"/>
      <c r="E539" s="235"/>
      <c r="F539" s="235"/>
      <c r="G539" s="235"/>
      <c r="H539" s="235"/>
      <c r="I539" s="235"/>
      <c r="J539" s="235"/>
      <c r="K539" s="235"/>
      <c r="L539" s="235"/>
      <c r="M539" s="235"/>
      <c r="N539" s="235"/>
      <c r="O539" s="235"/>
      <c r="P539" s="235"/>
      <c r="Q539" s="235"/>
      <c r="R539" s="235"/>
      <c r="S539" s="235"/>
      <c r="T539" s="235"/>
      <c r="U539" s="235"/>
      <c r="V539" s="235"/>
      <c r="W539" s="235"/>
      <c r="X539" s="235"/>
      <c r="Y539" s="235"/>
      <c r="Z539" s="235"/>
    </row>
    <row r="540" spans="1:26" ht="12" customHeight="1" x14ac:dyDescent="0.25">
      <c r="A540" s="235"/>
      <c r="B540" s="235"/>
      <c r="C540" s="235"/>
      <c r="D540" s="269"/>
      <c r="E540" s="235"/>
      <c r="F540" s="235"/>
      <c r="G540" s="235"/>
      <c r="H540" s="235"/>
      <c r="I540" s="235"/>
      <c r="J540" s="235"/>
      <c r="K540" s="235"/>
      <c r="L540" s="235"/>
      <c r="M540" s="235"/>
      <c r="N540" s="235"/>
      <c r="O540" s="235"/>
      <c r="P540" s="235"/>
      <c r="Q540" s="235"/>
      <c r="R540" s="235"/>
      <c r="S540" s="235"/>
      <c r="T540" s="235"/>
      <c r="U540" s="235"/>
      <c r="V540" s="235"/>
      <c r="W540" s="235"/>
      <c r="X540" s="235"/>
      <c r="Y540" s="235"/>
      <c r="Z540" s="235"/>
    </row>
    <row r="541" spans="1:26" ht="12" customHeight="1" x14ac:dyDescent="0.25">
      <c r="A541" s="235"/>
      <c r="B541" s="235"/>
      <c r="C541" s="235"/>
      <c r="D541" s="269"/>
      <c r="E541" s="235"/>
      <c r="F541" s="235"/>
      <c r="G541" s="235"/>
      <c r="H541" s="235"/>
      <c r="I541" s="235"/>
      <c r="J541" s="235"/>
      <c r="K541" s="235"/>
      <c r="L541" s="235"/>
      <c r="M541" s="235"/>
      <c r="N541" s="235"/>
      <c r="O541" s="235"/>
      <c r="P541" s="235"/>
      <c r="Q541" s="235"/>
      <c r="R541" s="235"/>
      <c r="S541" s="235"/>
      <c r="T541" s="235"/>
      <c r="U541" s="235"/>
      <c r="V541" s="235"/>
      <c r="W541" s="235"/>
      <c r="X541" s="235"/>
      <c r="Y541" s="235"/>
      <c r="Z541" s="235"/>
    </row>
    <row r="542" spans="1:26" ht="12" customHeight="1" x14ac:dyDescent="0.25">
      <c r="A542" s="235"/>
      <c r="B542" s="235"/>
      <c r="C542" s="235"/>
      <c r="D542" s="269"/>
      <c r="E542" s="235"/>
      <c r="F542" s="235"/>
      <c r="G542" s="235"/>
      <c r="H542" s="235"/>
      <c r="I542" s="235"/>
      <c r="J542" s="235"/>
      <c r="K542" s="235"/>
      <c r="L542" s="235"/>
      <c r="M542" s="235"/>
      <c r="N542" s="235"/>
      <c r="O542" s="235"/>
      <c r="P542" s="235"/>
      <c r="Q542" s="235"/>
      <c r="R542" s="235"/>
      <c r="S542" s="235"/>
      <c r="T542" s="235"/>
      <c r="U542" s="235"/>
      <c r="V542" s="235"/>
      <c r="W542" s="235"/>
      <c r="X542" s="235"/>
      <c r="Y542" s="235"/>
      <c r="Z542" s="235"/>
    </row>
    <row r="543" spans="1:26" ht="12" customHeight="1" x14ac:dyDescent="0.25">
      <c r="A543" s="235"/>
      <c r="B543" s="235"/>
      <c r="C543" s="235"/>
      <c r="D543" s="269"/>
      <c r="E543" s="235"/>
      <c r="F543" s="235"/>
      <c r="G543" s="235"/>
      <c r="H543" s="235"/>
      <c r="I543" s="235"/>
      <c r="J543" s="235"/>
      <c r="K543" s="235"/>
      <c r="L543" s="235"/>
      <c r="M543" s="235"/>
      <c r="N543" s="235"/>
      <c r="O543" s="235"/>
      <c r="P543" s="235"/>
      <c r="Q543" s="235"/>
      <c r="R543" s="235"/>
      <c r="S543" s="235"/>
      <c r="T543" s="235"/>
      <c r="U543" s="235"/>
      <c r="V543" s="235"/>
      <c r="W543" s="235"/>
      <c r="X543" s="235"/>
      <c r="Y543" s="235"/>
      <c r="Z543" s="235"/>
    </row>
    <row r="544" spans="1:26" ht="12" customHeight="1" x14ac:dyDescent="0.25">
      <c r="A544" s="235"/>
      <c r="B544" s="235"/>
      <c r="C544" s="235"/>
      <c r="D544" s="269"/>
      <c r="E544" s="235"/>
      <c r="F544" s="235"/>
      <c r="G544" s="235"/>
      <c r="H544" s="235"/>
      <c r="I544" s="235"/>
      <c r="J544" s="235"/>
      <c r="K544" s="235"/>
      <c r="L544" s="235"/>
      <c r="M544" s="235"/>
      <c r="N544" s="235"/>
      <c r="O544" s="235"/>
      <c r="P544" s="235"/>
      <c r="Q544" s="235"/>
      <c r="R544" s="235"/>
      <c r="S544" s="235"/>
      <c r="T544" s="235"/>
      <c r="U544" s="235"/>
      <c r="V544" s="235"/>
      <c r="W544" s="235"/>
      <c r="X544" s="235"/>
      <c r="Y544" s="235"/>
      <c r="Z544" s="235"/>
    </row>
    <row r="545" spans="1:26" ht="12" customHeight="1" x14ac:dyDescent="0.25">
      <c r="A545" s="235"/>
      <c r="B545" s="235"/>
      <c r="C545" s="235"/>
      <c r="D545" s="269"/>
      <c r="E545" s="235"/>
      <c r="F545" s="235"/>
      <c r="G545" s="235"/>
      <c r="H545" s="235"/>
      <c r="I545" s="235"/>
      <c r="J545" s="235"/>
      <c r="K545" s="235"/>
      <c r="L545" s="235"/>
      <c r="M545" s="235"/>
      <c r="N545" s="235"/>
      <c r="O545" s="235"/>
      <c r="P545" s="235"/>
      <c r="Q545" s="235"/>
      <c r="R545" s="235"/>
      <c r="S545" s="235"/>
      <c r="T545" s="235"/>
      <c r="U545" s="235"/>
      <c r="V545" s="235"/>
      <c r="W545" s="235"/>
      <c r="X545" s="235"/>
      <c r="Y545" s="235"/>
      <c r="Z545" s="235"/>
    </row>
    <row r="546" spans="1:26" ht="12" customHeight="1" x14ac:dyDescent="0.25">
      <c r="A546" s="235"/>
      <c r="B546" s="235"/>
      <c r="C546" s="235"/>
      <c r="D546" s="269"/>
      <c r="E546" s="235"/>
      <c r="F546" s="235"/>
      <c r="G546" s="235"/>
      <c r="H546" s="235"/>
      <c r="I546" s="235"/>
      <c r="J546" s="235"/>
      <c r="K546" s="235"/>
      <c r="L546" s="235"/>
      <c r="M546" s="235"/>
      <c r="N546" s="235"/>
      <c r="O546" s="235"/>
      <c r="P546" s="235"/>
      <c r="Q546" s="235"/>
      <c r="R546" s="235"/>
      <c r="S546" s="235"/>
      <c r="T546" s="235"/>
      <c r="U546" s="235"/>
      <c r="V546" s="235"/>
      <c r="W546" s="235"/>
      <c r="X546" s="235"/>
      <c r="Y546" s="235"/>
      <c r="Z546" s="235"/>
    </row>
    <row r="547" spans="1:26" ht="12" customHeight="1" x14ac:dyDescent="0.25">
      <c r="A547" s="235"/>
      <c r="B547" s="235"/>
      <c r="C547" s="235"/>
      <c r="D547" s="269"/>
      <c r="E547" s="235"/>
      <c r="F547" s="235"/>
      <c r="G547" s="235"/>
      <c r="H547" s="235"/>
      <c r="I547" s="235"/>
      <c r="J547" s="235"/>
      <c r="K547" s="235"/>
      <c r="L547" s="235"/>
      <c r="M547" s="235"/>
      <c r="N547" s="235"/>
      <c r="O547" s="235"/>
      <c r="P547" s="235"/>
      <c r="Q547" s="235"/>
      <c r="R547" s="235"/>
      <c r="S547" s="235"/>
      <c r="T547" s="235"/>
      <c r="U547" s="235"/>
      <c r="V547" s="235"/>
      <c r="W547" s="235"/>
      <c r="X547" s="235"/>
      <c r="Y547" s="235"/>
      <c r="Z547" s="235"/>
    </row>
    <row r="548" spans="1:26" ht="12" customHeight="1" x14ac:dyDescent="0.25">
      <c r="A548" s="235"/>
      <c r="B548" s="235"/>
      <c r="C548" s="235"/>
      <c r="D548" s="269"/>
      <c r="E548" s="235"/>
      <c r="F548" s="235"/>
      <c r="G548" s="235"/>
      <c r="H548" s="235"/>
      <c r="I548" s="235"/>
      <c r="J548" s="235"/>
      <c r="K548" s="235"/>
      <c r="L548" s="235"/>
      <c r="M548" s="235"/>
      <c r="N548" s="235"/>
      <c r="O548" s="235"/>
      <c r="P548" s="235"/>
      <c r="Q548" s="235"/>
      <c r="R548" s="235"/>
      <c r="S548" s="235"/>
      <c r="T548" s="235"/>
      <c r="U548" s="235"/>
      <c r="V548" s="235"/>
      <c r="W548" s="235"/>
      <c r="X548" s="235"/>
      <c r="Y548" s="235"/>
      <c r="Z548" s="235"/>
    </row>
    <row r="549" spans="1:26" ht="12" customHeight="1" x14ac:dyDescent="0.25">
      <c r="A549" s="235"/>
      <c r="B549" s="235"/>
      <c r="C549" s="235"/>
      <c r="D549" s="269"/>
      <c r="E549" s="235"/>
      <c r="F549" s="235"/>
      <c r="G549" s="235"/>
      <c r="H549" s="235"/>
      <c r="I549" s="235"/>
      <c r="J549" s="235"/>
      <c r="K549" s="235"/>
      <c r="L549" s="235"/>
      <c r="M549" s="235"/>
      <c r="N549" s="235"/>
      <c r="O549" s="235"/>
      <c r="P549" s="235"/>
      <c r="Q549" s="235"/>
      <c r="R549" s="235"/>
      <c r="S549" s="235"/>
      <c r="T549" s="235"/>
      <c r="U549" s="235"/>
      <c r="V549" s="235"/>
      <c r="W549" s="235"/>
      <c r="X549" s="235"/>
      <c r="Y549" s="235"/>
      <c r="Z549" s="235"/>
    </row>
    <row r="550" spans="1:26" ht="12" customHeight="1" x14ac:dyDescent="0.25">
      <c r="A550" s="235"/>
      <c r="B550" s="235"/>
      <c r="C550" s="235"/>
      <c r="D550" s="269"/>
      <c r="E550" s="235"/>
      <c r="F550" s="235"/>
      <c r="G550" s="235"/>
      <c r="H550" s="235"/>
      <c r="I550" s="235"/>
      <c r="J550" s="235"/>
      <c r="K550" s="235"/>
      <c r="L550" s="235"/>
      <c r="M550" s="235"/>
      <c r="N550" s="235"/>
      <c r="O550" s="235"/>
      <c r="P550" s="235"/>
      <c r="Q550" s="235"/>
      <c r="R550" s="235"/>
      <c r="S550" s="235"/>
      <c r="T550" s="235"/>
      <c r="U550" s="235"/>
      <c r="V550" s="235"/>
      <c r="W550" s="235"/>
      <c r="X550" s="235"/>
      <c r="Y550" s="235"/>
      <c r="Z550" s="235"/>
    </row>
    <row r="551" spans="1:26" ht="12" customHeight="1" x14ac:dyDescent="0.25">
      <c r="A551" s="235"/>
      <c r="B551" s="235"/>
      <c r="C551" s="235"/>
      <c r="D551" s="269"/>
      <c r="E551" s="235"/>
      <c r="F551" s="235"/>
      <c r="G551" s="235"/>
      <c r="H551" s="235"/>
      <c r="I551" s="235"/>
      <c r="J551" s="235"/>
      <c r="K551" s="235"/>
      <c r="L551" s="235"/>
      <c r="M551" s="235"/>
      <c r="N551" s="235"/>
      <c r="O551" s="235"/>
      <c r="P551" s="235"/>
      <c r="Q551" s="235"/>
      <c r="R551" s="235"/>
      <c r="S551" s="235"/>
      <c r="T551" s="235"/>
      <c r="U551" s="235"/>
      <c r="V551" s="235"/>
      <c r="W551" s="235"/>
      <c r="X551" s="235"/>
      <c r="Y551" s="235"/>
      <c r="Z551" s="235"/>
    </row>
    <row r="552" spans="1:26" ht="12" customHeight="1" x14ac:dyDescent="0.25">
      <c r="A552" s="235"/>
      <c r="B552" s="235"/>
      <c r="C552" s="235"/>
      <c r="D552" s="269"/>
      <c r="E552" s="235"/>
      <c r="F552" s="235"/>
      <c r="G552" s="235"/>
      <c r="H552" s="235"/>
      <c r="I552" s="235"/>
      <c r="J552" s="235"/>
      <c r="K552" s="235"/>
      <c r="L552" s="235"/>
      <c r="M552" s="235"/>
      <c r="N552" s="235"/>
      <c r="O552" s="235"/>
      <c r="P552" s="235"/>
      <c r="Q552" s="235"/>
      <c r="R552" s="235"/>
      <c r="S552" s="235"/>
      <c r="T552" s="235"/>
      <c r="U552" s="235"/>
      <c r="V552" s="235"/>
      <c r="W552" s="235"/>
      <c r="X552" s="235"/>
      <c r="Y552" s="235"/>
      <c r="Z552" s="235"/>
    </row>
    <row r="553" spans="1:26" ht="12" customHeight="1" x14ac:dyDescent="0.25">
      <c r="A553" s="235"/>
      <c r="B553" s="235"/>
      <c r="C553" s="235"/>
      <c r="D553" s="269"/>
      <c r="E553" s="235"/>
      <c r="F553" s="235"/>
      <c r="G553" s="235"/>
      <c r="H553" s="235"/>
      <c r="I553" s="235"/>
      <c r="J553" s="235"/>
      <c r="K553" s="235"/>
      <c r="L553" s="235"/>
      <c r="M553" s="235"/>
      <c r="N553" s="235"/>
      <c r="O553" s="235"/>
      <c r="P553" s="235"/>
      <c r="Q553" s="235"/>
      <c r="R553" s="235"/>
      <c r="S553" s="235"/>
      <c r="T553" s="235"/>
      <c r="U553" s="235"/>
      <c r="V553" s="235"/>
      <c r="W553" s="235"/>
      <c r="X553" s="235"/>
      <c r="Y553" s="235"/>
      <c r="Z553" s="235"/>
    </row>
    <row r="554" spans="1:26" ht="12" customHeight="1" x14ac:dyDescent="0.25">
      <c r="A554" s="235"/>
      <c r="B554" s="235"/>
      <c r="C554" s="235"/>
      <c r="D554" s="269"/>
      <c r="E554" s="235"/>
      <c r="F554" s="235"/>
      <c r="G554" s="235"/>
      <c r="H554" s="235"/>
      <c r="I554" s="235"/>
      <c r="J554" s="235"/>
      <c r="K554" s="235"/>
      <c r="L554" s="235"/>
      <c r="M554" s="235"/>
      <c r="N554" s="235"/>
      <c r="O554" s="235"/>
      <c r="P554" s="235"/>
      <c r="Q554" s="235"/>
      <c r="R554" s="235"/>
      <c r="S554" s="235"/>
      <c r="T554" s="235"/>
      <c r="U554" s="235"/>
      <c r="V554" s="235"/>
      <c r="W554" s="235"/>
      <c r="X554" s="235"/>
      <c r="Y554" s="235"/>
      <c r="Z554" s="235"/>
    </row>
    <row r="555" spans="1:26" ht="12" customHeight="1" x14ac:dyDescent="0.25">
      <c r="A555" s="235"/>
      <c r="B555" s="235"/>
      <c r="C555" s="235"/>
      <c r="D555" s="269"/>
      <c r="E555" s="235"/>
      <c r="F555" s="235"/>
      <c r="G555" s="235"/>
      <c r="H555" s="235"/>
      <c r="I555" s="235"/>
      <c r="J555" s="235"/>
      <c r="K555" s="235"/>
      <c r="L555" s="235"/>
      <c r="M555" s="235"/>
      <c r="N555" s="235"/>
      <c r="O555" s="235"/>
      <c r="P555" s="235"/>
      <c r="Q555" s="235"/>
      <c r="R555" s="235"/>
      <c r="S555" s="235"/>
      <c r="T555" s="235"/>
      <c r="U555" s="235"/>
      <c r="V555" s="235"/>
      <c r="W555" s="235"/>
      <c r="X555" s="235"/>
      <c r="Y555" s="235"/>
      <c r="Z555" s="235"/>
    </row>
    <row r="556" spans="1:26" ht="12" customHeight="1" x14ac:dyDescent="0.25">
      <c r="A556" s="235"/>
      <c r="B556" s="235"/>
      <c r="C556" s="235"/>
      <c r="D556" s="269"/>
      <c r="E556" s="235"/>
      <c r="F556" s="235"/>
      <c r="G556" s="235"/>
      <c r="H556" s="235"/>
      <c r="I556" s="235"/>
      <c r="J556" s="235"/>
      <c r="K556" s="235"/>
      <c r="L556" s="235"/>
      <c r="M556" s="235"/>
      <c r="N556" s="235"/>
      <c r="O556" s="235"/>
      <c r="P556" s="235"/>
      <c r="Q556" s="235"/>
      <c r="R556" s="235"/>
      <c r="S556" s="235"/>
      <c r="T556" s="235"/>
      <c r="U556" s="235"/>
      <c r="V556" s="235"/>
      <c r="W556" s="235"/>
      <c r="X556" s="235"/>
      <c r="Y556" s="235"/>
      <c r="Z556" s="235"/>
    </row>
    <row r="557" spans="1:26" ht="12" customHeight="1" x14ac:dyDescent="0.25">
      <c r="A557" s="235"/>
      <c r="B557" s="235"/>
      <c r="C557" s="235"/>
      <c r="D557" s="269"/>
      <c r="E557" s="235"/>
      <c r="F557" s="235"/>
      <c r="G557" s="235"/>
      <c r="H557" s="235"/>
      <c r="I557" s="235"/>
      <c r="J557" s="235"/>
      <c r="K557" s="235"/>
      <c r="L557" s="235"/>
      <c r="M557" s="235"/>
      <c r="N557" s="235"/>
      <c r="O557" s="235"/>
      <c r="P557" s="235"/>
      <c r="Q557" s="235"/>
      <c r="R557" s="235"/>
      <c r="S557" s="235"/>
      <c r="T557" s="235"/>
      <c r="U557" s="235"/>
      <c r="V557" s="235"/>
      <c r="W557" s="235"/>
      <c r="X557" s="235"/>
      <c r="Y557" s="235"/>
      <c r="Z557" s="235"/>
    </row>
    <row r="558" spans="1:26" ht="12" customHeight="1" x14ac:dyDescent="0.25">
      <c r="A558" s="235"/>
      <c r="B558" s="235"/>
      <c r="C558" s="235"/>
      <c r="D558" s="269"/>
      <c r="E558" s="235"/>
      <c r="F558" s="235"/>
      <c r="G558" s="235"/>
      <c r="H558" s="235"/>
      <c r="I558" s="235"/>
      <c r="J558" s="235"/>
      <c r="K558" s="235"/>
      <c r="L558" s="235"/>
      <c r="M558" s="235"/>
      <c r="N558" s="235"/>
      <c r="O558" s="235"/>
      <c r="P558" s="235"/>
      <c r="Q558" s="235"/>
      <c r="R558" s="235"/>
      <c r="S558" s="235"/>
      <c r="T558" s="235"/>
      <c r="U558" s="235"/>
      <c r="V558" s="235"/>
      <c r="W558" s="235"/>
      <c r="X558" s="235"/>
      <c r="Y558" s="235"/>
      <c r="Z558" s="235"/>
    </row>
    <row r="559" spans="1:26" ht="12" customHeight="1" x14ac:dyDescent="0.25">
      <c r="A559" s="235"/>
      <c r="B559" s="235"/>
      <c r="C559" s="235"/>
      <c r="D559" s="269"/>
      <c r="E559" s="235"/>
      <c r="F559" s="235"/>
      <c r="G559" s="235"/>
      <c r="H559" s="235"/>
      <c r="I559" s="235"/>
      <c r="J559" s="235"/>
      <c r="K559" s="235"/>
      <c r="L559" s="235"/>
      <c r="M559" s="235"/>
      <c r="N559" s="235"/>
      <c r="O559" s="235"/>
      <c r="P559" s="235"/>
      <c r="Q559" s="235"/>
      <c r="R559" s="235"/>
      <c r="S559" s="235"/>
      <c r="T559" s="235"/>
      <c r="U559" s="235"/>
      <c r="V559" s="235"/>
      <c r="W559" s="235"/>
      <c r="X559" s="235"/>
      <c r="Y559" s="235"/>
      <c r="Z559" s="235"/>
    </row>
    <row r="560" spans="1:26" ht="12" customHeight="1" x14ac:dyDescent="0.25">
      <c r="A560" s="235"/>
      <c r="B560" s="235"/>
      <c r="C560" s="235"/>
      <c r="D560" s="269"/>
      <c r="E560" s="235"/>
      <c r="F560" s="235"/>
      <c r="G560" s="235"/>
      <c r="H560" s="235"/>
      <c r="I560" s="235"/>
      <c r="J560" s="235"/>
      <c r="K560" s="235"/>
      <c r="L560" s="235"/>
      <c r="M560" s="235"/>
      <c r="N560" s="235"/>
      <c r="O560" s="235"/>
      <c r="P560" s="235"/>
      <c r="Q560" s="235"/>
      <c r="R560" s="235"/>
      <c r="S560" s="235"/>
      <c r="T560" s="235"/>
      <c r="U560" s="235"/>
      <c r="V560" s="235"/>
      <c r="W560" s="235"/>
      <c r="X560" s="235"/>
      <c r="Y560" s="235"/>
      <c r="Z560" s="235"/>
    </row>
    <row r="561" spans="1:26" ht="12" customHeight="1" x14ac:dyDescent="0.25">
      <c r="A561" s="235"/>
      <c r="B561" s="235"/>
      <c r="C561" s="235"/>
      <c r="D561" s="269"/>
      <c r="E561" s="235"/>
      <c r="F561" s="235"/>
      <c r="G561" s="235"/>
      <c r="H561" s="235"/>
      <c r="I561" s="235"/>
      <c r="J561" s="235"/>
      <c r="K561" s="235"/>
      <c r="L561" s="235"/>
      <c r="M561" s="235"/>
      <c r="N561" s="235"/>
      <c r="O561" s="235"/>
      <c r="P561" s="235"/>
      <c r="Q561" s="235"/>
      <c r="R561" s="235"/>
      <c r="S561" s="235"/>
      <c r="T561" s="235"/>
      <c r="U561" s="235"/>
      <c r="V561" s="235"/>
      <c r="W561" s="235"/>
      <c r="X561" s="235"/>
      <c r="Y561" s="235"/>
      <c r="Z561" s="235"/>
    </row>
    <row r="562" spans="1:26" ht="12" customHeight="1" x14ac:dyDescent="0.25">
      <c r="A562" s="235"/>
      <c r="B562" s="235"/>
      <c r="C562" s="235"/>
      <c r="D562" s="269"/>
      <c r="E562" s="235"/>
      <c r="F562" s="235"/>
      <c r="G562" s="235"/>
      <c r="H562" s="235"/>
      <c r="I562" s="235"/>
      <c r="J562" s="235"/>
      <c r="K562" s="235"/>
      <c r="L562" s="235"/>
      <c r="M562" s="235"/>
      <c r="N562" s="235"/>
      <c r="O562" s="235"/>
      <c r="P562" s="235"/>
      <c r="Q562" s="235"/>
      <c r="R562" s="235"/>
      <c r="S562" s="235"/>
      <c r="T562" s="235"/>
      <c r="U562" s="235"/>
      <c r="V562" s="235"/>
      <c r="W562" s="235"/>
      <c r="X562" s="235"/>
      <c r="Y562" s="235"/>
      <c r="Z562" s="235"/>
    </row>
    <row r="563" spans="1:26" ht="12" customHeight="1" x14ac:dyDescent="0.25">
      <c r="A563" s="235"/>
      <c r="B563" s="235"/>
      <c r="C563" s="235"/>
      <c r="D563" s="269"/>
      <c r="E563" s="235"/>
      <c r="F563" s="235"/>
      <c r="G563" s="235"/>
      <c r="H563" s="235"/>
      <c r="I563" s="235"/>
      <c r="J563" s="235"/>
      <c r="K563" s="235"/>
      <c r="L563" s="235"/>
      <c r="M563" s="235"/>
      <c r="N563" s="235"/>
      <c r="O563" s="235"/>
      <c r="P563" s="235"/>
      <c r="Q563" s="235"/>
      <c r="R563" s="235"/>
      <c r="S563" s="235"/>
      <c r="T563" s="235"/>
      <c r="U563" s="235"/>
      <c r="V563" s="235"/>
      <c r="W563" s="235"/>
      <c r="X563" s="235"/>
      <c r="Y563" s="235"/>
      <c r="Z563" s="235"/>
    </row>
    <row r="564" spans="1:26" ht="12" customHeight="1" x14ac:dyDescent="0.25">
      <c r="A564" s="235"/>
      <c r="B564" s="235"/>
      <c r="C564" s="235"/>
      <c r="D564" s="269"/>
      <c r="E564" s="235"/>
      <c r="F564" s="235"/>
      <c r="G564" s="235"/>
      <c r="H564" s="235"/>
      <c r="I564" s="235"/>
      <c r="J564" s="235"/>
      <c r="K564" s="235"/>
      <c r="L564" s="235"/>
      <c r="M564" s="235"/>
      <c r="N564" s="235"/>
      <c r="O564" s="235"/>
      <c r="P564" s="235"/>
      <c r="Q564" s="235"/>
      <c r="R564" s="235"/>
      <c r="S564" s="235"/>
      <c r="T564" s="235"/>
      <c r="U564" s="235"/>
      <c r="V564" s="235"/>
      <c r="W564" s="235"/>
      <c r="X564" s="235"/>
      <c r="Y564" s="235"/>
      <c r="Z564" s="235"/>
    </row>
    <row r="565" spans="1:26" ht="12" customHeight="1" x14ac:dyDescent="0.25">
      <c r="A565" s="235"/>
      <c r="B565" s="235"/>
      <c r="C565" s="235"/>
      <c r="D565" s="269"/>
      <c r="E565" s="235"/>
      <c r="F565" s="235"/>
      <c r="G565" s="235"/>
      <c r="H565" s="235"/>
      <c r="I565" s="235"/>
      <c r="J565" s="235"/>
      <c r="K565" s="235"/>
      <c r="L565" s="235"/>
      <c r="M565" s="235"/>
      <c r="N565" s="235"/>
      <c r="O565" s="235"/>
      <c r="P565" s="235"/>
      <c r="Q565" s="235"/>
      <c r="R565" s="235"/>
      <c r="S565" s="235"/>
      <c r="T565" s="235"/>
      <c r="U565" s="235"/>
      <c r="V565" s="235"/>
      <c r="W565" s="235"/>
      <c r="X565" s="235"/>
      <c r="Y565" s="235"/>
      <c r="Z565" s="235"/>
    </row>
    <row r="566" spans="1:26" ht="12" customHeight="1" x14ac:dyDescent="0.25">
      <c r="A566" s="235"/>
      <c r="B566" s="235"/>
      <c r="C566" s="235"/>
      <c r="D566" s="269"/>
      <c r="E566" s="235"/>
      <c r="F566" s="235"/>
      <c r="G566" s="235"/>
      <c r="H566" s="235"/>
      <c r="I566" s="235"/>
      <c r="J566" s="235"/>
      <c r="K566" s="235"/>
      <c r="L566" s="235"/>
      <c r="M566" s="235"/>
      <c r="N566" s="235"/>
      <c r="O566" s="235"/>
      <c r="P566" s="235"/>
      <c r="Q566" s="235"/>
      <c r="R566" s="235"/>
      <c r="S566" s="235"/>
      <c r="T566" s="235"/>
      <c r="U566" s="235"/>
      <c r="V566" s="235"/>
      <c r="W566" s="235"/>
      <c r="X566" s="235"/>
      <c r="Y566" s="235"/>
      <c r="Z566" s="235"/>
    </row>
    <row r="567" spans="1:26" ht="12" customHeight="1" x14ac:dyDescent="0.25">
      <c r="A567" s="235"/>
      <c r="B567" s="235"/>
      <c r="C567" s="235"/>
      <c r="D567" s="269"/>
      <c r="E567" s="235"/>
      <c r="F567" s="235"/>
      <c r="G567" s="235"/>
      <c r="H567" s="235"/>
      <c r="I567" s="235"/>
      <c r="J567" s="235"/>
      <c r="K567" s="235"/>
      <c r="L567" s="235"/>
      <c r="M567" s="235"/>
      <c r="N567" s="235"/>
      <c r="O567" s="235"/>
      <c r="P567" s="235"/>
      <c r="Q567" s="235"/>
      <c r="R567" s="235"/>
      <c r="S567" s="235"/>
      <c r="T567" s="235"/>
      <c r="U567" s="235"/>
      <c r="V567" s="235"/>
      <c r="W567" s="235"/>
      <c r="X567" s="235"/>
      <c r="Y567" s="235"/>
      <c r="Z567" s="235"/>
    </row>
    <row r="568" spans="1:26" ht="12" customHeight="1" x14ac:dyDescent="0.25">
      <c r="A568" s="235"/>
      <c r="B568" s="235"/>
      <c r="C568" s="235"/>
      <c r="D568" s="269"/>
      <c r="E568" s="235"/>
      <c r="F568" s="235"/>
      <c r="G568" s="235"/>
      <c r="H568" s="235"/>
      <c r="I568" s="235"/>
      <c r="J568" s="235"/>
      <c r="K568" s="235"/>
      <c r="L568" s="235"/>
      <c r="M568" s="235"/>
      <c r="N568" s="235"/>
      <c r="O568" s="235"/>
      <c r="P568" s="235"/>
      <c r="Q568" s="235"/>
      <c r="R568" s="235"/>
      <c r="S568" s="235"/>
      <c r="T568" s="235"/>
      <c r="U568" s="235"/>
      <c r="V568" s="235"/>
      <c r="W568" s="235"/>
      <c r="X568" s="235"/>
      <c r="Y568" s="235"/>
      <c r="Z568" s="235"/>
    </row>
    <row r="569" spans="1:26" ht="12" customHeight="1" x14ac:dyDescent="0.25">
      <c r="A569" s="235"/>
      <c r="B569" s="235"/>
      <c r="C569" s="235"/>
      <c r="D569" s="269"/>
      <c r="E569" s="235"/>
      <c r="F569" s="235"/>
      <c r="G569" s="235"/>
      <c r="H569" s="235"/>
      <c r="I569" s="235"/>
      <c r="J569" s="235"/>
      <c r="K569" s="235"/>
      <c r="L569" s="235"/>
      <c r="M569" s="235"/>
      <c r="N569" s="235"/>
      <c r="O569" s="235"/>
      <c r="P569" s="235"/>
      <c r="Q569" s="235"/>
      <c r="R569" s="235"/>
      <c r="S569" s="235"/>
      <c r="T569" s="235"/>
      <c r="U569" s="235"/>
      <c r="V569" s="235"/>
      <c r="W569" s="235"/>
      <c r="X569" s="235"/>
      <c r="Y569" s="235"/>
      <c r="Z569" s="235"/>
    </row>
    <row r="570" spans="1:26" ht="12" customHeight="1" x14ac:dyDescent="0.25">
      <c r="A570" s="235"/>
      <c r="B570" s="235"/>
      <c r="C570" s="235"/>
      <c r="D570" s="269"/>
      <c r="E570" s="235"/>
      <c r="F570" s="235"/>
      <c r="G570" s="235"/>
      <c r="H570" s="235"/>
      <c r="I570" s="235"/>
      <c r="J570" s="235"/>
      <c r="K570" s="235"/>
      <c r="L570" s="235"/>
      <c r="M570" s="235"/>
      <c r="N570" s="235"/>
      <c r="O570" s="235"/>
      <c r="P570" s="235"/>
      <c r="Q570" s="235"/>
      <c r="R570" s="235"/>
      <c r="S570" s="235"/>
      <c r="T570" s="235"/>
      <c r="U570" s="235"/>
      <c r="V570" s="235"/>
      <c r="W570" s="235"/>
      <c r="X570" s="235"/>
      <c r="Y570" s="235"/>
      <c r="Z570" s="235"/>
    </row>
    <row r="571" spans="1:26" ht="12" customHeight="1" x14ac:dyDescent="0.25">
      <c r="A571" s="235"/>
      <c r="B571" s="235"/>
      <c r="C571" s="235"/>
      <c r="D571" s="269"/>
      <c r="E571" s="235"/>
      <c r="F571" s="235"/>
      <c r="G571" s="235"/>
      <c r="H571" s="235"/>
      <c r="I571" s="235"/>
      <c r="J571" s="235"/>
      <c r="K571" s="235"/>
      <c r="L571" s="235"/>
      <c r="M571" s="235"/>
      <c r="N571" s="235"/>
      <c r="O571" s="235"/>
      <c r="P571" s="235"/>
      <c r="Q571" s="235"/>
      <c r="R571" s="235"/>
      <c r="S571" s="235"/>
      <c r="T571" s="235"/>
      <c r="U571" s="235"/>
      <c r="V571" s="235"/>
      <c r="W571" s="235"/>
      <c r="X571" s="235"/>
      <c r="Y571" s="235"/>
      <c r="Z571" s="235"/>
    </row>
    <row r="572" spans="1:26" ht="12" customHeight="1" x14ac:dyDescent="0.25">
      <c r="A572" s="235"/>
      <c r="B572" s="235"/>
      <c r="C572" s="235"/>
      <c r="D572" s="269"/>
      <c r="E572" s="235"/>
      <c r="F572" s="235"/>
      <c r="G572" s="235"/>
      <c r="H572" s="235"/>
      <c r="I572" s="235"/>
      <c r="J572" s="235"/>
      <c r="K572" s="235"/>
      <c r="L572" s="235"/>
      <c r="M572" s="235"/>
      <c r="N572" s="235"/>
      <c r="O572" s="235"/>
      <c r="P572" s="235"/>
      <c r="Q572" s="235"/>
      <c r="R572" s="235"/>
      <c r="S572" s="235"/>
      <c r="T572" s="235"/>
      <c r="U572" s="235"/>
      <c r="V572" s="235"/>
      <c r="W572" s="235"/>
      <c r="X572" s="235"/>
      <c r="Y572" s="235"/>
      <c r="Z572" s="235"/>
    </row>
    <row r="573" spans="1:26" ht="12" customHeight="1" x14ac:dyDescent="0.25">
      <c r="A573" s="235"/>
      <c r="B573" s="235"/>
      <c r="C573" s="235"/>
      <c r="D573" s="269"/>
      <c r="E573" s="235"/>
      <c r="F573" s="235"/>
      <c r="G573" s="235"/>
      <c r="H573" s="235"/>
      <c r="I573" s="235"/>
      <c r="J573" s="235"/>
      <c r="K573" s="235"/>
      <c r="L573" s="235"/>
      <c r="M573" s="235"/>
      <c r="N573" s="235"/>
      <c r="O573" s="235"/>
      <c r="P573" s="235"/>
      <c r="Q573" s="235"/>
      <c r="R573" s="235"/>
      <c r="S573" s="235"/>
      <c r="T573" s="235"/>
      <c r="U573" s="235"/>
      <c r="V573" s="235"/>
      <c r="W573" s="235"/>
      <c r="X573" s="235"/>
      <c r="Y573" s="235"/>
      <c r="Z573" s="235"/>
    </row>
    <row r="574" spans="1:26" ht="12" customHeight="1" x14ac:dyDescent="0.25">
      <c r="A574" s="235"/>
      <c r="B574" s="235"/>
      <c r="C574" s="235"/>
      <c r="D574" s="269"/>
      <c r="E574" s="235"/>
      <c r="F574" s="235"/>
      <c r="G574" s="235"/>
      <c r="H574" s="235"/>
      <c r="I574" s="235"/>
      <c r="J574" s="235"/>
      <c r="K574" s="235"/>
      <c r="L574" s="235"/>
      <c r="M574" s="235"/>
      <c r="N574" s="235"/>
      <c r="O574" s="235"/>
      <c r="P574" s="235"/>
      <c r="Q574" s="235"/>
      <c r="R574" s="235"/>
      <c r="S574" s="235"/>
      <c r="T574" s="235"/>
      <c r="U574" s="235"/>
      <c r="V574" s="235"/>
      <c r="W574" s="235"/>
      <c r="X574" s="235"/>
      <c r="Y574" s="235"/>
      <c r="Z574" s="235"/>
    </row>
    <row r="575" spans="1:26" ht="12" customHeight="1" x14ac:dyDescent="0.25">
      <c r="A575" s="235"/>
      <c r="B575" s="235"/>
      <c r="C575" s="235"/>
      <c r="D575" s="269"/>
      <c r="E575" s="235"/>
      <c r="F575" s="235"/>
      <c r="G575" s="235"/>
      <c r="H575" s="235"/>
      <c r="I575" s="235"/>
      <c r="J575" s="235"/>
      <c r="K575" s="235"/>
      <c r="L575" s="235"/>
      <c r="M575" s="235"/>
      <c r="N575" s="235"/>
      <c r="O575" s="235"/>
      <c r="P575" s="235"/>
      <c r="Q575" s="235"/>
      <c r="R575" s="235"/>
      <c r="S575" s="235"/>
      <c r="T575" s="235"/>
      <c r="U575" s="235"/>
      <c r="V575" s="235"/>
      <c r="W575" s="235"/>
      <c r="X575" s="235"/>
      <c r="Y575" s="235"/>
      <c r="Z575" s="235"/>
    </row>
    <row r="576" spans="1:26" ht="12" customHeight="1" x14ac:dyDescent="0.25">
      <c r="A576" s="235"/>
      <c r="B576" s="235"/>
      <c r="C576" s="235"/>
      <c r="D576" s="269"/>
      <c r="E576" s="235"/>
      <c r="F576" s="235"/>
      <c r="G576" s="235"/>
      <c r="H576" s="235"/>
      <c r="I576" s="235"/>
      <c r="J576" s="235"/>
      <c r="K576" s="235"/>
      <c r="L576" s="235"/>
      <c r="M576" s="235"/>
      <c r="N576" s="235"/>
      <c r="O576" s="235"/>
      <c r="P576" s="235"/>
      <c r="Q576" s="235"/>
      <c r="R576" s="235"/>
      <c r="S576" s="235"/>
      <c r="T576" s="235"/>
      <c r="U576" s="235"/>
      <c r="V576" s="235"/>
      <c r="W576" s="235"/>
      <c r="X576" s="235"/>
      <c r="Y576" s="235"/>
      <c r="Z576" s="235"/>
    </row>
    <row r="577" spans="1:26" ht="12" customHeight="1" x14ac:dyDescent="0.25">
      <c r="A577" s="235"/>
      <c r="B577" s="235"/>
      <c r="C577" s="235"/>
      <c r="D577" s="269"/>
      <c r="E577" s="235"/>
      <c r="F577" s="235"/>
      <c r="G577" s="235"/>
      <c r="H577" s="235"/>
      <c r="I577" s="235"/>
      <c r="J577" s="235"/>
      <c r="K577" s="235"/>
      <c r="L577" s="235"/>
      <c r="M577" s="235"/>
      <c r="N577" s="235"/>
      <c r="O577" s="235"/>
      <c r="P577" s="235"/>
      <c r="Q577" s="235"/>
      <c r="R577" s="235"/>
      <c r="S577" s="235"/>
      <c r="T577" s="235"/>
      <c r="U577" s="235"/>
      <c r="V577" s="235"/>
      <c r="W577" s="235"/>
      <c r="X577" s="235"/>
      <c r="Y577" s="235"/>
      <c r="Z577" s="235"/>
    </row>
    <row r="578" spans="1:26" ht="12" customHeight="1" x14ac:dyDescent="0.25">
      <c r="A578" s="235"/>
      <c r="B578" s="235"/>
      <c r="C578" s="235"/>
      <c r="D578" s="269"/>
      <c r="E578" s="235"/>
      <c r="F578" s="235"/>
      <c r="G578" s="235"/>
      <c r="H578" s="235"/>
      <c r="I578" s="235"/>
      <c r="J578" s="235"/>
      <c r="K578" s="235"/>
      <c r="L578" s="235"/>
      <c r="M578" s="235"/>
      <c r="N578" s="235"/>
      <c r="O578" s="235"/>
      <c r="P578" s="235"/>
      <c r="Q578" s="235"/>
      <c r="R578" s="235"/>
      <c r="S578" s="235"/>
      <c r="T578" s="235"/>
      <c r="U578" s="235"/>
      <c r="V578" s="235"/>
      <c r="W578" s="235"/>
      <c r="X578" s="235"/>
      <c r="Y578" s="235"/>
      <c r="Z578" s="235"/>
    </row>
    <row r="579" spans="1:26" ht="12" customHeight="1" x14ac:dyDescent="0.25">
      <c r="A579" s="235"/>
      <c r="B579" s="235"/>
      <c r="C579" s="235"/>
      <c r="D579" s="269"/>
      <c r="E579" s="235"/>
      <c r="F579" s="235"/>
      <c r="G579" s="235"/>
      <c r="H579" s="235"/>
      <c r="I579" s="235"/>
      <c r="J579" s="235"/>
      <c r="K579" s="235"/>
      <c r="L579" s="235"/>
      <c r="M579" s="235"/>
      <c r="N579" s="235"/>
      <c r="O579" s="235"/>
      <c r="P579" s="235"/>
      <c r="Q579" s="235"/>
      <c r="R579" s="235"/>
      <c r="S579" s="235"/>
      <c r="T579" s="235"/>
      <c r="U579" s="235"/>
      <c r="V579" s="235"/>
      <c r="W579" s="235"/>
      <c r="X579" s="235"/>
      <c r="Y579" s="235"/>
      <c r="Z579" s="235"/>
    </row>
    <row r="580" spans="1:26" ht="12" customHeight="1" x14ac:dyDescent="0.25">
      <c r="A580" s="235"/>
      <c r="B580" s="235"/>
      <c r="C580" s="235"/>
      <c r="D580" s="269"/>
      <c r="E580" s="235"/>
      <c r="F580" s="235"/>
      <c r="G580" s="235"/>
      <c r="H580" s="235"/>
      <c r="I580" s="235"/>
      <c r="J580" s="235"/>
      <c r="K580" s="235"/>
      <c r="L580" s="235"/>
      <c r="M580" s="235"/>
      <c r="N580" s="235"/>
      <c r="O580" s="235"/>
      <c r="P580" s="235"/>
      <c r="Q580" s="235"/>
      <c r="R580" s="235"/>
      <c r="S580" s="235"/>
      <c r="T580" s="235"/>
      <c r="U580" s="235"/>
      <c r="V580" s="235"/>
      <c r="W580" s="235"/>
      <c r="X580" s="235"/>
      <c r="Y580" s="235"/>
      <c r="Z580" s="235"/>
    </row>
    <row r="581" spans="1:26" ht="12" customHeight="1" x14ac:dyDescent="0.25">
      <c r="A581" s="235"/>
      <c r="B581" s="235"/>
      <c r="C581" s="235"/>
      <c r="D581" s="269"/>
      <c r="E581" s="235"/>
      <c r="F581" s="235"/>
      <c r="G581" s="235"/>
      <c r="H581" s="235"/>
      <c r="I581" s="235"/>
      <c r="J581" s="235"/>
      <c r="K581" s="235"/>
      <c r="L581" s="235"/>
      <c r="M581" s="235"/>
      <c r="N581" s="235"/>
      <c r="O581" s="235"/>
      <c r="P581" s="235"/>
      <c r="Q581" s="235"/>
      <c r="R581" s="235"/>
      <c r="S581" s="235"/>
      <c r="T581" s="235"/>
      <c r="U581" s="235"/>
      <c r="V581" s="235"/>
      <c r="W581" s="235"/>
      <c r="X581" s="235"/>
      <c r="Y581" s="235"/>
      <c r="Z581" s="235"/>
    </row>
    <row r="582" spans="1:26" ht="12" customHeight="1" x14ac:dyDescent="0.25">
      <c r="A582" s="235"/>
      <c r="B582" s="235"/>
      <c r="C582" s="235"/>
      <c r="D582" s="269"/>
      <c r="E582" s="235"/>
      <c r="F582" s="235"/>
      <c r="G582" s="235"/>
      <c r="H582" s="235"/>
      <c r="I582" s="235"/>
      <c r="J582" s="235"/>
      <c r="K582" s="235"/>
      <c r="L582" s="235"/>
      <c r="M582" s="235"/>
      <c r="N582" s="235"/>
      <c r="O582" s="235"/>
      <c r="P582" s="235"/>
      <c r="Q582" s="235"/>
      <c r="R582" s="235"/>
      <c r="S582" s="235"/>
      <c r="T582" s="235"/>
      <c r="U582" s="235"/>
      <c r="V582" s="235"/>
      <c r="W582" s="235"/>
      <c r="X582" s="235"/>
      <c r="Y582" s="235"/>
      <c r="Z582" s="235"/>
    </row>
    <row r="583" spans="1:26" ht="12" customHeight="1" x14ac:dyDescent="0.25">
      <c r="A583" s="235"/>
      <c r="B583" s="235"/>
      <c r="C583" s="235"/>
      <c r="D583" s="269"/>
      <c r="E583" s="235"/>
      <c r="F583" s="235"/>
      <c r="G583" s="235"/>
      <c r="H583" s="235"/>
      <c r="I583" s="235"/>
      <c r="J583" s="235"/>
      <c r="K583" s="235"/>
      <c r="L583" s="235"/>
      <c r="M583" s="235"/>
      <c r="N583" s="235"/>
      <c r="O583" s="235"/>
      <c r="P583" s="235"/>
      <c r="Q583" s="235"/>
      <c r="R583" s="235"/>
      <c r="S583" s="235"/>
      <c r="T583" s="235"/>
      <c r="U583" s="235"/>
      <c r="V583" s="235"/>
      <c r="W583" s="235"/>
      <c r="X583" s="235"/>
      <c r="Y583" s="235"/>
      <c r="Z583" s="235"/>
    </row>
    <row r="584" spans="1:26" ht="12" customHeight="1" x14ac:dyDescent="0.25">
      <c r="A584" s="235"/>
      <c r="B584" s="235"/>
      <c r="C584" s="235"/>
      <c r="D584" s="269"/>
      <c r="E584" s="235"/>
      <c r="F584" s="235"/>
      <c r="G584" s="235"/>
      <c r="H584" s="235"/>
      <c r="I584" s="235"/>
      <c r="J584" s="235"/>
      <c r="K584" s="235"/>
      <c r="L584" s="235"/>
      <c r="M584" s="235"/>
      <c r="N584" s="235"/>
      <c r="O584" s="235"/>
      <c r="P584" s="235"/>
      <c r="Q584" s="235"/>
      <c r="R584" s="235"/>
      <c r="S584" s="235"/>
      <c r="T584" s="235"/>
      <c r="U584" s="235"/>
      <c r="V584" s="235"/>
      <c r="W584" s="235"/>
      <c r="X584" s="235"/>
      <c r="Y584" s="235"/>
      <c r="Z584" s="235"/>
    </row>
    <row r="585" spans="1:26" ht="12" customHeight="1" x14ac:dyDescent="0.25">
      <c r="A585" s="235"/>
      <c r="B585" s="235"/>
      <c r="C585" s="235"/>
      <c r="D585" s="269"/>
      <c r="E585" s="235"/>
      <c r="F585" s="235"/>
      <c r="G585" s="235"/>
      <c r="H585" s="235"/>
      <c r="I585" s="235"/>
      <c r="J585" s="235"/>
      <c r="K585" s="235"/>
      <c r="L585" s="235"/>
      <c r="M585" s="235"/>
      <c r="N585" s="235"/>
      <c r="O585" s="235"/>
      <c r="P585" s="235"/>
      <c r="Q585" s="235"/>
      <c r="R585" s="235"/>
      <c r="S585" s="235"/>
      <c r="T585" s="235"/>
      <c r="U585" s="235"/>
      <c r="V585" s="235"/>
      <c r="W585" s="235"/>
      <c r="X585" s="235"/>
      <c r="Y585" s="235"/>
      <c r="Z585" s="235"/>
    </row>
    <row r="586" spans="1:26" ht="12" customHeight="1" x14ac:dyDescent="0.25">
      <c r="A586" s="235"/>
      <c r="B586" s="235"/>
      <c r="C586" s="235"/>
      <c r="D586" s="269"/>
      <c r="E586" s="235"/>
      <c r="F586" s="235"/>
      <c r="G586" s="235"/>
      <c r="H586" s="235"/>
      <c r="I586" s="235"/>
      <c r="J586" s="235"/>
      <c r="K586" s="235"/>
      <c r="L586" s="235"/>
      <c r="M586" s="235"/>
      <c r="N586" s="235"/>
      <c r="O586" s="235"/>
      <c r="P586" s="235"/>
      <c r="Q586" s="235"/>
      <c r="R586" s="235"/>
      <c r="S586" s="235"/>
      <c r="T586" s="235"/>
      <c r="U586" s="235"/>
      <c r="V586" s="235"/>
      <c r="W586" s="235"/>
      <c r="X586" s="235"/>
      <c r="Y586" s="235"/>
      <c r="Z586" s="235"/>
    </row>
    <row r="587" spans="1:26" ht="12" customHeight="1" x14ac:dyDescent="0.25">
      <c r="A587" s="235"/>
      <c r="B587" s="235"/>
      <c r="C587" s="235"/>
      <c r="D587" s="269"/>
      <c r="E587" s="235"/>
      <c r="F587" s="235"/>
      <c r="G587" s="235"/>
      <c r="H587" s="235"/>
      <c r="I587" s="235"/>
      <c r="J587" s="235"/>
      <c r="K587" s="235"/>
      <c r="L587" s="235"/>
      <c r="M587" s="235"/>
      <c r="N587" s="235"/>
      <c r="O587" s="235"/>
      <c r="P587" s="235"/>
      <c r="Q587" s="235"/>
      <c r="R587" s="235"/>
      <c r="S587" s="235"/>
      <c r="T587" s="235"/>
      <c r="U587" s="235"/>
      <c r="V587" s="235"/>
      <c r="W587" s="235"/>
      <c r="X587" s="235"/>
      <c r="Y587" s="235"/>
      <c r="Z587" s="235"/>
    </row>
    <row r="588" spans="1:26" ht="12" customHeight="1" x14ac:dyDescent="0.25">
      <c r="A588" s="235"/>
      <c r="B588" s="235"/>
      <c r="C588" s="235"/>
      <c r="D588" s="269"/>
      <c r="E588" s="235"/>
      <c r="F588" s="235"/>
      <c r="G588" s="235"/>
      <c r="H588" s="235"/>
      <c r="I588" s="235"/>
      <c r="J588" s="235"/>
      <c r="K588" s="235"/>
      <c r="L588" s="235"/>
      <c r="M588" s="235"/>
      <c r="N588" s="235"/>
      <c r="O588" s="235"/>
      <c r="P588" s="235"/>
      <c r="Q588" s="235"/>
      <c r="R588" s="235"/>
      <c r="S588" s="235"/>
      <c r="T588" s="235"/>
      <c r="U588" s="235"/>
      <c r="V588" s="235"/>
      <c r="W588" s="235"/>
      <c r="X588" s="235"/>
      <c r="Y588" s="235"/>
      <c r="Z588" s="235"/>
    </row>
    <row r="589" spans="1:26" ht="12" customHeight="1" x14ac:dyDescent="0.25">
      <c r="A589" s="235"/>
      <c r="B589" s="235"/>
      <c r="C589" s="235"/>
      <c r="D589" s="269"/>
      <c r="E589" s="235"/>
      <c r="F589" s="235"/>
      <c r="G589" s="235"/>
      <c r="H589" s="235"/>
      <c r="I589" s="235"/>
      <c r="J589" s="235"/>
      <c r="K589" s="235"/>
      <c r="L589" s="235"/>
      <c r="M589" s="235"/>
      <c r="N589" s="235"/>
      <c r="O589" s="235"/>
      <c r="P589" s="235"/>
      <c r="Q589" s="235"/>
      <c r="R589" s="235"/>
      <c r="S589" s="235"/>
      <c r="T589" s="235"/>
      <c r="U589" s="235"/>
      <c r="V589" s="235"/>
      <c r="W589" s="235"/>
      <c r="X589" s="235"/>
      <c r="Y589" s="235"/>
      <c r="Z589" s="235"/>
    </row>
    <row r="590" spans="1:26" ht="12" customHeight="1" x14ac:dyDescent="0.25">
      <c r="A590" s="235"/>
      <c r="B590" s="235"/>
      <c r="C590" s="235"/>
      <c r="D590" s="269"/>
      <c r="E590" s="235"/>
      <c r="F590" s="235"/>
      <c r="G590" s="235"/>
      <c r="H590" s="235"/>
      <c r="I590" s="235"/>
      <c r="J590" s="235"/>
      <c r="K590" s="235"/>
      <c r="L590" s="235"/>
      <c r="M590" s="235"/>
      <c r="N590" s="235"/>
      <c r="O590" s="235"/>
      <c r="P590" s="235"/>
      <c r="Q590" s="235"/>
      <c r="R590" s="235"/>
      <c r="S590" s="235"/>
      <c r="T590" s="235"/>
      <c r="U590" s="235"/>
      <c r="V590" s="235"/>
      <c r="W590" s="235"/>
      <c r="X590" s="235"/>
      <c r="Y590" s="235"/>
      <c r="Z590" s="235"/>
    </row>
    <row r="591" spans="1:26" ht="12" customHeight="1" x14ac:dyDescent="0.25">
      <c r="A591" s="235"/>
      <c r="B591" s="235"/>
      <c r="C591" s="235"/>
      <c r="D591" s="269"/>
      <c r="E591" s="235"/>
      <c r="F591" s="235"/>
      <c r="G591" s="235"/>
      <c r="H591" s="235"/>
      <c r="I591" s="235"/>
      <c r="J591" s="235"/>
      <c r="K591" s="235"/>
      <c r="L591" s="235"/>
      <c r="M591" s="235"/>
      <c r="N591" s="235"/>
      <c r="O591" s="235"/>
      <c r="P591" s="235"/>
      <c r="Q591" s="235"/>
      <c r="R591" s="235"/>
      <c r="S591" s="235"/>
      <c r="T591" s="235"/>
      <c r="U591" s="235"/>
      <c r="V591" s="235"/>
      <c r="W591" s="235"/>
      <c r="X591" s="235"/>
      <c r="Y591" s="235"/>
      <c r="Z591" s="235"/>
    </row>
    <row r="592" spans="1:26" ht="12" customHeight="1" x14ac:dyDescent="0.25">
      <c r="A592" s="235"/>
      <c r="B592" s="235"/>
      <c r="C592" s="235"/>
      <c r="D592" s="269"/>
      <c r="E592" s="235"/>
      <c r="F592" s="235"/>
      <c r="G592" s="235"/>
      <c r="H592" s="235"/>
      <c r="I592" s="235"/>
      <c r="J592" s="235"/>
      <c r="K592" s="235"/>
      <c r="L592" s="235"/>
      <c r="M592" s="235"/>
      <c r="N592" s="235"/>
      <c r="O592" s="235"/>
      <c r="P592" s="235"/>
      <c r="Q592" s="235"/>
      <c r="R592" s="235"/>
      <c r="S592" s="235"/>
      <c r="T592" s="235"/>
      <c r="U592" s="235"/>
      <c r="V592" s="235"/>
      <c r="W592" s="235"/>
      <c r="X592" s="235"/>
      <c r="Y592" s="235"/>
      <c r="Z592" s="235"/>
    </row>
    <row r="593" spans="1:26" ht="12" customHeight="1" x14ac:dyDescent="0.25">
      <c r="A593" s="235"/>
      <c r="B593" s="235"/>
      <c r="C593" s="235"/>
      <c r="D593" s="269"/>
      <c r="E593" s="235"/>
      <c r="F593" s="235"/>
      <c r="G593" s="235"/>
      <c r="H593" s="235"/>
      <c r="I593" s="235"/>
      <c r="J593" s="235"/>
      <c r="K593" s="235"/>
      <c r="L593" s="235"/>
      <c r="M593" s="235"/>
      <c r="N593" s="235"/>
      <c r="O593" s="235"/>
      <c r="P593" s="235"/>
      <c r="Q593" s="235"/>
      <c r="R593" s="235"/>
      <c r="S593" s="235"/>
      <c r="T593" s="235"/>
      <c r="U593" s="235"/>
      <c r="V593" s="235"/>
      <c r="W593" s="235"/>
      <c r="X593" s="235"/>
      <c r="Y593" s="235"/>
      <c r="Z593" s="235"/>
    </row>
    <row r="594" spans="1:26" ht="12" customHeight="1" x14ac:dyDescent="0.25">
      <c r="A594" s="235"/>
      <c r="B594" s="235"/>
      <c r="C594" s="235"/>
      <c r="D594" s="269"/>
      <c r="E594" s="235"/>
      <c r="F594" s="235"/>
      <c r="G594" s="235"/>
      <c r="H594" s="235"/>
      <c r="I594" s="235"/>
      <c r="J594" s="235"/>
      <c r="K594" s="235"/>
      <c r="L594" s="235"/>
      <c r="M594" s="235"/>
      <c r="N594" s="235"/>
      <c r="O594" s="235"/>
      <c r="P594" s="235"/>
      <c r="Q594" s="235"/>
      <c r="R594" s="235"/>
      <c r="S594" s="235"/>
      <c r="T594" s="235"/>
      <c r="U594" s="235"/>
      <c r="V594" s="235"/>
      <c r="W594" s="235"/>
      <c r="X594" s="235"/>
      <c r="Y594" s="235"/>
      <c r="Z594" s="235"/>
    </row>
    <row r="595" spans="1:26" ht="12" customHeight="1" x14ac:dyDescent="0.25">
      <c r="A595" s="235"/>
      <c r="B595" s="235"/>
      <c r="C595" s="235"/>
      <c r="D595" s="269"/>
      <c r="E595" s="235"/>
      <c r="F595" s="235"/>
      <c r="G595" s="235"/>
      <c r="H595" s="235"/>
      <c r="I595" s="235"/>
      <c r="J595" s="235"/>
      <c r="K595" s="235"/>
      <c r="L595" s="235"/>
      <c r="M595" s="235"/>
      <c r="N595" s="235"/>
      <c r="O595" s="235"/>
      <c r="P595" s="235"/>
      <c r="Q595" s="235"/>
      <c r="R595" s="235"/>
      <c r="S595" s="235"/>
      <c r="T595" s="235"/>
      <c r="U595" s="235"/>
      <c r="V595" s="235"/>
      <c r="W595" s="235"/>
      <c r="X595" s="235"/>
      <c r="Y595" s="235"/>
      <c r="Z595" s="235"/>
    </row>
    <row r="596" spans="1:26" ht="12" customHeight="1" x14ac:dyDescent="0.25">
      <c r="A596" s="235"/>
      <c r="B596" s="235"/>
      <c r="C596" s="235"/>
      <c r="D596" s="269"/>
      <c r="E596" s="235"/>
      <c r="F596" s="235"/>
      <c r="G596" s="235"/>
      <c r="H596" s="235"/>
      <c r="I596" s="235"/>
      <c r="J596" s="235"/>
      <c r="K596" s="235"/>
      <c r="L596" s="235"/>
      <c r="M596" s="235"/>
      <c r="N596" s="235"/>
      <c r="O596" s="235"/>
      <c r="P596" s="235"/>
      <c r="Q596" s="235"/>
      <c r="R596" s="235"/>
      <c r="S596" s="235"/>
      <c r="T596" s="235"/>
      <c r="U596" s="235"/>
      <c r="V596" s="235"/>
      <c r="W596" s="235"/>
      <c r="X596" s="235"/>
      <c r="Y596" s="235"/>
      <c r="Z596" s="235"/>
    </row>
    <row r="597" spans="1:26" ht="12" customHeight="1" x14ac:dyDescent="0.25">
      <c r="A597" s="235"/>
      <c r="B597" s="235"/>
      <c r="C597" s="235"/>
      <c r="D597" s="269"/>
      <c r="E597" s="235"/>
      <c r="F597" s="235"/>
      <c r="G597" s="235"/>
      <c r="H597" s="235"/>
      <c r="I597" s="235"/>
      <c r="J597" s="235"/>
      <c r="K597" s="235"/>
      <c r="L597" s="235"/>
      <c r="M597" s="235"/>
      <c r="N597" s="235"/>
      <c r="O597" s="235"/>
      <c r="P597" s="235"/>
      <c r="Q597" s="235"/>
      <c r="R597" s="235"/>
      <c r="S597" s="235"/>
      <c r="T597" s="235"/>
      <c r="U597" s="235"/>
      <c r="V597" s="235"/>
      <c r="W597" s="235"/>
      <c r="X597" s="235"/>
      <c r="Y597" s="235"/>
      <c r="Z597" s="235"/>
    </row>
    <row r="598" spans="1:26" ht="12" customHeight="1" x14ac:dyDescent="0.25">
      <c r="A598" s="235"/>
      <c r="B598" s="235"/>
      <c r="C598" s="235"/>
      <c r="D598" s="269"/>
      <c r="E598" s="235"/>
      <c r="F598" s="235"/>
      <c r="G598" s="235"/>
      <c r="H598" s="235"/>
      <c r="I598" s="235"/>
      <c r="J598" s="235"/>
      <c r="K598" s="235"/>
      <c r="L598" s="235"/>
      <c r="M598" s="235"/>
      <c r="N598" s="235"/>
      <c r="O598" s="235"/>
      <c r="P598" s="235"/>
      <c r="Q598" s="235"/>
      <c r="R598" s="235"/>
      <c r="S598" s="235"/>
      <c r="T598" s="235"/>
      <c r="U598" s="235"/>
      <c r="V598" s="235"/>
      <c r="W598" s="235"/>
      <c r="X598" s="235"/>
      <c r="Y598" s="235"/>
      <c r="Z598" s="235"/>
    </row>
    <row r="599" spans="1:26" ht="12" customHeight="1" x14ac:dyDescent="0.25">
      <c r="A599" s="235"/>
      <c r="B599" s="235"/>
      <c r="C599" s="235"/>
      <c r="D599" s="269"/>
      <c r="E599" s="235"/>
      <c r="F599" s="235"/>
      <c r="G599" s="235"/>
      <c r="H599" s="235"/>
      <c r="I599" s="235"/>
      <c r="J599" s="235"/>
      <c r="K599" s="235"/>
      <c r="L599" s="235"/>
      <c r="M599" s="235"/>
      <c r="N599" s="235"/>
      <c r="O599" s="235"/>
      <c r="P599" s="235"/>
      <c r="Q599" s="235"/>
      <c r="R599" s="235"/>
      <c r="S599" s="235"/>
      <c r="T599" s="235"/>
      <c r="U599" s="235"/>
      <c r="V599" s="235"/>
      <c r="W599" s="235"/>
      <c r="X599" s="235"/>
      <c r="Y599" s="235"/>
      <c r="Z599" s="235"/>
    </row>
    <row r="600" spans="1:26" ht="12" customHeight="1" x14ac:dyDescent="0.25">
      <c r="A600" s="235"/>
      <c r="B600" s="235"/>
      <c r="C600" s="235"/>
      <c r="D600" s="269"/>
      <c r="E600" s="235"/>
      <c r="F600" s="235"/>
      <c r="G600" s="235"/>
      <c r="H600" s="235"/>
      <c r="I600" s="235"/>
      <c r="J600" s="235"/>
      <c r="K600" s="235"/>
      <c r="L600" s="235"/>
      <c r="M600" s="235"/>
      <c r="N600" s="235"/>
      <c r="O600" s="235"/>
      <c r="P600" s="235"/>
      <c r="Q600" s="235"/>
      <c r="R600" s="235"/>
      <c r="S600" s="235"/>
      <c r="T600" s="235"/>
      <c r="U600" s="235"/>
      <c r="V600" s="235"/>
      <c r="W600" s="235"/>
      <c r="X600" s="235"/>
      <c r="Y600" s="235"/>
      <c r="Z600" s="235"/>
    </row>
    <row r="601" spans="1:26" ht="12" customHeight="1" x14ac:dyDescent="0.25">
      <c r="A601" s="235"/>
      <c r="B601" s="235"/>
      <c r="C601" s="235"/>
      <c r="D601" s="269"/>
      <c r="E601" s="235"/>
      <c r="F601" s="235"/>
      <c r="G601" s="235"/>
      <c r="H601" s="235"/>
      <c r="I601" s="235"/>
      <c r="J601" s="235"/>
      <c r="K601" s="235"/>
      <c r="L601" s="235"/>
      <c r="M601" s="235"/>
      <c r="N601" s="235"/>
      <c r="O601" s="235"/>
      <c r="P601" s="235"/>
      <c r="Q601" s="235"/>
      <c r="R601" s="235"/>
      <c r="S601" s="235"/>
      <c r="T601" s="235"/>
      <c r="U601" s="235"/>
      <c r="V601" s="235"/>
      <c r="W601" s="235"/>
      <c r="X601" s="235"/>
      <c r="Y601" s="235"/>
      <c r="Z601" s="235"/>
    </row>
    <row r="602" spans="1:26" ht="12" customHeight="1" x14ac:dyDescent="0.25">
      <c r="A602" s="235"/>
      <c r="B602" s="235"/>
      <c r="C602" s="235"/>
      <c r="D602" s="269"/>
      <c r="E602" s="235"/>
      <c r="F602" s="235"/>
      <c r="G602" s="235"/>
      <c r="H602" s="235"/>
      <c r="I602" s="235"/>
      <c r="J602" s="235"/>
      <c r="K602" s="235"/>
      <c r="L602" s="235"/>
      <c r="M602" s="235"/>
      <c r="N602" s="235"/>
      <c r="O602" s="235"/>
      <c r="P602" s="235"/>
      <c r="Q602" s="235"/>
      <c r="R602" s="235"/>
      <c r="S602" s="235"/>
      <c r="T602" s="235"/>
      <c r="U602" s="235"/>
      <c r="V602" s="235"/>
      <c r="W602" s="235"/>
      <c r="X602" s="235"/>
      <c r="Y602" s="235"/>
      <c r="Z602" s="235"/>
    </row>
    <row r="603" spans="1:26" ht="12" customHeight="1" x14ac:dyDescent="0.25">
      <c r="A603" s="235"/>
      <c r="B603" s="235"/>
      <c r="C603" s="235"/>
      <c r="D603" s="269"/>
      <c r="E603" s="235"/>
      <c r="F603" s="235"/>
      <c r="G603" s="235"/>
      <c r="H603" s="235"/>
      <c r="I603" s="235"/>
      <c r="J603" s="235"/>
      <c r="K603" s="235"/>
      <c r="L603" s="235"/>
      <c r="M603" s="235"/>
      <c r="N603" s="235"/>
      <c r="O603" s="235"/>
      <c r="P603" s="235"/>
      <c r="Q603" s="235"/>
      <c r="R603" s="235"/>
      <c r="S603" s="235"/>
      <c r="T603" s="235"/>
      <c r="U603" s="235"/>
      <c r="V603" s="235"/>
      <c r="W603" s="235"/>
      <c r="X603" s="235"/>
      <c r="Y603" s="235"/>
      <c r="Z603" s="235"/>
    </row>
    <row r="604" spans="1:26" ht="12" customHeight="1" x14ac:dyDescent="0.25">
      <c r="A604" s="235"/>
      <c r="B604" s="235"/>
      <c r="C604" s="235"/>
      <c r="D604" s="269"/>
      <c r="E604" s="235"/>
      <c r="F604" s="235"/>
      <c r="G604" s="235"/>
      <c r="H604" s="235"/>
      <c r="I604" s="235"/>
      <c r="J604" s="235"/>
      <c r="K604" s="235"/>
      <c r="L604" s="235"/>
      <c r="M604" s="235"/>
      <c r="N604" s="235"/>
      <c r="O604" s="235"/>
      <c r="P604" s="235"/>
      <c r="Q604" s="235"/>
      <c r="R604" s="235"/>
      <c r="S604" s="235"/>
      <c r="T604" s="235"/>
      <c r="U604" s="235"/>
      <c r="V604" s="235"/>
      <c r="W604" s="235"/>
      <c r="X604" s="235"/>
      <c r="Y604" s="235"/>
      <c r="Z604" s="235"/>
    </row>
    <row r="605" spans="1:26" ht="12" customHeight="1" x14ac:dyDescent="0.25">
      <c r="A605" s="235"/>
      <c r="B605" s="235"/>
      <c r="C605" s="235"/>
      <c r="D605" s="269"/>
      <c r="E605" s="235"/>
      <c r="F605" s="235"/>
      <c r="G605" s="235"/>
      <c r="H605" s="235"/>
      <c r="I605" s="235"/>
      <c r="J605" s="235"/>
      <c r="K605" s="235"/>
      <c r="L605" s="235"/>
      <c r="M605" s="235"/>
      <c r="N605" s="235"/>
      <c r="O605" s="235"/>
      <c r="P605" s="235"/>
      <c r="Q605" s="235"/>
      <c r="R605" s="235"/>
      <c r="S605" s="235"/>
      <c r="T605" s="235"/>
      <c r="U605" s="235"/>
      <c r="V605" s="235"/>
      <c r="W605" s="235"/>
      <c r="X605" s="235"/>
      <c r="Y605" s="235"/>
      <c r="Z605" s="235"/>
    </row>
    <row r="606" spans="1:26" ht="12" customHeight="1" x14ac:dyDescent="0.25">
      <c r="A606" s="235"/>
      <c r="B606" s="235"/>
      <c r="C606" s="235"/>
      <c r="D606" s="269"/>
      <c r="E606" s="235"/>
      <c r="F606" s="235"/>
      <c r="G606" s="235"/>
      <c r="H606" s="235"/>
      <c r="I606" s="235"/>
      <c r="J606" s="235"/>
      <c r="K606" s="235"/>
      <c r="L606" s="235"/>
      <c r="M606" s="235"/>
      <c r="N606" s="235"/>
      <c r="O606" s="235"/>
      <c r="P606" s="235"/>
      <c r="Q606" s="235"/>
      <c r="R606" s="235"/>
      <c r="S606" s="235"/>
      <c r="T606" s="235"/>
      <c r="U606" s="235"/>
      <c r="V606" s="235"/>
      <c r="W606" s="235"/>
      <c r="X606" s="235"/>
      <c r="Y606" s="235"/>
      <c r="Z606" s="235"/>
    </row>
    <row r="607" spans="1:26" ht="12" customHeight="1" x14ac:dyDescent="0.25">
      <c r="A607" s="235"/>
      <c r="B607" s="235"/>
      <c r="C607" s="235"/>
      <c r="D607" s="269"/>
      <c r="E607" s="235"/>
      <c r="F607" s="235"/>
      <c r="G607" s="235"/>
      <c r="H607" s="235"/>
      <c r="I607" s="235"/>
      <c r="J607" s="235"/>
      <c r="K607" s="235"/>
      <c r="L607" s="235"/>
      <c r="M607" s="235"/>
      <c r="N607" s="235"/>
      <c r="O607" s="235"/>
      <c r="P607" s="235"/>
      <c r="Q607" s="235"/>
      <c r="R607" s="235"/>
      <c r="S607" s="235"/>
      <c r="T607" s="235"/>
      <c r="U607" s="235"/>
      <c r="V607" s="235"/>
      <c r="W607" s="235"/>
      <c r="X607" s="235"/>
      <c r="Y607" s="235"/>
      <c r="Z607" s="235"/>
    </row>
    <row r="608" spans="1:26" ht="12" customHeight="1" x14ac:dyDescent="0.25">
      <c r="A608" s="235"/>
      <c r="B608" s="235"/>
      <c r="C608" s="235"/>
      <c r="D608" s="269"/>
      <c r="E608" s="235"/>
      <c r="F608" s="235"/>
      <c r="G608" s="235"/>
      <c r="H608" s="235"/>
      <c r="I608" s="235"/>
      <c r="J608" s="235"/>
      <c r="K608" s="235"/>
      <c r="L608" s="235"/>
      <c r="M608" s="235"/>
      <c r="N608" s="235"/>
      <c r="O608" s="235"/>
      <c r="P608" s="235"/>
      <c r="Q608" s="235"/>
      <c r="R608" s="235"/>
      <c r="S608" s="235"/>
      <c r="T608" s="235"/>
      <c r="U608" s="235"/>
      <c r="V608" s="235"/>
      <c r="W608" s="235"/>
      <c r="X608" s="235"/>
      <c r="Y608" s="235"/>
      <c r="Z608" s="235"/>
    </row>
    <row r="609" spans="1:26" ht="12" customHeight="1" x14ac:dyDescent="0.25">
      <c r="A609" s="235"/>
      <c r="B609" s="235"/>
      <c r="C609" s="235"/>
      <c r="D609" s="269"/>
      <c r="E609" s="235"/>
      <c r="F609" s="235"/>
      <c r="G609" s="235"/>
      <c r="H609" s="235"/>
      <c r="I609" s="235"/>
      <c r="J609" s="235"/>
      <c r="K609" s="235"/>
      <c r="L609" s="235"/>
      <c r="M609" s="235"/>
      <c r="N609" s="235"/>
      <c r="O609" s="235"/>
      <c r="P609" s="235"/>
      <c r="Q609" s="235"/>
      <c r="R609" s="235"/>
      <c r="S609" s="235"/>
      <c r="T609" s="235"/>
      <c r="U609" s="235"/>
      <c r="V609" s="235"/>
      <c r="W609" s="235"/>
      <c r="X609" s="235"/>
      <c r="Y609" s="235"/>
      <c r="Z609" s="235"/>
    </row>
    <row r="610" spans="1:26" ht="12" customHeight="1" x14ac:dyDescent="0.25">
      <c r="A610" s="235"/>
      <c r="B610" s="235"/>
      <c r="C610" s="235"/>
      <c r="D610" s="269"/>
      <c r="E610" s="235"/>
      <c r="F610" s="235"/>
      <c r="G610" s="235"/>
      <c r="H610" s="235"/>
      <c r="I610" s="235"/>
      <c r="J610" s="235"/>
      <c r="K610" s="235"/>
      <c r="L610" s="235"/>
      <c r="M610" s="235"/>
      <c r="N610" s="235"/>
      <c r="O610" s="235"/>
      <c r="P610" s="235"/>
      <c r="Q610" s="235"/>
      <c r="R610" s="235"/>
      <c r="S610" s="235"/>
      <c r="T610" s="235"/>
      <c r="U610" s="235"/>
      <c r="V610" s="235"/>
      <c r="W610" s="235"/>
      <c r="X610" s="235"/>
      <c r="Y610" s="235"/>
      <c r="Z610" s="235"/>
    </row>
    <row r="611" spans="1:26" ht="12" customHeight="1" x14ac:dyDescent="0.25">
      <c r="A611" s="235"/>
      <c r="B611" s="235"/>
      <c r="C611" s="235"/>
      <c r="D611" s="269"/>
      <c r="E611" s="235"/>
      <c r="F611" s="235"/>
      <c r="G611" s="235"/>
      <c r="H611" s="235"/>
      <c r="I611" s="235"/>
      <c r="J611" s="235"/>
      <c r="K611" s="235"/>
      <c r="L611" s="235"/>
      <c r="M611" s="235"/>
      <c r="N611" s="235"/>
      <c r="O611" s="235"/>
      <c r="P611" s="235"/>
      <c r="Q611" s="235"/>
      <c r="R611" s="235"/>
      <c r="S611" s="235"/>
      <c r="T611" s="235"/>
      <c r="U611" s="235"/>
      <c r="V611" s="235"/>
      <c r="W611" s="235"/>
      <c r="X611" s="235"/>
      <c r="Y611" s="235"/>
      <c r="Z611" s="235"/>
    </row>
    <row r="612" spans="1:26" ht="12" customHeight="1" x14ac:dyDescent="0.25">
      <c r="A612" s="235"/>
      <c r="B612" s="235"/>
      <c r="C612" s="235"/>
      <c r="D612" s="269"/>
      <c r="E612" s="235"/>
      <c r="F612" s="235"/>
      <c r="G612" s="235"/>
      <c r="H612" s="235"/>
      <c r="I612" s="235"/>
      <c r="J612" s="235"/>
      <c r="K612" s="235"/>
      <c r="L612" s="235"/>
      <c r="M612" s="235"/>
      <c r="N612" s="235"/>
      <c r="O612" s="235"/>
      <c r="P612" s="235"/>
      <c r="Q612" s="235"/>
      <c r="R612" s="235"/>
      <c r="S612" s="235"/>
      <c r="T612" s="235"/>
      <c r="U612" s="235"/>
      <c r="V612" s="235"/>
      <c r="W612" s="235"/>
      <c r="X612" s="235"/>
      <c r="Y612" s="235"/>
      <c r="Z612" s="235"/>
    </row>
    <row r="613" spans="1:26" ht="12" customHeight="1" x14ac:dyDescent="0.25">
      <c r="A613" s="235"/>
      <c r="B613" s="235"/>
      <c r="C613" s="235"/>
      <c r="D613" s="269"/>
      <c r="E613" s="235"/>
      <c r="F613" s="235"/>
      <c r="G613" s="235"/>
      <c r="H613" s="235"/>
      <c r="I613" s="235"/>
      <c r="J613" s="235"/>
      <c r="K613" s="235"/>
      <c r="L613" s="235"/>
      <c r="M613" s="235"/>
      <c r="N613" s="235"/>
      <c r="O613" s="235"/>
      <c r="P613" s="235"/>
      <c r="Q613" s="235"/>
      <c r="R613" s="235"/>
      <c r="S613" s="235"/>
      <c r="T613" s="235"/>
      <c r="U613" s="235"/>
      <c r="V613" s="235"/>
      <c r="W613" s="235"/>
      <c r="X613" s="235"/>
      <c r="Y613" s="235"/>
      <c r="Z613" s="235"/>
    </row>
    <row r="614" spans="1:26" ht="12" customHeight="1" x14ac:dyDescent="0.25">
      <c r="A614" s="235"/>
      <c r="B614" s="235"/>
      <c r="C614" s="235"/>
      <c r="D614" s="269"/>
      <c r="E614" s="235"/>
      <c r="F614" s="235"/>
      <c r="G614" s="235"/>
      <c r="H614" s="235"/>
      <c r="I614" s="235"/>
      <c r="J614" s="235"/>
      <c r="K614" s="235"/>
      <c r="L614" s="235"/>
      <c r="M614" s="235"/>
      <c r="N614" s="235"/>
      <c r="O614" s="235"/>
      <c r="P614" s="235"/>
      <c r="Q614" s="235"/>
      <c r="R614" s="235"/>
      <c r="S614" s="235"/>
      <c r="T614" s="235"/>
      <c r="U614" s="235"/>
      <c r="V614" s="235"/>
      <c r="W614" s="235"/>
      <c r="X614" s="235"/>
      <c r="Y614" s="235"/>
      <c r="Z614" s="235"/>
    </row>
    <row r="615" spans="1:26" ht="12" customHeight="1" x14ac:dyDescent="0.25">
      <c r="A615" s="235"/>
      <c r="B615" s="235"/>
      <c r="C615" s="235"/>
      <c r="D615" s="269"/>
      <c r="E615" s="235"/>
      <c r="F615" s="235"/>
      <c r="G615" s="235"/>
      <c r="H615" s="235"/>
      <c r="I615" s="235"/>
      <c r="J615" s="235"/>
      <c r="K615" s="235"/>
      <c r="L615" s="235"/>
      <c r="M615" s="235"/>
      <c r="N615" s="235"/>
      <c r="O615" s="235"/>
      <c r="P615" s="235"/>
      <c r="Q615" s="235"/>
      <c r="R615" s="235"/>
      <c r="S615" s="235"/>
      <c r="T615" s="235"/>
      <c r="U615" s="235"/>
      <c r="V615" s="235"/>
      <c r="W615" s="235"/>
      <c r="X615" s="235"/>
      <c r="Y615" s="235"/>
      <c r="Z615" s="235"/>
    </row>
    <row r="616" spans="1:26" ht="12" customHeight="1" x14ac:dyDescent="0.25">
      <c r="A616" s="235"/>
      <c r="B616" s="235"/>
      <c r="C616" s="235"/>
      <c r="D616" s="269"/>
      <c r="E616" s="235"/>
      <c r="F616" s="235"/>
      <c r="G616" s="235"/>
      <c r="H616" s="235"/>
      <c r="I616" s="235"/>
      <c r="J616" s="235"/>
      <c r="K616" s="235"/>
      <c r="L616" s="235"/>
      <c r="M616" s="235"/>
      <c r="N616" s="235"/>
      <c r="O616" s="235"/>
      <c r="P616" s="235"/>
      <c r="Q616" s="235"/>
      <c r="R616" s="235"/>
      <c r="S616" s="235"/>
      <c r="T616" s="235"/>
      <c r="U616" s="235"/>
      <c r="V616" s="235"/>
      <c r="W616" s="235"/>
      <c r="X616" s="235"/>
      <c r="Y616" s="235"/>
      <c r="Z616" s="235"/>
    </row>
    <row r="617" spans="1:26" ht="12" customHeight="1" x14ac:dyDescent="0.25">
      <c r="A617" s="235"/>
      <c r="B617" s="235"/>
      <c r="C617" s="235"/>
      <c r="D617" s="269"/>
      <c r="E617" s="235"/>
      <c r="F617" s="235"/>
      <c r="G617" s="235"/>
      <c r="H617" s="235"/>
      <c r="I617" s="235"/>
      <c r="J617" s="235"/>
      <c r="K617" s="235"/>
      <c r="L617" s="235"/>
      <c r="M617" s="235"/>
      <c r="N617" s="235"/>
      <c r="O617" s="235"/>
      <c r="P617" s="235"/>
      <c r="Q617" s="235"/>
      <c r="R617" s="235"/>
      <c r="S617" s="235"/>
      <c r="T617" s="235"/>
      <c r="U617" s="235"/>
      <c r="V617" s="235"/>
      <c r="W617" s="235"/>
      <c r="X617" s="235"/>
      <c r="Y617" s="235"/>
      <c r="Z617" s="235"/>
    </row>
    <row r="618" spans="1:26" ht="12" customHeight="1" x14ac:dyDescent="0.25">
      <c r="A618" s="235"/>
      <c r="B618" s="235"/>
      <c r="C618" s="235"/>
      <c r="D618" s="269"/>
      <c r="E618" s="235"/>
      <c r="F618" s="235"/>
      <c r="G618" s="235"/>
      <c r="H618" s="235"/>
      <c r="I618" s="235"/>
      <c r="J618" s="235"/>
      <c r="K618" s="235"/>
      <c r="L618" s="235"/>
      <c r="M618" s="235"/>
      <c r="N618" s="235"/>
      <c r="O618" s="235"/>
      <c r="P618" s="235"/>
      <c r="Q618" s="235"/>
      <c r="R618" s="235"/>
      <c r="S618" s="235"/>
      <c r="T618" s="235"/>
      <c r="U618" s="235"/>
      <c r="V618" s="235"/>
      <c r="W618" s="235"/>
      <c r="X618" s="235"/>
      <c r="Y618" s="235"/>
      <c r="Z618" s="235"/>
    </row>
    <row r="619" spans="1:26" ht="12" customHeight="1" x14ac:dyDescent="0.25">
      <c r="A619" s="235"/>
      <c r="B619" s="235"/>
      <c r="C619" s="235"/>
      <c r="D619" s="269"/>
      <c r="E619" s="235"/>
      <c r="F619" s="235"/>
      <c r="G619" s="235"/>
      <c r="H619" s="235"/>
      <c r="I619" s="235"/>
      <c r="J619" s="235"/>
      <c r="K619" s="235"/>
      <c r="L619" s="235"/>
      <c r="M619" s="235"/>
      <c r="N619" s="235"/>
      <c r="O619" s="235"/>
      <c r="P619" s="235"/>
      <c r="Q619" s="235"/>
      <c r="R619" s="235"/>
      <c r="S619" s="235"/>
      <c r="T619" s="235"/>
      <c r="U619" s="235"/>
      <c r="V619" s="235"/>
      <c r="W619" s="235"/>
      <c r="X619" s="235"/>
      <c r="Y619" s="235"/>
      <c r="Z619" s="235"/>
    </row>
    <row r="620" spans="1:26" ht="12" customHeight="1" x14ac:dyDescent="0.25">
      <c r="A620" s="235"/>
      <c r="B620" s="235"/>
      <c r="C620" s="235"/>
      <c r="D620" s="269"/>
      <c r="E620" s="235"/>
      <c r="F620" s="235"/>
      <c r="G620" s="235"/>
      <c r="H620" s="235"/>
      <c r="I620" s="235"/>
      <c r="J620" s="235"/>
      <c r="K620" s="235"/>
      <c r="L620" s="235"/>
      <c r="M620" s="235"/>
      <c r="N620" s="235"/>
      <c r="O620" s="235"/>
      <c r="P620" s="235"/>
      <c r="Q620" s="235"/>
      <c r="R620" s="235"/>
      <c r="S620" s="235"/>
      <c r="T620" s="235"/>
      <c r="U620" s="235"/>
      <c r="V620" s="235"/>
      <c r="W620" s="235"/>
      <c r="X620" s="235"/>
      <c r="Y620" s="235"/>
      <c r="Z620" s="235"/>
    </row>
    <row r="621" spans="1:26" ht="12" customHeight="1" x14ac:dyDescent="0.25">
      <c r="A621" s="235"/>
      <c r="B621" s="235"/>
      <c r="C621" s="235"/>
      <c r="D621" s="269"/>
      <c r="E621" s="235"/>
      <c r="F621" s="235"/>
      <c r="G621" s="235"/>
      <c r="H621" s="235"/>
      <c r="I621" s="235"/>
      <c r="J621" s="235"/>
      <c r="K621" s="235"/>
      <c r="L621" s="235"/>
      <c r="M621" s="235"/>
      <c r="N621" s="235"/>
      <c r="O621" s="235"/>
      <c r="P621" s="235"/>
      <c r="Q621" s="235"/>
      <c r="R621" s="235"/>
      <c r="S621" s="235"/>
      <c r="T621" s="235"/>
      <c r="U621" s="235"/>
      <c r="V621" s="235"/>
      <c r="W621" s="235"/>
      <c r="X621" s="235"/>
      <c r="Y621" s="235"/>
      <c r="Z621" s="235"/>
    </row>
    <row r="622" spans="1:26" ht="12" customHeight="1" x14ac:dyDescent="0.25">
      <c r="A622" s="235"/>
      <c r="B622" s="235"/>
      <c r="C622" s="235"/>
      <c r="D622" s="269"/>
      <c r="E622" s="235"/>
      <c r="F622" s="235"/>
      <c r="G622" s="235"/>
      <c r="H622" s="235"/>
      <c r="I622" s="235"/>
      <c r="J622" s="235"/>
      <c r="K622" s="235"/>
      <c r="L622" s="235"/>
      <c r="M622" s="235"/>
      <c r="N622" s="235"/>
      <c r="O622" s="235"/>
      <c r="P622" s="235"/>
      <c r="Q622" s="235"/>
      <c r="R622" s="235"/>
      <c r="S622" s="235"/>
      <c r="T622" s="235"/>
      <c r="U622" s="235"/>
      <c r="V622" s="235"/>
      <c r="W622" s="235"/>
      <c r="X622" s="235"/>
      <c r="Y622" s="235"/>
      <c r="Z622" s="235"/>
    </row>
    <row r="623" spans="1:26" ht="12" customHeight="1" x14ac:dyDescent="0.25">
      <c r="A623" s="235"/>
      <c r="B623" s="235"/>
      <c r="C623" s="235"/>
      <c r="D623" s="269"/>
      <c r="E623" s="235"/>
      <c r="F623" s="235"/>
      <c r="G623" s="235"/>
      <c r="H623" s="235"/>
      <c r="I623" s="235"/>
      <c r="J623" s="235"/>
      <c r="K623" s="235"/>
      <c r="L623" s="235"/>
      <c r="M623" s="235"/>
      <c r="N623" s="235"/>
      <c r="O623" s="235"/>
      <c r="P623" s="235"/>
      <c r="Q623" s="235"/>
      <c r="R623" s="235"/>
      <c r="S623" s="235"/>
      <c r="T623" s="235"/>
      <c r="U623" s="235"/>
      <c r="V623" s="235"/>
      <c r="W623" s="235"/>
      <c r="X623" s="235"/>
      <c r="Y623" s="235"/>
      <c r="Z623" s="235"/>
    </row>
    <row r="624" spans="1:26" ht="12" customHeight="1" x14ac:dyDescent="0.25">
      <c r="A624" s="235"/>
      <c r="B624" s="235"/>
      <c r="C624" s="235"/>
      <c r="D624" s="269"/>
      <c r="E624" s="235"/>
      <c r="F624" s="235"/>
      <c r="G624" s="235"/>
      <c r="H624" s="235"/>
      <c r="I624" s="235"/>
      <c r="J624" s="235"/>
      <c r="K624" s="235"/>
      <c r="L624" s="235"/>
      <c r="M624" s="235"/>
      <c r="N624" s="235"/>
      <c r="O624" s="235"/>
      <c r="P624" s="235"/>
      <c r="Q624" s="235"/>
      <c r="R624" s="235"/>
      <c r="S624" s="235"/>
      <c r="T624" s="235"/>
      <c r="U624" s="235"/>
      <c r="V624" s="235"/>
      <c r="W624" s="235"/>
      <c r="X624" s="235"/>
      <c r="Y624" s="235"/>
      <c r="Z624" s="235"/>
    </row>
    <row r="625" spans="1:26" ht="12" customHeight="1" x14ac:dyDescent="0.25">
      <c r="A625" s="235"/>
      <c r="B625" s="235"/>
      <c r="C625" s="235"/>
      <c r="D625" s="269"/>
      <c r="E625" s="235"/>
      <c r="F625" s="235"/>
      <c r="G625" s="235"/>
      <c r="H625" s="235"/>
      <c r="I625" s="235"/>
      <c r="J625" s="235"/>
      <c r="K625" s="235"/>
      <c r="L625" s="235"/>
      <c r="M625" s="235"/>
      <c r="N625" s="235"/>
      <c r="O625" s="235"/>
      <c r="P625" s="235"/>
      <c r="Q625" s="235"/>
      <c r="R625" s="235"/>
      <c r="S625" s="235"/>
      <c r="T625" s="235"/>
      <c r="U625" s="235"/>
      <c r="V625" s="235"/>
      <c r="W625" s="235"/>
      <c r="X625" s="235"/>
      <c r="Y625" s="235"/>
      <c r="Z625" s="235"/>
    </row>
    <row r="626" spans="1:26" ht="12" customHeight="1" x14ac:dyDescent="0.25">
      <c r="A626" s="235"/>
      <c r="B626" s="235"/>
      <c r="C626" s="235"/>
      <c r="D626" s="269"/>
      <c r="E626" s="235"/>
      <c r="F626" s="235"/>
      <c r="G626" s="235"/>
      <c r="H626" s="235"/>
      <c r="I626" s="235"/>
      <c r="J626" s="235"/>
      <c r="K626" s="235"/>
      <c r="L626" s="235"/>
      <c r="M626" s="235"/>
      <c r="N626" s="235"/>
      <c r="O626" s="235"/>
      <c r="P626" s="235"/>
      <c r="Q626" s="235"/>
      <c r="R626" s="235"/>
      <c r="S626" s="235"/>
      <c r="T626" s="235"/>
      <c r="U626" s="235"/>
      <c r="V626" s="235"/>
      <c r="W626" s="235"/>
      <c r="X626" s="235"/>
      <c r="Y626" s="235"/>
      <c r="Z626" s="235"/>
    </row>
    <row r="627" spans="1:26" ht="12" customHeight="1" x14ac:dyDescent="0.25">
      <c r="A627" s="235"/>
      <c r="B627" s="235"/>
      <c r="C627" s="235"/>
      <c r="D627" s="269"/>
      <c r="E627" s="235"/>
      <c r="F627" s="235"/>
      <c r="G627" s="235"/>
      <c r="H627" s="235"/>
      <c r="I627" s="235"/>
      <c r="J627" s="235"/>
      <c r="K627" s="235"/>
      <c r="L627" s="235"/>
      <c r="M627" s="235"/>
      <c r="N627" s="235"/>
      <c r="O627" s="235"/>
      <c r="P627" s="235"/>
      <c r="Q627" s="235"/>
      <c r="R627" s="235"/>
      <c r="S627" s="235"/>
      <c r="T627" s="235"/>
      <c r="U627" s="235"/>
      <c r="V627" s="235"/>
      <c r="W627" s="235"/>
      <c r="X627" s="235"/>
      <c r="Y627" s="235"/>
      <c r="Z627" s="235"/>
    </row>
    <row r="628" spans="1:26" ht="12" customHeight="1" x14ac:dyDescent="0.25">
      <c r="A628" s="235"/>
      <c r="B628" s="235"/>
      <c r="C628" s="235"/>
      <c r="D628" s="269"/>
      <c r="E628" s="235"/>
      <c r="F628" s="235"/>
      <c r="G628" s="235"/>
      <c r="H628" s="235"/>
      <c r="I628" s="235"/>
      <c r="J628" s="235"/>
      <c r="K628" s="235"/>
      <c r="L628" s="235"/>
      <c r="M628" s="235"/>
      <c r="N628" s="235"/>
      <c r="O628" s="235"/>
      <c r="P628" s="235"/>
      <c r="Q628" s="235"/>
      <c r="R628" s="235"/>
      <c r="S628" s="235"/>
      <c r="T628" s="235"/>
      <c r="U628" s="235"/>
      <c r="V628" s="235"/>
      <c r="W628" s="235"/>
      <c r="X628" s="235"/>
      <c r="Y628" s="235"/>
      <c r="Z628" s="235"/>
    </row>
    <row r="629" spans="1:26" ht="12" customHeight="1" x14ac:dyDescent="0.25">
      <c r="A629" s="235"/>
      <c r="B629" s="235"/>
      <c r="C629" s="235"/>
      <c r="D629" s="269"/>
      <c r="E629" s="235"/>
      <c r="F629" s="235"/>
      <c r="G629" s="235"/>
      <c r="H629" s="235"/>
      <c r="I629" s="235"/>
      <c r="J629" s="235"/>
      <c r="K629" s="235"/>
      <c r="L629" s="235"/>
      <c r="M629" s="235"/>
      <c r="N629" s="235"/>
      <c r="O629" s="235"/>
      <c r="P629" s="235"/>
      <c r="Q629" s="235"/>
      <c r="R629" s="235"/>
      <c r="S629" s="235"/>
      <c r="T629" s="235"/>
      <c r="U629" s="235"/>
      <c r="V629" s="235"/>
      <c r="W629" s="235"/>
      <c r="X629" s="235"/>
      <c r="Y629" s="235"/>
      <c r="Z629" s="235"/>
    </row>
    <row r="630" spans="1:26" ht="12" customHeight="1" x14ac:dyDescent="0.25">
      <c r="A630" s="235"/>
      <c r="B630" s="235"/>
      <c r="C630" s="235"/>
      <c r="D630" s="269"/>
      <c r="E630" s="235"/>
      <c r="F630" s="235"/>
      <c r="G630" s="235"/>
      <c r="H630" s="235"/>
      <c r="I630" s="235"/>
      <c r="J630" s="235"/>
      <c r="K630" s="235"/>
      <c r="L630" s="235"/>
      <c r="M630" s="235"/>
      <c r="N630" s="235"/>
      <c r="O630" s="235"/>
      <c r="P630" s="235"/>
      <c r="Q630" s="235"/>
      <c r="R630" s="235"/>
      <c r="S630" s="235"/>
      <c r="T630" s="235"/>
      <c r="U630" s="235"/>
      <c r="V630" s="235"/>
      <c r="W630" s="235"/>
      <c r="X630" s="235"/>
      <c r="Y630" s="235"/>
      <c r="Z630" s="235"/>
    </row>
    <row r="631" spans="1:26" ht="12" customHeight="1" x14ac:dyDescent="0.25">
      <c r="A631" s="235"/>
      <c r="B631" s="235"/>
      <c r="C631" s="235"/>
      <c r="D631" s="269"/>
      <c r="E631" s="235"/>
      <c r="F631" s="235"/>
      <c r="G631" s="235"/>
      <c r="H631" s="235"/>
      <c r="I631" s="235"/>
      <c r="J631" s="235"/>
      <c r="K631" s="235"/>
      <c r="L631" s="235"/>
      <c r="M631" s="235"/>
      <c r="N631" s="235"/>
      <c r="O631" s="235"/>
      <c r="P631" s="235"/>
      <c r="Q631" s="235"/>
      <c r="R631" s="235"/>
      <c r="S631" s="235"/>
      <c r="T631" s="235"/>
      <c r="U631" s="235"/>
      <c r="V631" s="235"/>
      <c r="W631" s="235"/>
      <c r="X631" s="235"/>
      <c r="Y631" s="235"/>
      <c r="Z631" s="235"/>
    </row>
    <row r="632" spans="1:26" ht="12" customHeight="1" x14ac:dyDescent="0.25">
      <c r="A632" s="235"/>
      <c r="B632" s="235"/>
      <c r="C632" s="235"/>
      <c r="D632" s="269"/>
      <c r="E632" s="235"/>
      <c r="F632" s="235"/>
      <c r="G632" s="235"/>
      <c r="H632" s="235"/>
      <c r="I632" s="235"/>
      <c r="J632" s="235"/>
      <c r="K632" s="235"/>
      <c r="L632" s="235"/>
      <c r="M632" s="235"/>
      <c r="N632" s="235"/>
      <c r="O632" s="235"/>
      <c r="P632" s="235"/>
      <c r="Q632" s="235"/>
      <c r="R632" s="235"/>
      <c r="S632" s="235"/>
      <c r="T632" s="235"/>
      <c r="U632" s="235"/>
      <c r="V632" s="235"/>
      <c r="W632" s="235"/>
      <c r="X632" s="235"/>
      <c r="Y632" s="235"/>
      <c r="Z632" s="235"/>
    </row>
    <row r="633" spans="1:26" ht="12" customHeight="1" x14ac:dyDescent="0.25">
      <c r="A633" s="235"/>
      <c r="B633" s="235"/>
      <c r="C633" s="235"/>
      <c r="D633" s="269"/>
      <c r="E633" s="235"/>
      <c r="F633" s="235"/>
      <c r="G633" s="235"/>
      <c r="H633" s="235"/>
      <c r="I633" s="235"/>
      <c r="J633" s="235"/>
      <c r="K633" s="235"/>
      <c r="L633" s="235"/>
      <c r="M633" s="235"/>
      <c r="N633" s="235"/>
      <c r="O633" s="235"/>
      <c r="P633" s="235"/>
      <c r="Q633" s="235"/>
      <c r="R633" s="235"/>
      <c r="S633" s="235"/>
      <c r="T633" s="235"/>
      <c r="U633" s="235"/>
      <c r="V633" s="235"/>
      <c r="W633" s="235"/>
      <c r="X633" s="235"/>
      <c r="Y633" s="235"/>
      <c r="Z633" s="235"/>
    </row>
    <row r="634" spans="1:26" ht="12" customHeight="1" x14ac:dyDescent="0.25">
      <c r="A634" s="235"/>
      <c r="B634" s="235"/>
      <c r="C634" s="235"/>
      <c r="D634" s="269"/>
      <c r="E634" s="235"/>
      <c r="F634" s="235"/>
      <c r="G634" s="235"/>
      <c r="H634" s="235"/>
      <c r="I634" s="235"/>
      <c r="J634" s="235"/>
      <c r="K634" s="235"/>
      <c r="L634" s="235"/>
      <c r="M634" s="235"/>
      <c r="N634" s="235"/>
      <c r="O634" s="235"/>
      <c r="P634" s="235"/>
      <c r="Q634" s="235"/>
      <c r="R634" s="235"/>
      <c r="S634" s="235"/>
      <c r="T634" s="235"/>
      <c r="U634" s="235"/>
      <c r="V634" s="235"/>
      <c r="W634" s="235"/>
      <c r="X634" s="235"/>
      <c r="Y634" s="235"/>
      <c r="Z634" s="235"/>
    </row>
    <row r="635" spans="1:26" ht="12" customHeight="1" x14ac:dyDescent="0.25">
      <c r="A635" s="235"/>
      <c r="B635" s="235"/>
      <c r="C635" s="235"/>
      <c r="D635" s="269"/>
      <c r="E635" s="235"/>
      <c r="F635" s="235"/>
      <c r="G635" s="235"/>
      <c r="H635" s="235"/>
      <c r="I635" s="235"/>
      <c r="J635" s="235"/>
      <c r="K635" s="235"/>
      <c r="L635" s="235"/>
      <c r="M635" s="235"/>
      <c r="N635" s="235"/>
      <c r="O635" s="235"/>
      <c r="P635" s="235"/>
      <c r="Q635" s="235"/>
      <c r="R635" s="235"/>
      <c r="S635" s="235"/>
      <c r="T635" s="235"/>
      <c r="U635" s="235"/>
      <c r="V635" s="235"/>
      <c r="W635" s="235"/>
      <c r="X635" s="235"/>
      <c r="Y635" s="235"/>
      <c r="Z635" s="235"/>
    </row>
    <row r="636" spans="1:26" ht="12" customHeight="1" x14ac:dyDescent="0.25">
      <c r="A636" s="235"/>
      <c r="B636" s="235"/>
      <c r="C636" s="235"/>
      <c r="D636" s="269"/>
      <c r="E636" s="235"/>
      <c r="F636" s="235"/>
      <c r="G636" s="235"/>
      <c r="H636" s="235"/>
      <c r="I636" s="235"/>
      <c r="J636" s="235"/>
      <c r="K636" s="235"/>
      <c r="L636" s="235"/>
      <c r="M636" s="235"/>
      <c r="N636" s="235"/>
      <c r="O636" s="235"/>
      <c r="P636" s="235"/>
      <c r="Q636" s="235"/>
      <c r="R636" s="235"/>
      <c r="S636" s="235"/>
      <c r="T636" s="235"/>
      <c r="U636" s="235"/>
      <c r="V636" s="235"/>
      <c r="W636" s="235"/>
      <c r="X636" s="235"/>
      <c r="Y636" s="235"/>
      <c r="Z636" s="235"/>
    </row>
    <row r="637" spans="1:26" ht="12" customHeight="1" x14ac:dyDescent="0.25">
      <c r="A637" s="235"/>
      <c r="B637" s="235"/>
      <c r="C637" s="235"/>
      <c r="D637" s="269"/>
      <c r="E637" s="235"/>
      <c r="F637" s="235"/>
      <c r="G637" s="235"/>
      <c r="H637" s="235"/>
      <c r="I637" s="235"/>
      <c r="J637" s="235"/>
      <c r="K637" s="235"/>
      <c r="L637" s="235"/>
      <c r="M637" s="235"/>
      <c r="N637" s="235"/>
      <c r="O637" s="235"/>
      <c r="P637" s="235"/>
      <c r="Q637" s="235"/>
      <c r="R637" s="235"/>
      <c r="S637" s="235"/>
      <c r="T637" s="235"/>
      <c r="U637" s="235"/>
      <c r="V637" s="235"/>
      <c r="W637" s="235"/>
      <c r="X637" s="235"/>
      <c r="Y637" s="235"/>
      <c r="Z637" s="235"/>
    </row>
    <row r="638" spans="1:26" ht="12" customHeight="1" x14ac:dyDescent="0.25">
      <c r="A638" s="235"/>
      <c r="B638" s="235"/>
      <c r="C638" s="235"/>
      <c r="D638" s="269"/>
      <c r="E638" s="235"/>
      <c r="F638" s="235"/>
      <c r="G638" s="235"/>
      <c r="H638" s="235"/>
      <c r="I638" s="235"/>
      <c r="J638" s="235"/>
      <c r="K638" s="235"/>
      <c r="L638" s="235"/>
      <c r="M638" s="235"/>
      <c r="N638" s="235"/>
      <c r="O638" s="235"/>
      <c r="P638" s="235"/>
      <c r="Q638" s="235"/>
      <c r="R638" s="235"/>
      <c r="S638" s="235"/>
      <c r="T638" s="235"/>
      <c r="U638" s="235"/>
      <c r="V638" s="235"/>
      <c r="W638" s="235"/>
      <c r="X638" s="235"/>
      <c r="Y638" s="235"/>
      <c r="Z638" s="235"/>
    </row>
    <row r="639" spans="1:26" ht="12" customHeight="1" x14ac:dyDescent="0.25">
      <c r="A639" s="235"/>
      <c r="B639" s="235"/>
      <c r="C639" s="235"/>
      <c r="D639" s="269"/>
      <c r="E639" s="235"/>
      <c r="F639" s="235"/>
      <c r="G639" s="235"/>
      <c r="H639" s="235"/>
      <c r="I639" s="235"/>
      <c r="J639" s="235"/>
      <c r="K639" s="235"/>
      <c r="L639" s="235"/>
      <c r="M639" s="235"/>
      <c r="N639" s="235"/>
      <c r="O639" s="235"/>
      <c r="P639" s="235"/>
      <c r="Q639" s="235"/>
      <c r="R639" s="235"/>
      <c r="S639" s="235"/>
      <c r="T639" s="235"/>
      <c r="U639" s="235"/>
      <c r="V639" s="235"/>
      <c r="W639" s="235"/>
      <c r="X639" s="235"/>
      <c r="Y639" s="235"/>
      <c r="Z639" s="235"/>
    </row>
    <row r="640" spans="1:26" ht="12" customHeight="1" x14ac:dyDescent="0.25">
      <c r="A640" s="235"/>
      <c r="B640" s="235"/>
      <c r="C640" s="235"/>
      <c r="D640" s="269"/>
      <c r="E640" s="235"/>
      <c r="F640" s="235"/>
      <c r="G640" s="235"/>
      <c r="H640" s="235"/>
      <c r="I640" s="235"/>
      <c r="J640" s="235"/>
      <c r="K640" s="235"/>
      <c r="L640" s="235"/>
      <c r="M640" s="235"/>
      <c r="N640" s="235"/>
      <c r="O640" s="235"/>
      <c r="P640" s="235"/>
      <c r="Q640" s="235"/>
      <c r="R640" s="235"/>
      <c r="S640" s="235"/>
      <c r="T640" s="235"/>
      <c r="U640" s="235"/>
      <c r="V640" s="235"/>
      <c r="W640" s="235"/>
      <c r="X640" s="235"/>
      <c r="Y640" s="235"/>
      <c r="Z640" s="235"/>
    </row>
    <row r="641" spans="1:26" ht="12" customHeight="1" x14ac:dyDescent="0.25">
      <c r="A641" s="235"/>
      <c r="B641" s="235"/>
      <c r="C641" s="235"/>
      <c r="D641" s="269"/>
      <c r="E641" s="235"/>
      <c r="F641" s="235"/>
      <c r="G641" s="235"/>
      <c r="H641" s="235"/>
      <c r="I641" s="235"/>
      <c r="J641" s="235"/>
      <c r="K641" s="235"/>
      <c r="L641" s="235"/>
      <c r="M641" s="235"/>
      <c r="N641" s="235"/>
      <c r="O641" s="235"/>
      <c r="P641" s="235"/>
      <c r="Q641" s="235"/>
      <c r="R641" s="235"/>
      <c r="S641" s="235"/>
      <c r="T641" s="235"/>
      <c r="U641" s="235"/>
      <c r="V641" s="235"/>
      <c r="W641" s="235"/>
      <c r="X641" s="235"/>
      <c r="Y641" s="235"/>
      <c r="Z641" s="235"/>
    </row>
    <row r="642" spans="1:26" ht="12" customHeight="1" x14ac:dyDescent="0.25">
      <c r="A642" s="235"/>
      <c r="B642" s="235"/>
      <c r="C642" s="235"/>
      <c r="D642" s="269"/>
      <c r="E642" s="235"/>
      <c r="F642" s="235"/>
      <c r="G642" s="235"/>
      <c r="H642" s="235"/>
      <c r="I642" s="235"/>
      <c r="J642" s="235"/>
      <c r="K642" s="235"/>
      <c r="L642" s="235"/>
      <c r="M642" s="235"/>
      <c r="N642" s="235"/>
      <c r="O642" s="235"/>
      <c r="P642" s="235"/>
      <c r="Q642" s="235"/>
      <c r="R642" s="235"/>
      <c r="S642" s="235"/>
      <c r="T642" s="235"/>
      <c r="U642" s="235"/>
      <c r="V642" s="235"/>
      <c r="W642" s="235"/>
      <c r="X642" s="235"/>
      <c r="Y642" s="235"/>
      <c r="Z642" s="235"/>
    </row>
    <row r="643" spans="1:26" ht="12" customHeight="1" x14ac:dyDescent="0.25">
      <c r="A643" s="235"/>
      <c r="B643" s="235"/>
      <c r="C643" s="235"/>
      <c r="D643" s="269"/>
      <c r="E643" s="235"/>
      <c r="F643" s="235"/>
      <c r="G643" s="235"/>
      <c r="H643" s="235"/>
      <c r="I643" s="235"/>
      <c r="J643" s="235"/>
      <c r="K643" s="235"/>
      <c r="L643" s="235"/>
      <c r="M643" s="235"/>
      <c r="N643" s="235"/>
      <c r="O643" s="235"/>
      <c r="P643" s="235"/>
      <c r="Q643" s="235"/>
      <c r="R643" s="235"/>
      <c r="S643" s="235"/>
      <c r="T643" s="235"/>
      <c r="U643" s="235"/>
      <c r="V643" s="235"/>
      <c r="W643" s="235"/>
      <c r="X643" s="235"/>
      <c r="Y643" s="235"/>
      <c r="Z643" s="235"/>
    </row>
    <row r="644" spans="1:26" ht="12" customHeight="1" x14ac:dyDescent="0.25">
      <c r="A644" s="235"/>
      <c r="B644" s="235"/>
      <c r="C644" s="235"/>
      <c r="D644" s="269"/>
      <c r="E644" s="235"/>
      <c r="F644" s="235"/>
      <c r="G644" s="235"/>
      <c r="H644" s="235"/>
      <c r="I644" s="235"/>
      <c r="J644" s="235"/>
      <c r="K644" s="235"/>
      <c r="L644" s="235"/>
      <c r="M644" s="235"/>
      <c r="N644" s="235"/>
      <c r="O644" s="235"/>
      <c r="P644" s="235"/>
      <c r="Q644" s="235"/>
      <c r="R644" s="235"/>
      <c r="S644" s="235"/>
      <c r="T644" s="235"/>
      <c r="U644" s="235"/>
      <c r="V644" s="235"/>
      <c r="W644" s="235"/>
      <c r="X644" s="235"/>
      <c r="Y644" s="235"/>
      <c r="Z644" s="235"/>
    </row>
    <row r="645" spans="1:26" ht="12" customHeight="1" x14ac:dyDescent="0.25">
      <c r="A645" s="235"/>
      <c r="B645" s="235"/>
      <c r="C645" s="235"/>
      <c r="D645" s="269"/>
      <c r="E645" s="235"/>
      <c r="F645" s="235"/>
      <c r="G645" s="235"/>
      <c r="H645" s="235"/>
      <c r="I645" s="235"/>
      <c r="J645" s="235"/>
      <c r="K645" s="235"/>
      <c r="L645" s="235"/>
      <c r="M645" s="235"/>
      <c r="N645" s="235"/>
      <c r="O645" s="235"/>
      <c r="P645" s="235"/>
      <c r="Q645" s="235"/>
      <c r="R645" s="235"/>
      <c r="S645" s="235"/>
      <c r="T645" s="235"/>
      <c r="U645" s="235"/>
      <c r="V645" s="235"/>
      <c r="W645" s="235"/>
      <c r="X645" s="235"/>
      <c r="Y645" s="235"/>
      <c r="Z645" s="235"/>
    </row>
    <row r="646" spans="1:26" ht="12" customHeight="1" x14ac:dyDescent="0.25">
      <c r="A646" s="235"/>
      <c r="B646" s="235"/>
      <c r="C646" s="235"/>
      <c r="D646" s="269"/>
      <c r="E646" s="235"/>
      <c r="F646" s="235"/>
      <c r="G646" s="235"/>
      <c r="H646" s="235"/>
      <c r="I646" s="235"/>
      <c r="J646" s="235"/>
      <c r="K646" s="235"/>
      <c r="L646" s="235"/>
      <c r="M646" s="235"/>
      <c r="N646" s="235"/>
      <c r="O646" s="235"/>
      <c r="P646" s="235"/>
      <c r="Q646" s="235"/>
      <c r="R646" s="235"/>
      <c r="S646" s="235"/>
      <c r="T646" s="235"/>
      <c r="U646" s="235"/>
      <c r="V646" s="235"/>
      <c r="W646" s="235"/>
      <c r="X646" s="235"/>
      <c r="Y646" s="235"/>
      <c r="Z646" s="235"/>
    </row>
    <row r="647" spans="1:26" ht="12" customHeight="1" x14ac:dyDescent="0.25">
      <c r="A647" s="235"/>
      <c r="B647" s="235"/>
      <c r="C647" s="235"/>
      <c r="D647" s="269"/>
      <c r="E647" s="235"/>
      <c r="F647" s="235"/>
      <c r="G647" s="235"/>
      <c r="H647" s="235"/>
      <c r="I647" s="235"/>
      <c r="J647" s="235"/>
      <c r="K647" s="235"/>
      <c r="L647" s="235"/>
      <c r="M647" s="235"/>
      <c r="N647" s="235"/>
      <c r="O647" s="235"/>
      <c r="P647" s="235"/>
      <c r="Q647" s="235"/>
      <c r="R647" s="235"/>
      <c r="S647" s="235"/>
      <c r="T647" s="235"/>
      <c r="U647" s="235"/>
      <c r="V647" s="235"/>
      <c r="W647" s="235"/>
      <c r="X647" s="235"/>
      <c r="Y647" s="235"/>
      <c r="Z647" s="235"/>
    </row>
    <row r="648" spans="1:26" ht="12" customHeight="1" x14ac:dyDescent="0.25">
      <c r="A648" s="235"/>
      <c r="B648" s="235"/>
      <c r="C648" s="235"/>
      <c r="D648" s="269"/>
      <c r="E648" s="235"/>
      <c r="F648" s="235"/>
      <c r="G648" s="235"/>
      <c r="H648" s="235"/>
      <c r="I648" s="235"/>
      <c r="J648" s="235"/>
      <c r="K648" s="235"/>
      <c r="L648" s="235"/>
      <c r="M648" s="235"/>
      <c r="N648" s="235"/>
      <c r="O648" s="235"/>
      <c r="P648" s="235"/>
      <c r="Q648" s="235"/>
      <c r="R648" s="235"/>
      <c r="S648" s="235"/>
      <c r="T648" s="235"/>
      <c r="U648" s="235"/>
      <c r="V648" s="235"/>
      <c r="W648" s="235"/>
      <c r="X648" s="235"/>
      <c r="Y648" s="235"/>
      <c r="Z648" s="235"/>
    </row>
    <row r="649" spans="1:26" ht="12" customHeight="1" x14ac:dyDescent="0.25">
      <c r="A649" s="235"/>
      <c r="B649" s="235"/>
      <c r="C649" s="235"/>
      <c r="D649" s="269"/>
      <c r="E649" s="235"/>
      <c r="F649" s="235"/>
      <c r="G649" s="235"/>
      <c r="H649" s="235"/>
      <c r="I649" s="235"/>
      <c r="J649" s="235"/>
      <c r="K649" s="235"/>
      <c r="L649" s="235"/>
      <c r="M649" s="235"/>
      <c r="N649" s="235"/>
      <c r="O649" s="235"/>
      <c r="P649" s="235"/>
      <c r="Q649" s="235"/>
      <c r="R649" s="235"/>
      <c r="S649" s="235"/>
      <c r="T649" s="235"/>
      <c r="U649" s="235"/>
      <c r="V649" s="235"/>
      <c r="W649" s="235"/>
      <c r="X649" s="235"/>
      <c r="Y649" s="235"/>
      <c r="Z649" s="235"/>
    </row>
    <row r="650" spans="1:26" ht="12" customHeight="1" x14ac:dyDescent="0.25">
      <c r="A650" s="235"/>
      <c r="B650" s="235"/>
      <c r="C650" s="235"/>
      <c r="D650" s="269"/>
      <c r="E650" s="235"/>
      <c r="F650" s="235"/>
      <c r="G650" s="235"/>
      <c r="H650" s="235"/>
      <c r="I650" s="235"/>
      <c r="J650" s="235"/>
      <c r="K650" s="235"/>
      <c r="L650" s="235"/>
      <c r="M650" s="235"/>
      <c r="N650" s="235"/>
      <c r="O650" s="235"/>
      <c r="P650" s="235"/>
      <c r="Q650" s="235"/>
      <c r="R650" s="235"/>
      <c r="S650" s="235"/>
      <c r="T650" s="235"/>
      <c r="U650" s="235"/>
      <c r="V650" s="235"/>
      <c r="W650" s="235"/>
      <c r="X650" s="235"/>
      <c r="Y650" s="235"/>
      <c r="Z650" s="235"/>
    </row>
    <row r="651" spans="1:26" ht="12" customHeight="1" x14ac:dyDescent="0.25">
      <c r="A651" s="235"/>
      <c r="B651" s="235"/>
      <c r="C651" s="235"/>
      <c r="D651" s="269"/>
      <c r="E651" s="235"/>
      <c r="F651" s="235"/>
      <c r="G651" s="235"/>
      <c r="H651" s="235"/>
      <c r="I651" s="235"/>
      <c r="J651" s="235"/>
      <c r="K651" s="235"/>
      <c r="L651" s="235"/>
      <c r="M651" s="235"/>
      <c r="N651" s="235"/>
      <c r="O651" s="235"/>
      <c r="P651" s="235"/>
      <c r="Q651" s="235"/>
      <c r="R651" s="235"/>
      <c r="S651" s="235"/>
      <c r="T651" s="235"/>
      <c r="U651" s="235"/>
      <c r="V651" s="235"/>
      <c r="W651" s="235"/>
      <c r="X651" s="235"/>
      <c r="Y651" s="235"/>
      <c r="Z651" s="235"/>
    </row>
    <row r="652" spans="1:26" ht="12" customHeight="1" x14ac:dyDescent="0.25">
      <c r="A652" s="235"/>
      <c r="B652" s="235"/>
      <c r="C652" s="235"/>
      <c r="D652" s="269"/>
      <c r="E652" s="235"/>
      <c r="F652" s="235"/>
      <c r="G652" s="235"/>
      <c r="H652" s="235"/>
      <c r="I652" s="235"/>
      <c r="J652" s="235"/>
      <c r="K652" s="235"/>
      <c r="L652" s="235"/>
      <c r="M652" s="235"/>
      <c r="N652" s="235"/>
      <c r="O652" s="235"/>
      <c r="P652" s="235"/>
      <c r="Q652" s="235"/>
      <c r="R652" s="235"/>
      <c r="S652" s="235"/>
      <c r="T652" s="235"/>
      <c r="U652" s="235"/>
      <c r="V652" s="235"/>
      <c r="W652" s="235"/>
      <c r="X652" s="235"/>
      <c r="Y652" s="235"/>
      <c r="Z652" s="235"/>
    </row>
    <row r="653" spans="1:26" ht="12" customHeight="1" x14ac:dyDescent="0.25">
      <c r="A653" s="235"/>
      <c r="B653" s="235"/>
      <c r="C653" s="235"/>
      <c r="D653" s="269"/>
      <c r="E653" s="235"/>
      <c r="F653" s="235"/>
      <c r="G653" s="235"/>
      <c r="H653" s="235"/>
      <c r="I653" s="235"/>
      <c r="J653" s="235"/>
      <c r="K653" s="235"/>
      <c r="L653" s="235"/>
      <c r="M653" s="235"/>
      <c r="N653" s="235"/>
      <c r="O653" s="235"/>
      <c r="P653" s="235"/>
      <c r="Q653" s="235"/>
      <c r="R653" s="235"/>
      <c r="S653" s="235"/>
      <c r="T653" s="235"/>
      <c r="U653" s="235"/>
      <c r="V653" s="235"/>
      <c r="W653" s="235"/>
      <c r="X653" s="235"/>
      <c r="Y653" s="235"/>
      <c r="Z653" s="235"/>
    </row>
    <row r="654" spans="1:26" ht="12" customHeight="1" x14ac:dyDescent="0.25">
      <c r="A654" s="235"/>
      <c r="B654" s="235"/>
      <c r="C654" s="235"/>
      <c r="D654" s="269"/>
      <c r="E654" s="235"/>
      <c r="F654" s="235"/>
      <c r="G654" s="235"/>
      <c r="H654" s="235"/>
      <c r="I654" s="235"/>
      <c r="J654" s="235"/>
      <c r="K654" s="235"/>
      <c r="L654" s="235"/>
      <c r="M654" s="235"/>
      <c r="N654" s="235"/>
      <c r="O654" s="235"/>
      <c r="P654" s="235"/>
      <c r="Q654" s="235"/>
      <c r="R654" s="235"/>
      <c r="S654" s="235"/>
      <c r="T654" s="235"/>
      <c r="U654" s="235"/>
      <c r="V654" s="235"/>
      <c r="W654" s="235"/>
      <c r="X654" s="235"/>
      <c r="Y654" s="235"/>
      <c r="Z654" s="235"/>
    </row>
    <row r="655" spans="1:26" ht="12" customHeight="1" x14ac:dyDescent="0.25">
      <c r="A655" s="235"/>
      <c r="B655" s="235"/>
      <c r="C655" s="235"/>
      <c r="D655" s="269"/>
      <c r="E655" s="235"/>
      <c r="F655" s="235"/>
      <c r="G655" s="235"/>
      <c r="H655" s="235"/>
      <c r="I655" s="235"/>
      <c r="J655" s="235"/>
      <c r="K655" s="235"/>
      <c r="L655" s="235"/>
      <c r="M655" s="235"/>
      <c r="N655" s="235"/>
      <c r="O655" s="235"/>
      <c r="P655" s="235"/>
      <c r="Q655" s="235"/>
      <c r="R655" s="235"/>
      <c r="S655" s="235"/>
      <c r="T655" s="235"/>
      <c r="U655" s="235"/>
      <c r="V655" s="235"/>
      <c r="W655" s="235"/>
      <c r="X655" s="235"/>
      <c r="Y655" s="235"/>
      <c r="Z655" s="235"/>
    </row>
    <row r="656" spans="1:26" ht="12" customHeight="1" x14ac:dyDescent="0.25">
      <c r="A656" s="235"/>
      <c r="B656" s="235"/>
      <c r="C656" s="235"/>
      <c r="D656" s="269"/>
      <c r="E656" s="235"/>
      <c r="F656" s="235"/>
      <c r="G656" s="235"/>
      <c r="H656" s="235"/>
      <c r="I656" s="235"/>
      <c r="J656" s="235"/>
      <c r="K656" s="235"/>
      <c r="L656" s="235"/>
      <c r="M656" s="235"/>
      <c r="N656" s="235"/>
      <c r="O656" s="235"/>
      <c r="P656" s="235"/>
      <c r="Q656" s="235"/>
      <c r="R656" s="235"/>
      <c r="S656" s="235"/>
      <c r="T656" s="235"/>
      <c r="U656" s="235"/>
      <c r="V656" s="235"/>
      <c r="W656" s="235"/>
      <c r="X656" s="235"/>
      <c r="Y656" s="235"/>
      <c r="Z656" s="235"/>
    </row>
    <row r="657" spans="1:26" ht="12" customHeight="1" x14ac:dyDescent="0.25">
      <c r="A657" s="235"/>
      <c r="B657" s="235"/>
      <c r="C657" s="235"/>
      <c r="D657" s="269"/>
      <c r="E657" s="235"/>
      <c r="F657" s="235"/>
      <c r="G657" s="235"/>
      <c r="H657" s="235"/>
      <c r="I657" s="235"/>
      <c r="J657" s="235"/>
      <c r="K657" s="235"/>
      <c r="L657" s="235"/>
      <c r="M657" s="235"/>
      <c r="N657" s="235"/>
      <c r="O657" s="235"/>
      <c r="P657" s="235"/>
      <c r="Q657" s="235"/>
      <c r="R657" s="235"/>
      <c r="S657" s="235"/>
      <c r="T657" s="235"/>
      <c r="U657" s="235"/>
      <c r="V657" s="235"/>
      <c r="W657" s="235"/>
      <c r="X657" s="235"/>
      <c r="Y657" s="235"/>
      <c r="Z657" s="235"/>
    </row>
    <row r="658" spans="1:26" ht="12" customHeight="1" x14ac:dyDescent="0.25">
      <c r="A658" s="235"/>
      <c r="B658" s="235"/>
      <c r="C658" s="235"/>
      <c r="D658" s="269"/>
      <c r="E658" s="235"/>
      <c r="F658" s="235"/>
      <c r="G658" s="235"/>
      <c r="H658" s="235"/>
      <c r="I658" s="235"/>
      <c r="J658" s="235"/>
      <c r="K658" s="235"/>
      <c r="L658" s="235"/>
      <c r="M658" s="235"/>
      <c r="N658" s="235"/>
      <c r="O658" s="235"/>
      <c r="P658" s="235"/>
      <c r="Q658" s="235"/>
      <c r="R658" s="235"/>
      <c r="S658" s="235"/>
      <c r="T658" s="235"/>
      <c r="U658" s="235"/>
      <c r="V658" s="235"/>
      <c r="W658" s="235"/>
      <c r="X658" s="235"/>
      <c r="Y658" s="235"/>
      <c r="Z658" s="235"/>
    </row>
    <row r="659" spans="1:26" ht="12" customHeight="1" x14ac:dyDescent="0.25">
      <c r="A659" s="235"/>
      <c r="B659" s="235"/>
      <c r="C659" s="235"/>
      <c r="D659" s="269"/>
      <c r="E659" s="235"/>
      <c r="F659" s="235"/>
      <c r="G659" s="235"/>
      <c r="H659" s="235"/>
      <c r="I659" s="235"/>
      <c r="J659" s="235"/>
      <c r="K659" s="235"/>
      <c r="L659" s="235"/>
      <c r="M659" s="235"/>
      <c r="N659" s="235"/>
      <c r="O659" s="235"/>
      <c r="P659" s="235"/>
      <c r="Q659" s="235"/>
      <c r="R659" s="235"/>
      <c r="S659" s="235"/>
      <c r="T659" s="235"/>
      <c r="U659" s="235"/>
      <c r="V659" s="235"/>
      <c r="W659" s="235"/>
      <c r="X659" s="235"/>
      <c r="Y659" s="235"/>
      <c r="Z659" s="235"/>
    </row>
    <row r="660" spans="1:26" ht="12" customHeight="1" x14ac:dyDescent="0.25">
      <c r="A660" s="235"/>
      <c r="B660" s="235"/>
      <c r="C660" s="235"/>
      <c r="D660" s="269"/>
      <c r="E660" s="235"/>
      <c r="F660" s="235"/>
      <c r="G660" s="235"/>
      <c r="H660" s="235"/>
      <c r="I660" s="235"/>
      <c r="J660" s="235"/>
      <c r="K660" s="235"/>
      <c r="L660" s="235"/>
      <c r="M660" s="235"/>
      <c r="N660" s="235"/>
      <c r="O660" s="235"/>
      <c r="P660" s="235"/>
      <c r="Q660" s="235"/>
      <c r="R660" s="235"/>
      <c r="S660" s="235"/>
      <c r="T660" s="235"/>
      <c r="U660" s="235"/>
      <c r="V660" s="235"/>
      <c r="W660" s="235"/>
      <c r="X660" s="235"/>
      <c r="Y660" s="235"/>
      <c r="Z660" s="235"/>
    </row>
    <row r="661" spans="1:26" ht="12" customHeight="1" x14ac:dyDescent="0.25">
      <c r="A661" s="235"/>
      <c r="B661" s="235"/>
      <c r="C661" s="235"/>
      <c r="D661" s="269"/>
      <c r="E661" s="235"/>
      <c r="F661" s="235"/>
      <c r="G661" s="235"/>
      <c r="H661" s="235"/>
      <c r="I661" s="235"/>
      <c r="J661" s="235"/>
      <c r="K661" s="235"/>
      <c r="L661" s="235"/>
      <c r="M661" s="235"/>
      <c r="N661" s="235"/>
      <c r="O661" s="235"/>
      <c r="P661" s="235"/>
      <c r="Q661" s="235"/>
      <c r="R661" s="235"/>
      <c r="S661" s="235"/>
      <c r="T661" s="235"/>
      <c r="U661" s="235"/>
      <c r="V661" s="235"/>
      <c r="W661" s="235"/>
      <c r="X661" s="235"/>
      <c r="Y661" s="235"/>
      <c r="Z661" s="235"/>
    </row>
    <row r="662" spans="1:26" ht="12" customHeight="1" x14ac:dyDescent="0.25">
      <c r="A662" s="235"/>
      <c r="B662" s="235"/>
      <c r="C662" s="235"/>
      <c r="D662" s="269"/>
      <c r="E662" s="235"/>
      <c r="F662" s="235"/>
      <c r="G662" s="235"/>
      <c r="H662" s="235"/>
      <c r="I662" s="235"/>
      <c r="J662" s="235"/>
      <c r="K662" s="235"/>
      <c r="L662" s="235"/>
      <c r="M662" s="235"/>
      <c r="N662" s="235"/>
      <c r="O662" s="235"/>
      <c r="P662" s="235"/>
      <c r="Q662" s="235"/>
      <c r="R662" s="235"/>
      <c r="S662" s="235"/>
      <c r="T662" s="235"/>
      <c r="U662" s="235"/>
      <c r="V662" s="235"/>
      <c r="W662" s="235"/>
      <c r="X662" s="235"/>
      <c r="Y662" s="235"/>
      <c r="Z662" s="235"/>
    </row>
    <row r="663" spans="1:26" ht="12" customHeight="1" x14ac:dyDescent="0.25">
      <c r="A663" s="235"/>
      <c r="B663" s="235"/>
      <c r="C663" s="235"/>
      <c r="D663" s="269"/>
      <c r="E663" s="235"/>
      <c r="F663" s="235"/>
      <c r="G663" s="235"/>
      <c r="H663" s="235"/>
      <c r="I663" s="235"/>
      <c r="J663" s="235"/>
      <c r="K663" s="235"/>
      <c r="L663" s="235"/>
      <c r="M663" s="235"/>
      <c r="N663" s="235"/>
      <c r="O663" s="235"/>
      <c r="P663" s="235"/>
      <c r="Q663" s="235"/>
      <c r="R663" s="235"/>
      <c r="S663" s="235"/>
      <c r="T663" s="235"/>
      <c r="U663" s="235"/>
      <c r="V663" s="235"/>
      <c r="W663" s="235"/>
      <c r="X663" s="235"/>
      <c r="Y663" s="235"/>
      <c r="Z663" s="235"/>
    </row>
    <row r="664" spans="1:26" ht="12" customHeight="1" x14ac:dyDescent="0.25">
      <c r="A664" s="235"/>
      <c r="B664" s="235"/>
      <c r="C664" s="235"/>
      <c r="D664" s="269"/>
      <c r="E664" s="235"/>
      <c r="F664" s="235"/>
      <c r="G664" s="235"/>
      <c r="H664" s="235"/>
      <c r="I664" s="235"/>
      <c r="J664" s="235"/>
      <c r="K664" s="235"/>
      <c r="L664" s="235"/>
      <c r="M664" s="235"/>
      <c r="N664" s="235"/>
      <c r="O664" s="235"/>
      <c r="P664" s="235"/>
      <c r="Q664" s="235"/>
      <c r="R664" s="235"/>
      <c r="S664" s="235"/>
      <c r="T664" s="235"/>
      <c r="U664" s="235"/>
      <c r="V664" s="235"/>
      <c r="W664" s="235"/>
      <c r="X664" s="235"/>
      <c r="Y664" s="235"/>
      <c r="Z664" s="235"/>
    </row>
    <row r="665" spans="1:26" ht="12" customHeight="1" x14ac:dyDescent="0.25">
      <c r="A665" s="235"/>
      <c r="B665" s="235"/>
      <c r="C665" s="235"/>
      <c r="D665" s="269"/>
      <c r="E665" s="235"/>
      <c r="F665" s="235"/>
      <c r="G665" s="235"/>
      <c r="H665" s="235"/>
      <c r="I665" s="235"/>
      <c r="J665" s="235"/>
      <c r="K665" s="235"/>
      <c r="L665" s="235"/>
      <c r="M665" s="235"/>
      <c r="N665" s="235"/>
      <c r="O665" s="235"/>
      <c r="P665" s="235"/>
      <c r="Q665" s="235"/>
      <c r="R665" s="235"/>
      <c r="S665" s="235"/>
      <c r="T665" s="235"/>
      <c r="U665" s="235"/>
      <c r="V665" s="235"/>
      <c r="W665" s="235"/>
      <c r="X665" s="235"/>
      <c r="Y665" s="235"/>
      <c r="Z665" s="235"/>
    </row>
    <row r="666" spans="1:26" ht="12" customHeight="1" x14ac:dyDescent="0.25">
      <c r="A666" s="235"/>
      <c r="B666" s="235"/>
      <c r="C666" s="235"/>
      <c r="D666" s="269"/>
      <c r="E666" s="235"/>
      <c r="F666" s="235"/>
      <c r="G666" s="235"/>
      <c r="H666" s="235"/>
      <c r="I666" s="235"/>
      <c r="J666" s="235"/>
      <c r="K666" s="235"/>
      <c r="L666" s="235"/>
      <c r="M666" s="235"/>
      <c r="N666" s="235"/>
      <c r="O666" s="235"/>
      <c r="P666" s="235"/>
      <c r="Q666" s="235"/>
      <c r="R666" s="235"/>
      <c r="S666" s="235"/>
      <c r="T666" s="235"/>
      <c r="U666" s="235"/>
      <c r="V666" s="235"/>
      <c r="W666" s="235"/>
      <c r="X666" s="235"/>
      <c r="Y666" s="235"/>
      <c r="Z666" s="235"/>
    </row>
    <row r="667" spans="1:26" ht="12" customHeight="1" x14ac:dyDescent="0.25">
      <c r="A667" s="235"/>
      <c r="B667" s="235"/>
      <c r="C667" s="235"/>
      <c r="D667" s="269"/>
      <c r="E667" s="235"/>
      <c r="F667" s="235"/>
      <c r="G667" s="235"/>
      <c r="H667" s="235"/>
      <c r="I667" s="235"/>
      <c r="J667" s="235"/>
      <c r="K667" s="235"/>
      <c r="L667" s="235"/>
      <c r="M667" s="235"/>
      <c r="N667" s="235"/>
      <c r="O667" s="235"/>
      <c r="P667" s="235"/>
      <c r="Q667" s="235"/>
      <c r="R667" s="235"/>
      <c r="S667" s="235"/>
      <c r="T667" s="235"/>
      <c r="U667" s="235"/>
      <c r="V667" s="235"/>
      <c r="W667" s="235"/>
      <c r="X667" s="235"/>
      <c r="Y667" s="235"/>
      <c r="Z667" s="235"/>
    </row>
    <row r="668" spans="1:26" ht="12" customHeight="1" x14ac:dyDescent="0.25">
      <c r="A668" s="235"/>
      <c r="B668" s="235"/>
      <c r="C668" s="235"/>
      <c r="D668" s="269"/>
      <c r="E668" s="235"/>
      <c r="F668" s="235"/>
      <c r="G668" s="235"/>
      <c r="H668" s="235"/>
      <c r="I668" s="235"/>
      <c r="J668" s="235"/>
      <c r="K668" s="235"/>
      <c r="L668" s="235"/>
      <c r="M668" s="235"/>
      <c r="N668" s="235"/>
      <c r="O668" s="235"/>
      <c r="P668" s="235"/>
      <c r="Q668" s="235"/>
      <c r="R668" s="235"/>
      <c r="S668" s="235"/>
      <c r="T668" s="235"/>
      <c r="U668" s="235"/>
      <c r="V668" s="235"/>
      <c r="W668" s="235"/>
      <c r="X668" s="235"/>
      <c r="Y668" s="235"/>
      <c r="Z668" s="235"/>
    </row>
    <row r="669" spans="1:26" ht="12" customHeight="1" x14ac:dyDescent="0.25">
      <c r="A669" s="235"/>
      <c r="B669" s="235"/>
      <c r="C669" s="235"/>
      <c r="D669" s="269"/>
      <c r="E669" s="235"/>
      <c r="F669" s="235"/>
      <c r="G669" s="235"/>
      <c r="H669" s="235"/>
      <c r="I669" s="235"/>
      <c r="J669" s="235"/>
      <c r="K669" s="235"/>
      <c r="L669" s="235"/>
      <c r="M669" s="235"/>
      <c r="N669" s="235"/>
      <c r="O669" s="235"/>
      <c r="P669" s="235"/>
      <c r="Q669" s="235"/>
      <c r="R669" s="235"/>
      <c r="S669" s="235"/>
      <c r="T669" s="235"/>
      <c r="U669" s="235"/>
      <c r="V669" s="235"/>
      <c r="W669" s="235"/>
      <c r="X669" s="235"/>
      <c r="Y669" s="235"/>
      <c r="Z669" s="235"/>
    </row>
    <row r="670" spans="1:26" ht="12" customHeight="1" x14ac:dyDescent="0.25">
      <c r="A670" s="235"/>
      <c r="B670" s="235"/>
      <c r="C670" s="235"/>
      <c r="D670" s="269"/>
      <c r="E670" s="235"/>
      <c r="F670" s="235"/>
      <c r="G670" s="235"/>
      <c r="H670" s="235"/>
      <c r="I670" s="235"/>
      <c r="J670" s="235"/>
      <c r="K670" s="235"/>
      <c r="L670" s="235"/>
      <c r="M670" s="235"/>
      <c r="N670" s="235"/>
      <c r="O670" s="235"/>
      <c r="P670" s="235"/>
      <c r="Q670" s="235"/>
      <c r="R670" s="235"/>
      <c r="S670" s="235"/>
      <c r="T670" s="235"/>
      <c r="U670" s="235"/>
      <c r="V670" s="235"/>
      <c r="W670" s="235"/>
      <c r="X670" s="235"/>
      <c r="Y670" s="235"/>
      <c r="Z670" s="235"/>
    </row>
    <row r="671" spans="1:26" ht="12" customHeight="1" x14ac:dyDescent="0.25">
      <c r="A671" s="235"/>
      <c r="B671" s="235"/>
      <c r="C671" s="235"/>
      <c r="D671" s="269"/>
      <c r="E671" s="235"/>
      <c r="F671" s="235"/>
      <c r="G671" s="235"/>
      <c r="H671" s="235"/>
      <c r="I671" s="235"/>
      <c r="J671" s="235"/>
      <c r="K671" s="235"/>
      <c r="L671" s="235"/>
      <c r="M671" s="235"/>
      <c r="N671" s="235"/>
      <c r="O671" s="235"/>
      <c r="P671" s="235"/>
      <c r="Q671" s="235"/>
      <c r="R671" s="235"/>
      <c r="S671" s="235"/>
      <c r="T671" s="235"/>
      <c r="U671" s="235"/>
      <c r="V671" s="235"/>
      <c r="W671" s="235"/>
      <c r="X671" s="235"/>
      <c r="Y671" s="235"/>
      <c r="Z671" s="235"/>
    </row>
    <row r="672" spans="1:26" ht="12" customHeight="1" x14ac:dyDescent="0.25">
      <c r="A672" s="235"/>
      <c r="B672" s="235"/>
      <c r="C672" s="235"/>
      <c r="D672" s="269"/>
      <c r="E672" s="235"/>
      <c r="F672" s="235"/>
      <c r="G672" s="235"/>
      <c r="H672" s="235"/>
      <c r="I672" s="235"/>
      <c r="J672" s="235"/>
      <c r="K672" s="235"/>
      <c r="L672" s="235"/>
      <c r="M672" s="235"/>
      <c r="N672" s="235"/>
      <c r="O672" s="235"/>
      <c r="P672" s="235"/>
      <c r="Q672" s="235"/>
      <c r="R672" s="235"/>
      <c r="S672" s="235"/>
      <c r="T672" s="235"/>
      <c r="U672" s="235"/>
      <c r="V672" s="235"/>
      <c r="W672" s="235"/>
      <c r="X672" s="235"/>
      <c r="Y672" s="235"/>
      <c r="Z672" s="235"/>
    </row>
    <row r="673" spans="1:26" ht="12" customHeight="1" x14ac:dyDescent="0.25">
      <c r="A673" s="235"/>
      <c r="B673" s="235"/>
      <c r="C673" s="235"/>
      <c r="D673" s="269"/>
      <c r="E673" s="235"/>
      <c r="F673" s="235"/>
      <c r="G673" s="235"/>
      <c r="H673" s="235"/>
      <c r="I673" s="235"/>
      <c r="J673" s="235"/>
      <c r="K673" s="235"/>
      <c r="L673" s="235"/>
      <c r="M673" s="235"/>
      <c r="N673" s="235"/>
      <c r="O673" s="235"/>
      <c r="P673" s="235"/>
      <c r="Q673" s="235"/>
      <c r="R673" s="235"/>
      <c r="S673" s="235"/>
      <c r="T673" s="235"/>
      <c r="U673" s="235"/>
      <c r="V673" s="235"/>
      <c r="W673" s="235"/>
      <c r="X673" s="235"/>
      <c r="Y673" s="235"/>
      <c r="Z673" s="235"/>
    </row>
    <row r="674" spans="1:26" ht="12" customHeight="1" x14ac:dyDescent="0.25">
      <c r="A674" s="235"/>
      <c r="B674" s="235"/>
      <c r="C674" s="235"/>
      <c r="D674" s="269"/>
      <c r="E674" s="235"/>
      <c r="F674" s="235"/>
      <c r="G674" s="235"/>
      <c r="H674" s="235"/>
      <c r="I674" s="235"/>
      <c r="J674" s="235"/>
      <c r="K674" s="235"/>
      <c r="L674" s="235"/>
      <c r="M674" s="235"/>
      <c r="N674" s="235"/>
      <c r="O674" s="235"/>
      <c r="P674" s="235"/>
      <c r="Q674" s="235"/>
      <c r="R674" s="235"/>
      <c r="S674" s="235"/>
      <c r="T674" s="235"/>
      <c r="U674" s="235"/>
      <c r="V674" s="235"/>
      <c r="W674" s="235"/>
      <c r="X674" s="235"/>
      <c r="Y674" s="235"/>
      <c r="Z674" s="235"/>
    </row>
    <row r="675" spans="1:26" ht="12" customHeight="1" x14ac:dyDescent="0.25">
      <c r="A675" s="235"/>
      <c r="B675" s="235"/>
      <c r="C675" s="235"/>
      <c r="D675" s="269"/>
      <c r="E675" s="235"/>
      <c r="F675" s="235"/>
      <c r="G675" s="235"/>
      <c r="H675" s="235"/>
      <c r="I675" s="235"/>
      <c r="J675" s="235"/>
      <c r="K675" s="235"/>
      <c r="L675" s="235"/>
      <c r="M675" s="235"/>
      <c r="N675" s="235"/>
      <c r="O675" s="235"/>
      <c r="P675" s="235"/>
      <c r="Q675" s="235"/>
      <c r="R675" s="235"/>
      <c r="S675" s="235"/>
      <c r="T675" s="235"/>
      <c r="U675" s="235"/>
      <c r="V675" s="235"/>
      <c r="W675" s="235"/>
      <c r="X675" s="235"/>
      <c r="Y675" s="235"/>
      <c r="Z675" s="235"/>
    </row>
    <row r="676" spans="1:26" ht="12" customHeight="1" x14ac:dyDescent="0.25">
      <c r="A676" s="235"/>
      <c r="B676" s="235"/>
      <c r="C676" s="235"/>
      <c r="D676" s="269"/>
      <c r="E676" s="235"/>
      <c r="F676" s="235"/>
      <c r="G676" s="235"/>
      <c r="H676" s="235"/>
      <c r="I676" s="235"/>
      <c r="J676" s="235"/>
      <c r="K676" s="235"/>
      <c r="L676" s="235"/>
      <c r="M676" s="235"/>
      <c r="N676" s="235"/>
      <c r="O676" s="235"/>
      <c r="P676" s="235"/>
      <c r="Q676" s="235"/>
      <c r="R676" s="235"/>
      <c r="S676" s="235"/>
      <c r="T676" s="235"/>
      <c r="U676" s="235"/>
      <c r="V676" s="235"/>
      <c r="W676" s="235"/>
      <c r="X676" s="235"/>
      <c r="Y676" s="235"/>
      <c r="Z676" s="235"/>
    </row>
    <row r="677" spans="1:26" ht="12" customHeight="1" x14ac:dyDescent="0.25">
      <c r="A677" s="235"/>
      <c r="B677" s="235"/>
      <c r="C677" s="235"/>
      <c r="D677" s="269"/>
      <c r="E677" s="235"/>
      <c r="F677" s="235"/>
      <c r="G677" s="235"/>
      <c r="H677" s="235"/>
      <c r="I677" s="235"/>
      <c r="J677" s="235"/>
      <c r="K677" s="235"/>
      <c r="L677" s="235"/>
      <c r="M677" s="235"/>
      <c r="N677" s="235"/>
      <c r="O677" s="235"/>
      <c r="P677" s="235"/>
      <c r="Q677" s="235"/>
      <c r="R677" s="235"/>
      <c r="S677" s="235"/>
      <c r="T677" s="235"/>
      <c r="U677" s="235"/>
      <c r="V677" s="235"/>
      <c r="W677" s="235"/>
      <c r="X677" s="235"/>
      <c r="Y677" s="235"/>
      <c r="Z677" s="235"/>
    </row>
    <row r="678" spans="1:26" ht="12" customHeight="1" x14ac:dyDescent="0.25">
      <c r="A678" s="235"/>
      <c r="B678" s="235"/>
      <c r="C678" s="235"/>
      <c r="D678" s="269"/>
      <c r="E678" s="235"/>
      <c r="F678" s="235"/>
      <c r="G678" s="235"/>
      <c r="H678" s="235"/>
      <c r="I678" s="235"/>
      <c r="J678" s="235"/>
      <c r="K678" s="235"/>
      <c r="L678" s="235"/>
      <c r="M678" s="235"/>
      <c r="N678" s="235"/>
      <c r="O678" s="235"/>
      <c r="P678" s="235"/>
      <c r="Q678" s="235"/>
      <c r="R678" s="235"/>
      <c r="S678" s="235"/>
      <c r="T678" s="235"/>
      <c r="U678" s="235"/>
      <c r="V678" s="235"/>
      <c r="W678" s="235"/>
      <c r="X678" s="235"/>
      <c r="Y678" s="235"/>
      <c r="Z678" s="235"/>
    </row>
    <row r="679" spans="1:26" ht="12" customHeight="1" x14ac:dyDescent="0.25">
      <c r="A679" s="235"/>
      <c r="B679" s="235"/>
      <c r="C679" s="235"/>
      <c r="D679" s="269"/>
      <c r="E679" s="235"/>
      <c r="F679" s="235"/>
      <c r="G679" s="235"/>
      <c r="H679" s="235"/>
      <c r="I679" s="235"/>
      <c r="J679" s="235"/>
      <c r="K679" s="235"/>
      <c r="L679" s="235"/>
      <c r="M679" s="235"/>
      <c r="N679" s="235"/>
      <c r="O679" s="235"/>
      <c r="P679" s="235"/>
      <c r="Q679" s="235"/>
      <c r="R679" s="235"/>
      <c r="S679" s="235"/>
      <c r="T679" s="235"/>
      <c r="U679" s="235"/>
      <c r="V679" s="235"/>
      <c r="W679" s="235"/>
      <c r="X679" s="235"/>
      <c r="Y679" s="235"/>
      <c r="Z679" s="235"/>
    </row>
    <row r="680" spans="1:26" ht="12" customHeight="1" x14ac:dyDescent="0.25">
      <c r="A680" s="235"/>
      <c r="B680" s="235"/>
      <c r="C680" s="235"/>
      <c r="D680" s="269"/>
      <c r="E680" s="235"/>
      <c r="F680" s="235"/>
      <c r="G680" s="235"/>
      <c r="H680" s="235"/>
      <c r="I680" s="235"/>
      <c r="J680" s="235"/>
      <c r="K680" s="235"/>
      <c r="L680" s="235"/>
      <c r="M680" s="235"/>
      <c r="N680" s="235"/>
      <c r="O680" s="235"/>
      <c r="P680" s="235"/>
      <c r="Q680" s="235"/>
      <c r="R680" s="235"/>
      <c r="S680" s="235"/>
      <c r="T680" s="235"/>
      <c r="U680" s="235"/>
      <c r="V680" s="235"/>
      <c r="W680" s="235"/>
      <c r="X680" s="235"/>
      <c r="Y680" s="235"/>
      <c r="Z680" s="235"/>
    </row>
    <row r="681" spans="1:26" ht="12" customHeight="1" x14ac:dyDescent="0.25">
      <c r="A681" s="235"/>
      <c r="B681" s="235"/>
      <c r="C681" s="235"/>
      <c r="D681" s="269"/>
      <c r="E681" s="235"/>
      <c r="F681" s="235"/>
      <c r="G681" s="235"/>
      <c r="H681" s="235"/>
      <c r="I681" s="235"/>
      <c r="J681" s="235"/>
      <c r="K681" s="235"/>
      <c r="L681" s="235"/>
      <c r="M681" s="235"/>
      <c r="N681" s="235"/>
      <c r="O681" s="235"/>
      <c r="P681" s="235"/>
      <c r="Q681" s="235"/>
      <c r="R681" s="235"/>
      <c r="S681" s="235"/>
      <c r="T681" s="235"/>
      <c r="U681" s="235"/>
      <c r="V681" s="235"/>
      <c r="W681" s="235"/>
      <c r="X681" s="235"/>
      <c r="Y681" s="235"/>
      <c r="Z681" s="235"/>
    </row>
    <row r="682" spans="1:26" ht="12" customHeight="1" x14ac:dyDescent="0.25">
      <c r="A682" s="235"/>
      <c r="B682" s="235"/>
      <c r="C682" s="235"/>
      <c r="D682" s="269"/>
      <c r="E682" s="235"/>
      <c r="F682" s="235"/>
      <c r="G682" s="235"/>
      <c r="H682" s="235"/>
      <c r="I682" s="235"/>
      <c r="J682" s="235"/>
      <c r="K682" s="235"/>
      <c r="L682" s="235"/>
      <c r="M682" s="235"/>
      <c r="N682" s="235"/>
      <c r="O682" s="235"/>
      <c r="P682" s="235"/>
      <c r="Q682" s="235"/>
      <c r="R682" s="235"/>
      <c r="S682" s="235"/>
      <c r="T682" s="235"/>
      <c r="U682" s="235"/>
      <c r="V682" s="235"/>
      <c r="W682" s="235"/>
      <c r="X682" s="235"/>
      <c r="Y682" s="235"/>
      <c r="Z682" s="235"/>
    </row>
    <row r="683" spans="1:26" ht="12" customHeight="1" x14ac:dyDescent="0.25">
      <c r="A683" s="235"/>
      <c r="B683" s="235"/>
      <c r="C683" s="235"/>
      <c r="D683" s="269"/>
      <c r="E683" s="235"/>
      <c r="F683" s="235"/>
      <c r="G683" s="235"/>
      <c r="H683" s="235"/>
      <c r="I683" s="235"/>
      <c r="J683" s="235"/>
      <c r="K683" s="235"/>
      <c r="L683" s="235"/>
      <c r="M683" s="235"/>
      <c r="N683" s="235"/>
      <c r="O683" s="235"/>
      <c r="P683" s="235"/>
      <c r="Q683" s="235"/>
      <c r="R683" s="235"/>
      <c r="S683" s="235"/>
      <c r="T683" s="235"/>
      <c r="U683" s="235"/>
      <c r="V683" s="235"/>
      <c r="W683" s="235"/>
      <c r="X683" s="235"/>
      <c r="Y683" s="235"/>
      <c r="Z683" s="235"/>
    </row>
    <row r="684" spans="1:26" ht="12" customHeight="1" x14ac:dyDescent="0.25">
      <c r="A684" s="235"/>
      <c r="B684" s="235"/>
      <c r="C684" s="235"/>
      <c r="D684" s="269"/>
      <c r="E684" s="235"/>
      <c r="F684" s="235"/>
      <c r="G684" s="235"/>
      <c r="H684" s="235"/>
      <c r="I684" s="235"/>
      <c r="J684" s="235"/>
      <c r="K684" s="235"/>
      <c r="L684" s="235"/>
      <c r="M684" s="235"/>
      <c r="N684" s="235"/>
      <c r="O684" s="235"/>
      <c r="P684" s="235"/>
      <c r="Q684" s="235"/>
      <c r="R684" s="235"/>
      <c r="S684" s="235"/>
      <c r="T684" s="235"/>
      <c r="U684" s="235"/>
      <c r="V684" s="235"/>
      <c r="W684" s="235"/>
      <c r="X684" s="235"/>
      <c r="Y684" s="235"/>
      <c r="Z684" s="235"/>
    </row>
    <row r="685" spans="1:26" ht="12" customHeight="1" x14ac:dyDescent="0.25">
      <c r="A685" s="235"/>
      <c r="B685" s="235"/>
      <c r="C685" s="235"/>
      <c r="D685" s="269"/>
      <c r="E685" s="235"/>
      <c r="F685" s="235"/>
      <c r="G685" s="235"/>
      <c r="H685" s="235"/>
      <c r="I685" s="235"/>
      <c r="J685" s="235"/>
      <c r="K685" s="235"/>
      <c r="L685" s="235"/>
      <c r="M685" s="235"/>
      <c r="N685" s="235"/>
      <c r="O685" s="235"/>
      <c r="P685" s="235"/>
      <c r="Q685" s="235"/>
      <c r="R685" s="235"/>
      <c r="S685" s="235"/>
      <c r="T685" s="235"/>
      <c r="U685" s="235"/>
      <c r="V685" s="235"/>
      <c r="W685" s="235"/>
      <c r="X685" s="235"/>
      <c r="Y685" s="235"/>
      <c r="Z685" s="235"/>
    </row>
    <row r="686" spans="1:26" ht="12" customHeight="1" x14ac:dyDescent="0.25">
      <c r="A686" s="235"/>
      <c r="B686" s="235"/>
      <c r="C686" s="235"/>
      <c r="D686" s="269"/>
      <c r="E686" s="235"/>
      <c r="F686" s="235"/>
      <c r="G686" s="235"/>
      <c r="H686" s="235"/>
      <c r="I686" s="235"/>
      <c r="J686" s="235"/>
      <c r="K686" s="235"/>
      <c r="L686" s="235"/>
      <c r="M686" s="235"/>
      <c r="N686" s="235"/>
      <c r="O686" s="235"/>
      <c r="P686" s="235"/>
      <c r="Q686" s="235"/>
      <c r="R686" s="235"/>
      <c r="S686" s="235"/>
      <c r="T686" s="235"/>
      <c r="U686" s="235"/>
      <c r="V686" s="235"/>
      <c r="W686" s="235"/>
      <c r="X686" s="235"/>
      <c r="Y686" s="235"/>
      <c r="Z686" s="235"/>
    </row>
    <row r="687" spans="1:26" ht="12" customHeight="1" x14ac:dyDescent="0.25">
      <c r="A687" s="235"/>
      <c r="B687" s="235"/>
      <c r="C687" s="235"/>
      <c r="D687" s="269"/>
      <c r="E687" s="235"/>
      <c r="F687" s="235"/>
      <c r="G687" s="235"/>
      <c r="H687" s="235"/>
      <c r="I687" s="235"/>
      <c r="J687" s="235"/>
      <c r="K687" s="235"/>
      <c r="L687" s="235"/>
      <c r="M687" s="235"/>
      <c r="N687" s="235"/>
      <c r="O687" s="235"/>
      <c r="P687" s="235"/>
      <c r="Q687" s="235"/>
      <c r="R687" s="235"/>
      <c r="S687" s="235"/>
      <c r="T687" s="235"/>
      <c r="U687" s="235"/>
      <c r="V687" s="235"/>
      <c r="W687" s="235"/>
      <c r="X687" s="235"/>
      <c r="Y687" s="235"/>
      <c r="Z687" s="235"/>
    </row>
    <row r="688" spans="1:26" ht="12" customHeight="1" x14ac:dyDescent="0.25">
      <c r="A688" s="235"/>
      <c r="B688" s="235"/>
      <c r="C688" s="235"/>
      <c r="D688" s="269"/>
      <c r="E688" s="235"/>
      <c r="F688" s="235"/>
      <c r="G688" s="235"/>
      <c r="H688" s="235"/>
      <c r="I688" s="235"/>
      <c r="J688" s="235"/>
      <c r="K688" s="235"/>
      <c r="L688" s="235"/>
      <c r="M688" s="235"/>
      <c r="N688" s="235"/>
      <c r="O688" s="235"/>
      <c r="P688" s="235"/>
      <c r="Q688" s="235"/>
      <c r="R688" s="235"/>
      <c r="S688" s="235"/>
      <c r="T688" s="235"/>
      <c r="U688" s="235"/>
      <c r="V688" s="235"/>
      <c r="W688" s="235"/>
      <c r="X688" s="235"/>
      <c r="Y688" s="235"/>
      <c r="Z688" s="235"/>
    </row>
    <row r="689" spans="1:26" ht="12" customHeight="1" x14ac:dyDescent="0.25">
      <c r="A689" s="235"/>
      <c r="B689" s="235"/>
      <c r="C689" s="235"/>
      <c r="D689" s="269"/>
      <c r="E689" s="235"/>
      <c r="F689" s="235"/>
      <c r="G689" s="235"/>
      <c r="H689" s="235"/>
      <c r="I689" s="235"/>
      <c r="J689" s="235"/>
      <c r="K689" s="235"/>
      <c r="L689" s="235"/>
      <c r="M689" s="235"/>
      <c r="N689" s="235"/>
      <c r="O689" s="235"/>
      <c r="P689" s="235"/>
      <c r="Q689" s="235"/>
      <c r="R689" s="235"/>
      <c r="S689" s="235"/>
      <c r="T689" s="235"/>
      <c r="U689" s="235"/>
      <c r="V689" s="235"/>
      <c r="W689" s="235"/>
      <c r="X689" s="235"/>
      <c r="Y689" s="235"/>
      <c r="Z689" s="235"/>
    </row>
    <row r="690" spans="1:26" ht="12" customHeight="1" x14ac:dyDescent="0.25">
      <c r="A690" s="235"/>
      <c r="B690" s="235"/>
      <c r="C690" s="235"/>
      <c r="D690" s="269"/>
      <c r="E690" s="235"/>
      <c r="F690" s="235"/>
      <c r="G690" s="235"/>
      <c r="H690" s="235"/>
      <c r="I690" s="235"/>
      <c r="J690" s="235"/>
      <c r="K690" s="235"/>
      <c r="L690" s="235"/>
      <c r="M690" s="235"/>
      <c r="N690" s="235"/>
      <c r="O690" s="235"/>
      <c r="P690" s="235"/>
      <c r="Q690" s="235"/>
      <c r="R690" s="235"/>
      <c r="S690" s="235"/>
      <c r="T690" s="235"/>
      <c r="U690" s="235"/>
      <c r="V690" s="235"/>
      <c r="W690" s="235"/>
      <c r="X690" s="235"/>
      <c r="Y690" s="235"/>
      <c r="Z690" s="235"/>
    </row>
    <row r="691" spans="1:26" ht="12" customHeight="1" x14ac:dyDescent="0.25">
      <c r="A691" s="235"/>
      <c r="B691" s="235"/>
      <c r="C691" s="235"/>
      <c r="D691" s="269"/>
      <c r="E691" s="235"/>
      <c r="F691" s="235"/>
      <c r="G691" s="235"/>
      <c r="H691" s="235"/>
      <c r="I691" s="235"/>
      <c r="J691" s="235"/>
      <c r="K691" s="235"/>
      <c r="L691" s="235"/>
      <c r="M691" s="235"/>
      <c r="N691" s="235"/>
      <c r="O691" s="235"/>
      <c r="P691" s="235"/>
      <c r="Q691" s="235"/>
      <c r="R691" s="235"/>
      <c r="S691" s="235"/>
      <c r="T691" s="235"/>
      <c r="U691" s="235"/>
      <c r="V691" s="235"/>
      <c r="W691" s="235"/>
      <c r="X691" s="235"/>
      <c r="Y691" s="235"/>
      <c r="Z691" s="235"/>
    </row>
    <row r="692" spans="1:26" ht="12" customHeight="1" x14ac:dyDescent="0.25">
      <c r="A692" s="235"/>
      <c r="B692" s="235"/>
      <c r="C692" s="235"/>
      <c r="D692" s="269"/>
      <c r="E692" s="235"/>
      <c r="F692" s="235"/>
      <c r="G692" s="235"/>
      <c r="H692" s="235"/>
      <c r="I692" s="235"/>
      <c r="J692" s="235"/>
      <c r="K692" s="235"/>
      <c r="L692" s="235"/>
      <c r="M692" s="235"/>
      <c r="N692" s="235"/>
      <c r="O692" s="235"/>
      <c r="P692" s="235"/>
      <c r="Q692" s="235"/>
      <c r="R692" s="235"/>
      <c r="S692" s="235"/>
      <c r="T692" s="235"/>
      <c r="U692" s="235"/>
      <c r="V692" s="235"/>
      <c r="W692" s="235"/>
      <c r="X692" s="235"/>
      <c r="Y692" s="235"/>
      <c r="Z692" s="235"/>
    </row>
    <row r="693" spans="1:26" ht="12" customHeight="1" x14ac:dyDescent="0.25">
      <c r="A693" s="235"/>
      <c r="B693" s="235"/>
      <c r="C693" s="235"/>
      <c r="D693" s="269"/>
      <c r="E693" s="235"/>
      <c r="F693" s="235"/>
      <c r="G693" s="235"/>
      <c r="H693" s="235"/>
      <c r="I693" s="235"/>
      <c r="J693" s="235"/>
      <c r="K693" s="235"/>
      <c r="L693" s="235"/>
      <c r="M693" s="235"/>
      <c r="N693" s="235"/>
      <c r="O693" s="235"/>
      <c r="P693" s="235"/>
      <c r="Q693" s="235"/>
      <c r="R693" s="235"/>
      <c r="S693" s="235"/>
      <c r="T693" s="235"/>
      <c r="U693" s="235"/>
      <c r="V693" s="235"/>
      <c r="W693" s="235"/>
      <c r="X693" s="235"/>
      <c r="Y693" s="235"/>
      <c r="Z693" s="235"/>
    </row>
    <row r="694" spans="1:26" ht="12" customHeight="1" x14ac:dyDescent="0.25">
      <c r="A694" s="235"/>
      <c r="B694" s="235"/>
      <c r="C694" s="235"/>
      <c r="D694" s="269"/>
      <c r="E694" s="235"/>
      <c r="F694" s="235"/>
      <c r="G694" s="235"/>
      <c r="H694" s="235"/>
      <c r="I694" s="235"/>
      <c r="J694" s="235"/>
      <c r="K694" s="235"/>
      <c r="L694" s="235"/>
      <c r="M694" s="235"/>
      <c r="N694" s="235"/>
      <c r="O694" s="235"/>
      <c r="P694" s="235"/>
      <c r="Q694" s="235"/>
      <c r="R694" s="235"/>
      <c r="S694" s="235"/>
      <c r="T694" s="235"/>
      <c r="U694" s="235"/>
      <c r="V694" s="235"/>
      <c r="W694" s="235"/>
      <c r="X694" s="235"/>
      <c r="Y694" s="235"/>
      <c r="Z694" s="235"/>
    </row>
    <row r="695" spans="1:26" ht="12" customHeight="1" x14ac:dyDescent="0.25">
      <c r="A695" s="235"/>
      <c r="B695" s="235"/>
      <c r="C695" s="235"/>
      <c r="D695" s="269"/>
      <c r="E695" s="235"/>
      <c r="F695" s="235"/>
      <c r="G695" s="235"/>
      <c r="H695" s="235"/>
      <c r="I695" s="235"/>
      <c r="J695" s="235"/>
      <c r="K695" s="235"/>
      <c r="L695" s="235"/>
      <c r="M695" s="235"/>
      <c r="N695" s="235"/>
      <c r="O695" s="235"/>
      <c r="P695" s="235"/>
      <c r="Q695" s="235"/>
      <c r="R695" s="235"/>
      <c r="S695" s="235"/>
      <c r="T695" s="235"/>
      <c r="U695" s="235"/>
      <c r="V695" s="235"/>
      <c r="W695" s="235"/>
      <c r="X695" s="235"/>
      <c r="Y695" s="235"/>
      <c r="Z695" s="235"/>
    </row>
    <row r="696" spans="1:26" ht="12" customHeight="1" x14ac:dyDescent="0.25">
      <c r="A696" s="235"/>
      <c r="B696" s="235"/>
      <c r="C696" s="235"/>
      <c r="D696" s="269"/>
      <c r="E696" s="235"/>
      <c r="F696" s="235"/>
      <c r="G696" s="235"/>
      <c r="H696" s="235"/>
      <c r="I696" s="235"/>
      <c r="J696" s="235"/>
      <c r="K696" s="235"/>
      <c r="L696" s="235"/>
      <c r="M696" s="235"/>
      <c r="N696" s="235"/>
      <c r="O696" s="235"/>
      <c r="P696" s="235"/>
      <c r="Q696" s="235"/>
      <c r="R696" s="235"/>
      <c r="S696" s="235"/>
      <c r="T696" s="235"/>
      <c r="U696" s="235"/>
      <c r="V696" s="235"/>
      <c r="W696" s="235"/>
      <c r="X696" s="235"/>
      <c r="Y696" s="235"/>
      <c r="Z696" s="235"/>
    </row>
    <row r="697" spans="1:26" ht="12" customHeight="1" x14ac:dyDescent="0.25">
      <c r="A697" s="235"/>
      <c r="B697" s="235"/>
      <c r="C697" s="235"/>
      <c r="D697" s="269"/>
      <c r="E697" s="235"/>
      <c r="F697" s="235"/>
      <c r="G697" s="235"/>
      <c r="H697" s="235"/>
      <c r="I697" s="235"/>
      <c r="J697" s="235"/>
      <c r="K697" s="235"/>
      <c r="L697" s="235"/>
      <c r="M697" s="235"/>
      <c r="N697" s="235"/>
      <c r="O697" s="235"/>
      <c r="P697" s="235"/>
      <c r="Q697" s="235"/>
      <c r="R697" s="235"/>
      <c r="S697" s="235"/>
      <c r="T697" s="235"/>
      <c r="U697" s="235"/>
      <c r="V697" s="235"/>
      <c r="W697" s="235"/>
      <c r="X697" s="235"/>
      <c r="Y697" s="235"/>
      <c r="Z697" s="235"/>
    </row>
    <row r="698" spans="1:26" ht="12" customHeight="1" x14ac:dyDescent="0.25">
      <c r="A698" s="235"/>
      <c r="B698" s="235"/>
      <c r="C698" s="235"/>
      <c r="D698" s="269"/>
      <c r="E698" s="235"/>
      <c r="F698" s="235"/>
      <c r="G698" s="235"/>
      <c r="H698" s="235"/>
      <c r="I698" s="235"/>
      <c r="J698" s="235"/>
      <c r="K698" s="235"/>
      <c r="L698" s="235"/>
      <c r="M698" s="235"/>
      <c r="N698" s="235"/>
      <c r="O698" s="235"/>
      <c r="P698" s="235"/>
      <c r="Q698" s="235"/>
      <c r="R698" s="235"/>
      <c r="S698" s="235"/>
      <c r="T698" s="235"/>
      <c r="U698" s="235"/>
      <c r="V698" s="235"/>
      <c r="W698" s="235"/>
      <c r="X698" s="235"/>
      <c r="Y698" s="235"/>
      <c r="Z698" s="235"/>
    </row>
    <row r="699" spans="1:26" ht="12" customHeight="1" x14ac:dyDescent="0.25">
      <c r="A699" s="235"/>
      <c r="B699" s="235"/>
      <c r="C699" s="235"/>
      <c r="D699" s="269"/>
      <c r="E699" s="235"/>
      <c r="F699" s="235"/>
      <c r="G699" s="235"/>
      <c r="H699" s="235"/>
      <c r="I699" s="235"/>
      <c r="J699" s="235"/>
      <c r="K699" s="235"/>
      <c r="L699" s="235"/>
      <c r="M699" s="235"/>
      <c r="N699" s="235"/>
      <c r="O699" s="235"/>
      <c r="P699" s="235"/>
      <c r="Q699" s="235"/>
      <c r="R699" s="235"/>
      <c r="S699" s="235"/>
      <c r="T699" s="235"/>
      <c r="U699" s="235"/>
      <c r="V699" s="235"/>
      <c r="W699" s="235"/>
      <c r="X699" s="235"/>
      <c r="Y699" s="235"/>
      <c r="Z699" s="235"/>
    </row>
    <row r="700" spans="1:26" ht="12" customHeight="1" x14ac:dyDescent="0.25">
      <c r="A700" s="235"/>
      <c r="B700" s="235"/>
      <c r="C700" s="235"/>
      <c r="D700" s="269"/>
      <c r="E700" s="235"/>
      <c r="F700" s="235"/>
      <c r="G700" s="235"/>
      <c r="H700" s="235"/>
      <c r="I700" s="235"/>
      <c r="J700" s="235"/>
      <c r="K700" s="235"/>
      <c r="L700" s="235"/>
      <c r="M700" s="235"/>
      <c r="N700" s="235"/>
      <c r="O700" s="235"/>
      <c r="P700" s="235"/>
      <c r="Q700" s="235"/>
      <c r="R700" s="235"/>
      <c r="S700" s="235"/>
      <c r="T700" s="235"/>
      <c r="U700" s="235"/>
      <c r="V700" s="235"/>
      <c r="W700" s="235"/>
      <c r="X700" s="235"/>
      <c r="Y700" s="235"/>
      <c r="Z700" s="235"/>
    </row>
    <row r="701" spans="1:26" ht="12" customHeight="1" x14ac:dyDescent="0.25">
      <c r="A701" s="235"/>
      <c r="B701" s="235"/>
      <c r="C701" s="235"/>
      <c r="D701" s="269"/>
      <c r="E701" s="235"/>
      <c r="F701" s="235"/>
      <c r="G701" s="235"/>
      <c r="H701" s="235"/>
      <c r="I701" s="235"/>
      <c r="J701" s="235"/>
      <c r="K701" s="235"/>
      <c r="L701" s="235"/>
      <c r="M701" s="235"/>
      <c r="N701" s="235"/>
      <c r="O701" s="235"/>
      <c r="P701" s="235"/>
      <c r="Q701" s="235"/>
      <c r="R701" s="235"/>
      <c r="S701" s="235"/>
      <c r="T701" s="235"/>
      <c r="U701" s="235"/>
      <c r="V701" s="235"/>
      <c r="W701" s="235"/>
      <c r="X701" s="235"/>
      <c r="Y701" s="235"/>
      <c r="Z701" s="235"/>
    </row>
    <row r="702" spans="1:26" ht="12" customHeight="1" x14ac:dyDescent="0.25">
      <c r="A702" s="235"/>
      <c r="B702" s="235"/>
      <c r="C702" s="235"/>
      <c r="D702" s="269"/>
      <c r="E702" s="235"/>
      <c r="F702" s="235"/>
      <c r="G702" s="235"/>
      <c r="H702" s="235"/>
      <c r="I702" s="235"/>
      <c r="J702" s="235"/>
      <c r="K702" s="235"/>
      <c r="L702" s="235"/>
      <c r="M702" s="235"/>
      <c r="N702" s="235"/>
      <c r="O702" s="235"/>
      <c r="P702" s="235"/>
      <c r="Q702" s="235"/>
      <c r="R702" s="235"/>
      <c r="S702" s="235"/>
      <c r="T702" s="235"/>
      <c r="U702" s="235"/>
      <c r="V702" s="235"/>
      <c r="W702" s="235"/>
      <c r="X702" s="235"/>
      <c r="Y702" s="235"/>
      <c r="Z702" s="235"/>
    </row>
    <row r="703" spans="1:26" ht="12" customHeight="1" x14ac:dyDescent="0.25">
      <c r="A703" s="235"/>
      <c r="B703" s="235"/>
      <c r="C703" s="235"/>
      <c r="D703" s="269"/>
      <c r="E703" s="235"/>
      <c r="F703" s="235"/>
      <c r="G703" s="235"/>
      <c r="H703" s="235"/>
      <c r="I703" s="235"/>
      <c r="J703" s="235"/>
      <c r="K703" s="235"/>
      <c r="L703" s="235"/>
      <c r="M703" s="235"/>
      <c r="N703" s="235"/>
      <c r="O703" s="235"/>
      <c r="P703" s="235"/>
      <c r="Q703" s="235"/>
      <c r="R703" s="235"/>
      <c r="S703" s="235"/>
      <c r="T703" s="235"/>
      <c r="U703" s="235"/>
      <c r="V703" s="235"/>
      <c r="W703" s="235"/>
      <c r="X703" s="235"/>
      <c r="Y703" s="235"/>
      <c r="Z703" s="235"/>
    </row>
    <row r="704" spans="1:26" ht="12" customHeight="1" x14ac:dyDescent="0.25">
      <c r="A704" s="235"/>
      <c r="B704" s="235"/>
      <c r="C704" s="235"/>
      <c r="D704" s="269"/>
      <c r="E704" s="235"/>
      <c r="F704" s="235"/>
      <c r="G704" s="235"/>
      <c r="H704" s="235"/>
      <c r="I704" s="235"/>
      <c r="J704" s="235"/>
      <c r="K704" s="235"/>
      <c r="L704" s="235"/>
      <c r="M704" s="235"/>
      <c r="N704" s="235"/>
      <c r="O704" s="235"/>
      <c r="P704" s="235"/>
      <c r="Q704" s="235"/>
      <c r="R704" s="235"/>
      <c r="S704" s="235"/>
      <c r="T704" s="235"/>
      <c r="U704" s="235"/>
      <c r="V704" s="235"/>
      <c r="W704" s="235"/>
      <c r="X704" s="235"/>
      <c r="Y704" s="235"/>
      <c r="Z704" s="235"/>
    </row>
    <row r="705" spans="1:26" ht="12" customHeight="1" x14ac:dyDescent="0.25">
      <c r="A705" s="235"/>
      <c r="B705" s="235"/>
      <c r="C705" s="235"/>
      <c r="D705" s="269"/>
      <c r="E705" s="235"/>
      <c r="F705" s="235"/>
      <c r="G705" s="235"/>
      <c r="H705" s="235"/>
      <c r="I705" s="235"/>
      <c r="J705" s="235"/>
      <c r="K705" s="235"/>
      <c r="L705" s="235"/>
      <c r="M705" s="235"/>
      <c r="N705" s="235"/>
      <c r="O705" s="235"/>
      <c r="P705" s="235"/>
      <c r="Q705" s="235"/>
      <c r="R705" s="235"/>
      <c r="S705" s="235"/>
      <c r="T705" s="235"/>
      <c r="U705" s="235"/>
      <c r="V705" s="235"/>
      <c r="W705" s="235"/>
      <c r="X705" s="235"/>
      <c r="Y705" s="235"/>
      <c r="Z705" s="235"/>
    </row>
    <row r="706" spans="1:26" ht="12" customHeight="1" x14ac:dyDescent="0.25">
      <c r="A706" s="235"/>
      <c r="B706" s="235"/>
      <c r="C706" s="235"/>
      <c r="D706" s="269"/>
      <c r="E706" s="235"/>
      <c r="F706" s="235"/>
      <c r="G706" s="235"/>
      <c r="H706" s="235"/>
      <c r="I706" s="235"/>
      <c r="J706" s="235"/>
      <c r="K706" s="235"/>
      <c r="L706" s="235"/>
      <c r="M706" s="235"/>
      <c r="N706" s="235"/>
      <c r="O706" s="235"/>
      <c r="P706" s="235"/>
      <c r="Q706" s="235"/>
      <c r="R706" s="235"/>
      <c r="S706" s="235"/>
      <c r="T706" s="235"/>
      <c r="U706" s="235"/>
      <c r="V706" s="235"/>
      <c r="W706" s="235"/>
      <c r="X706" s="235"/>
      <c r="Y706" s="235"/>
      <c r="Z706" s="235"/>
    </row>
    <row r="707" spans="1:26" ht="12" customHeight="1" x14ac:dyDescent="0.25">
      <c r="A707" s="235"/>
      <c r="B707" s="235"/>
      <c r="C707" s="235"/>
      <c r="D707" s="269"/>
      <c r="E707" s="235"/>
      <c r="F707" s="235"/>
      <c r="G707" s="235"/>
      <c r="H707" s="235"/>
      <c r="I707" s="235"/>
      <c r="J707" s="235"/>
      <c r="K707" s="235"/>
      <c r="L707" s="235"/>
      <c r="M707" s="235"/>
      <c r="N707" s="235"/>
      <c r="O707" s="235"/>
      <c r="P707" s="235"/>
      <c r="Q707" s="235"/>
      <c r="R707" s="235"/>
      <c r="S707" s="235"/>
      <c r="T707" s="235"/>
      <c r="U707" s="235"/>
      <c r="V707" s="235"/>
      <c r="W707" s="235"/>
      <c r="X707" s="235"/>
      <c r="Y707" s="235"/>
      <c r="Z707" s="235"/>
    </row>
    <row r="708" spans="1:26" ht="12" customHeight="1" x14ac:dyDescent="0.25">
      <c r="A708" s="235"/>
      <c r="B708" s="235"/>
      <c r="C708" s="235"/>
      <c r="D708" s="269"/>
      <c r="E708" s="235"/>
      <c r="F708" s="235"/>
      <c r="G708" s="235"/>
      <c r="H708" s="235"/>
      <c r="I708" s="235"/>
      <c r="J708" s="235"/>
      <c r="K708" s="235"/>
      <c r="L708" s="235"/>
      <c r="M708" s="235"/>
      <c r="N708" s="235"/>
      <c r="O708" s="235"/>
      <c r="P708" s="235"/>
      <c r="Q708" s="235"/>
      <c r="R708" s="235"/>
      <c r="S708" s="235"/>
      <c r="T708" s="235"/>
      <c r="U708" s="235"/>
      <c r="V708" s="235"/>
      <c r="W708" s="235"/>
      <c r="X708" s="235"/>
      <c r="Y708" s="235"/>
      <c r="Z708" s="235"/>
    </row>
    <row r="709" spans="1:26" ht="12" customHeight="1" x14ac:dyDescent="0.25">
      <c r="A709" s="235"/>
      <c r="B709" s="235"/>
      <c r="C709" s="235"/>
      <c r="D709" s="269"/>
      <c r="E709" s="235"/>
      <c r="F709" s="235"/>
      <c r="G709" s="235"/>
      <c r="H709" s="235"/>
      <c r="I709" s="235"/>
      <c r="J709" s="235"/>
      <c r="K709" s="235"/>
      <c r="L709" s="235"/>
      <c r="M709" s="235"/>
      <c r="N709" s="235"/>
      <c r="O709" s="235"/>
      <c r="P709" s="235"/>
      <c r="Q709" s="235"/>
      <c r="R709" s="235"/>
      <c r="S709" s="235"/>
      <c r="T709" s="235"/>
      <c r="U709" s="235"/>
      <c r="V709" s="235"/>
      <c r="W709" s="235"/>
      <c r="X709" s="235"/>
      <c r="Y709" s="235"/>
      <c r="Z709" s="235"/>
    </row>
    <row r="710" spans="1:26" ht="12" customHeight="1" x14ac:dyDescent="0.25">
      <c r="A710" s="235"/>
      <c r="B710" s="235"/>
      <c r="C710" s="235"/>
      <c r="D710" s="269"/>
      <c r="E710" s="235"/>
      <c r="F710" s="235"/>
      <c r="G710" s="235"/>
      <c r="H710" s="235"/>
      <c r="I710" s="235"/>
      <c r="J710" s="235"/>
      <c r="K710" s="235"/>
      <c r="L710" s="235"/>
      <c r="M710" s="235"/>
      <c r="N710" s="235"/>
      <c r="O710" s="235"/>
      <c r="P710" s="235"/>
      <c r="Q710" s="235"/>
      <c r="R710" s="235"/>
      <c r="S710" s="235"/>
      <c r="T710" s="235"/>
      <c r="U710" s="235"/>
      <c r="V710" s="235"/>
      <c r="W710" s="235"/>
      <c r="X710" s="235"/>
      <c r="Y710" s="235"/>
      <c r="Z710" s="235"/>
    </row>
    <row r="711" spans="1:26" ht="12" customHeight="1" x14ac:dyDescent="0.25">
      <c r="A711" s="235"/>
      <c r="B711" s="235"/>
      <c r="C711" s="235"/>
      <c r="D711" s="269"/>
      <c r="E711" s="235"/>
      <c r="F711" s="235"/>
      <c r="G711" s="235"/>
      <c r="H711" s="235"/>
      <c r="I711" s="235"/>
      <c r="J711" s="235"/>
      <c r="K711" s="235"/>
      <c r="L711" s="235"/>
      <c r="M711" s="235"/>
      <c r="N711" s="235"/>
      <c r="O711" s="235"/>
      <c r="P711" s="235"/>
      <c r="Q711" s="235"/>
      <c r="R711" s="235"/>
      <c r="S711" s="235"/>
      <c r="T711" s="235"/>
      <c r="U711" s="235"/>
      <c r="V711" s="235"/>
      <c r="W711" s="235"/>
      <c r="X711" s="235"/>
      <c r="Y711" s="235"/>
      <c r="Z711" s="235"/>
    </row>
    <row r="712" spans="1:26" ht="12" customHeight="1" x14ac:dyDescent="0.25">
      <c r="A712" s="235"/>
      <c r="B712" s="235"/>
      <c r="C712" s="235"/>
      <c r="D712" s="269"/>
      <c r="E712" s="235"/>
      <c r="F712" s="235"/>
      <c r="G712" s="235"/>
      <c r="H712" s="235"/>
      <c r="I712" s="235"/>
      <c r="J712" s="235"/>
      <c r="K712" s="235"/>
      <c r="L712" s="235"/>
      <c r="M712" s="235"/>
      <c r="N712" s="235"/>
      <c r="O712" s="235"/>
      <c r="P712" s="235"/>
      <c r="Q712" s="235"/>
      <c r="R712" s="235"/>
      <c r="S712" s="235"/>
      <c r="T712" s="235"/>
      <c r="U712" s="235"/>
      <c r="V712" s="235"/>
      <c r="W712" s="235"/>
      <c r="X712" s="235"/>
      <c r="Y712" s="235"/>
      <c r="Z712" s="235"/>
    </row>
    <row r="713" spans="1:26" ht="12" customHeight="1" x14ac:dyDescent="0.25">
      <c r="A713" s="235"/>
      <c r="B713" s="235"/>
      <c r="C713" s="235"/>
      <c r="D713" s="269"/>
      <c r="E713" s="235"/>
      <c r="F713" s="235"/>
      <c r="G713" s="235"/>
      <c r="H713" s="235"/>
      <c r="I713" s="235"/>
      <c r="J713" s="235"/>
      <c r="K713" s="235"/>
      <c r="L713" s="235"/>
      <c r="M713" s="235"/>
      <c r="N713" s="235"/>
      <c r="O713" s="235"/>
      <c r="P713" s="235"/>
      <c r="Q713" s="235"/>
      <c r="R713" s="235"/>
      <c r="S713" s="235"/>
      <c r="T713" s="235"/>
      <c r="U713" s="235"/>
      <c r="V713" s="235"/>
      <c r="W713" s="235"/>
      <c r="X713" s="235"/>
      <c r="Y713" s="235"/>
      <c r="Z713" s="235"/>
    </row>
    <row r="714" spans="1:26" ht="12" customHeight="1" x14ac:dyDescent="0.25">
      <c r="A714" s="235"/>
      <c r="B714" s="235"/>
      <c r="C714" s="235"/>
      <c r="D714" s="269"/>
      <c r="E714" s="235"/>
      <c r="F714" s="235"/>
      <c r="G714" s="235"/>
      <c r="H714" s="235"/>
      <c r="I714" s="235"/>
      <c r="J714" s="235"/>
      <c r="K714" s="235"/>
      <c r="L714" s="235"/>
      <c r="M714" s="235"/>
      <c r="N714" s="235"/>
      <c r="O714" s="235"/>
      <c r="P714" s="235"/>
      <c r="Q714" s="235"/>
      <c r="R714" s="235"/>
      <c r="S714" s="235"/>
      <c r="T714" s="235"/>
      <c r="U714" s="235"/>
      <c r="V714" s="235"/>
      <c r="W714" s="235"/>
      <c r="X714" s="235"/>
      <c r="Y714" s="235"/>
      <c r="Z714" s="235"/>
    </row>
    <row r="715" spans="1:26" ht="12" customHeight="1" x14ac:dyDescent="0.25">
      <c r="A715" s="235"/>
      <c r="B715" s="235"/>
      <c r="C715" s="235"/>
      <c r="D715" s="269"/>
      <c r="E715" s="235"/>
      <c r="F715" s="235"/>
      <c r="G715" s="235"/>
      <c r="H715" s="235"/>
      <c r="I715" s="235"/>
      <c r="J715" s="235"/>
      <c r="K715" s="235"/>
      <c r="L715" s="235"/>
      <c r="M715" s="235"/>
      <c r="N715" s="235"/>
      <c r="O715" s="235"/>
      <c r="P715" s="235"/>
      <c r="Q715" s="235"/>
      <c r="R715" s="235"/>
      <c r="S715" s="235"/>
      <c r="T715" s="235"/>
      <c r="U715" s="235"/>
      <c r="V715" s="235"/>
      <c r="W715" s="235"/>
      <c r="X715" s="235"/>
      <c r="Y715" s="235"/>
      <c r="Z715" s="235"/>
    </row>
    <row r="716" spans="1:26" ht="12" customHeight="1" x14ac:dyDescent="0.25">
      <c r="A716" s="235"/>
      <c r="B716" s="235"/>
      <c r="C716" s="235"/>
      <c r="D716" s="269"/>
      <c r="E716" s="235"/>
      <c r="F716" s="235"/>
      <c r="G716" s="235"/>
      <c r="H716" s="235"/>
      <c r="I716" s="235"/>
      <c r="J716" s="235"/>
      <c r="K716" s="235"/>
      <c r="L716" s="235"/>
      <c r="M716" s="235"/>
      <c r="N716" s="235"/>
      <c r="O716" s="235"/>
      <c r="P716" s="235"/>
      <c r="Q716" s="235"/>
      <c r="R716" s="235"/>
      <c r="S716" s="235"/>
      <c r="T716" s="235"/>
      <c r="U716" s="235"/>
      <c r="V716" s="235"/>
      <c r="W716" s="235"/>
      <c r="X716" s="235"/>
      <c r="Y716" s="235"/>
      <c r="Z716" s="235"/>
    </row>
    <row r="717" spans="1:26" ht="12" customHeight="1" x14ac:dyDescent="0.25">
      <c r="A717" s="235"/>
      <c r="B717" s="235"/>
      <c r="C717" s="235"/>
      <c r="D717" s="269"/>
      <c r="E717" s="235"/>
      <c r="F717" s="235"/>
      <c r="G717" s="235"/>
      <c r="H717" s="235"/>
      <c r="I717" s="235"/>
      <c r="J717" s="235"/>
      <c r="K717" s="235"/>
      <c r="L717" s="235"/>
      <c r="M717" s="235"/>
      <c r="N717" s="235"/>
      <c r="O717" s="235"/>
      <c r="P717" s="235"/>
      <c r="Q717" s="235"/>
      <c r="R717" s="235"/>
      <c r="S717" s="235"/>
      <c r="T717" s="235"/>
      <c r="U717" s="235"/>
      <c r="V717" s="235"/>
      <c r="W717" s="235"/>
      <c r="X717" s="235"/>
      <c r="Y717" s="235"/>
      <c r="Z717" s="235"/>
    </row>
    <row r="718" spans="1:26" ht="12" customHeight="1" x14ac:dyDescent="0.25">
      <c r="A718" s="235"/>
      <c r="B718" s="235"/>
      <c r="C718" s="235"/>
      <c r="D718" s="269"/>
      <c r="E718" s="235"/>
      <c r="F718" s="235"/>
      <c r="G718" s="235"/>
      <c r="H718" s="235"/>
      <c r="I718" s="235"/>
      <c r="J718" s="235"/>
      <c r="K718" s="235"/>
      <c r="L718" s="235"/>
      <c r="M718" s="235"/>
      <c r="N718" s="235"/>
      <c r="O718" s="235"/>
      <c r="P718" s="235"/>
      <c r="Q718" s="235"/>
      <c r="R718" s="235"/>
      <c r="S718" s="235"/>
      <c r="T718" s="235"/>
      <c r="U718" s="235"/>
      <c r="V718" s="235"/>
      <c r="W718" s="235"/>
      <c r="X718" s="235"/>
      <c r="Y718" s="235"/>
      <c r="Z718" s="235"/>
    </row>
    <row r="719" spans="1:26" ht="12" customHeight="1" x14ac:dyDescent="0.25">
      <c r="A719" s="235"/>
      <c r="B719" s="235"/>
      <c r="C719" s="235"/>
      <c r="D719" s="269"/>
      <c r="E719" s="235"/>
      <c r="F719" s="235"/>
      <c r="G719" s="235"/>
      <c r="H719" s="235"/>
      <c r="I719" s="235"/>
      <c r="J719" s="235"/>
      <c r="K719" s="235"/>
      <c r="L719" s="235"/>
      <c r="M719" s="235"/>
      <c r="N719" s="235"/>
      <c r="O719" s="235"/>
      <c r="P719" s="235"/>
      <c r="Q719" s="235"/>
      <c r="R719" s="235"/>
      <c r="S719" s="235"/>
      <c r="T719" s="235"/>
      <c r="U719" s="235"/>
      <c r="V719" s="235"/>
      <c r="W719" s="235"/>
      <c r="X719" s="235"/>
      <c r="Y719" s="235"/>
      <c r="Z719" s="235"/>
    </row>
    <row r="720" spans="1:26" ht="12" customHeight="1" x14ac:dyDescent="0.25">
      <c r="A720" s="235"/>
      <c r="B720" s="235"/>
      <c r="C720" s="235"/>
      <c r="D720" s="269"/>
      <c r="E720" s="235"/>
      <c r="F720" s="235"/>
      <c r="G720" s="235"/>
      <c r="H720" s="235"/>
      <c r="I720" s="235"/>
      <c r="J720" s="235"/>
      <c r="K720" s="235"/>
      <c r="L720" s="235"/>
      <c r="M720" s="235"/>
      <c r="N720" s="235"/>
      <c r="O720" s="235"/>
      <c r="P720" s="235"/>
      <c r="Q720" s="235"/>
      <c r="R720" s="235"/>
      <c r="S720" s="235"/>
      <c r="T720" s="235"/>
      <c r="U720" s="235"/>
      <c r="V720" s="235"/>
      <c r="W720" s="235"/>
      <c r="X720" s="235"/>
      <c r="Y720" s="235"/>
      <c r="Z720" s="235"/>
    </row>
    <row r="721" spans="1:26" ht="12" customHeight="1" x14ac:dyDescent="0.25">
      <c r="A721" s="235"/>
      <c r="B721" s="235"/>
      <c r="C721" s="235"/>
      <c r="D721" s="269"/>
      <c r="E721" s="235"/>
      <c r="F721" s="235"/>
      <c r="G721" s="235"/>
      <c r="H721" s="235"/>
      <c r="I721" s="235"/>
      <c r="J721" s="235"/>
      <c r="K721" s="235"/>
      <c r="L721" s="235"/>
      <c r="M721" s="235"/>
      <c r="N721" s="235"/>
      <c r="O721" s="235"/>
      <c r="P721" s="235"/>
      <c r="Q721" s="235"/>
      <c r="R721" s="235"/>
      <c r="S721" s="235"/>
      <c r="T721" s="235"/>
      <c r="U721" s="235"/>
      <c r="V721" s="235"/>
      <c r="W721" s="235"/>
      <c r="X721" s="235"/>
      <c r="Y721" s="235"/>
      <c r="Z721" s="235"/>
    </row>
    <row r="722" spans="1:26" ht="12" customHeight="1" x14ac:dyDescent="0.25">
      <c r="A722" s="235"/>
      <c r="B722" s="235"/>
      <c r="C722" s="235"/>
      <c r="D722" s="269"/>
      <c r="E722" s="235"/>
      <c r="F722" s="235"/>
      <c r="G722" s="235"/>
      <c r="H722" s="235"/>
      <c r="I722" s="235"/>
      <c r="J722" s="235"/>
      <c r="K722" s="235"/>
      <c r="L722" s="235"/>
      <c r="M722" s="235"/>
      <c r="N722" s="235"/>
      <c r="O722" s="235"/>
      <c r="P722" s="235"/>
      <c r="Q722" s="235"/>
      <c r="R722" s="235"/>
      <c r="S722" s="235"/>
      <c r="T722" s="235"/>
      <c r="U722" s="235"/>
      <c r="V722" s="235"/>
      <c r="W722" s="235"/>
      <c r="X722" s="235"/>
      <c r="Y722" s="235"/>
      <c r="Z722" s="235"/>
    </row>
    <row r="723" spans="1:26" ht="12" customHeight="1" x14ac:dyDescent="0.25">
      <c r="A723" s="235"/>
      <c r="B723" s="235"/>
      <c r="C723" s="235"/>
      <c r="D723" s="269"/>
      <c r="E723" s="235"/>
      <c r="F723" s="235"/>
      <c r="G723" s="235"/>
      <c r="H723" s="235"/>
      <c r="I723" s="235"/>
      <c r="J723" s="235"/>
      <c r="K723" s="235"/>
      <c r="L723" s="235"/>
      <c r="M723" s="235"/>
      <c r="N723" s="235"/>
      <c r="O723" s="235"/>
      <c r="P723" s="235"/>
      <c r="Q723" s="235"/>
      <c r="R723" s="235"/>
      <c r="S723" s="235"/>
      <c r="T723" s="235"/>
      <c r="U723" s="235"/>
      <c r="V723" s="235"/>
      <c r="W723" s="235"/>
      <c r="X723" s="235"/>
      <c r="Y723" s="235"/>
      <c r="Z723" s="235"/>
    </row>
    <row r="724" spans="1:26" ht="12" customHeight="1" x14ac:dyDescent="0.25">
      <c r="A724" s="235"/>
      <c r="B724" s="235"/>
      <c r="C724" s="235"/>
      <c r="D724" s="269"/>
      <c r="E724" s="235"/>
      <c r="F724" s="235"/>
      <c r="G724" s="235"/>
      <c r="H724" s="235"/>
      <c r="I724" s="235"/>
      <c r="J724" s="235"/>
      <c r="K724" s="235"/>
      <c r="L724" s="235"/>
      <c r="M724" s="235"/>
      <c r="N724" s="235"/>
      <c r="O724" s="235"/>
      <c r="P724" s="235"/>
      <c r="Q724" s="235"/>
      <c r="R724" s="235"/>
      <c r="S724" s="235"/>
      <c r="T724" s="235"/>
      <c r="U724" s="235"/>
      <c r="V724" s="235"/>
      <c r="W724" s="235"/>
      <c r="X724" s="235"/>
      <c r="Y724" s="235"/>
      <c r="Z724" s="235"/>
    </row>
    <row r="725" spans="1:26" ht="12" customHeight="1" x14ac:dyDescent="0.25">
      <c r="A725" s="235"/>
      <c r="B725" s="235"/>
      <c r="C725" s="235"/>
      <c r="D725" s="269"/>
      <c r="E725" s="235"/>
      <c r="F725" s="235"/>
      <c r="G725" s="235"/>
      <c r="H725" s="235"/>
      <c r="I725" s="235"/>
      <c r="J725" s="235"/>
      <c r="K725" s="235"/>
      <c r="L725" s="235"/>
      <c r="M725" s="235"/>
      <c r="N725" s="235"/>
      <c r="O725" s="235"/>
      <c r="P725" s="235"/>
      <c r="Q725" s="235"/>
      <c r="R725" s="235"/>
      <c r="S725" s="235"/>
      <c r="T725" s="235"/>
      <c r="U725" s="235"/>
      <c r="V725" s="235"/>
      <c r="W725" s="235"/>
      <c r="X725" s="235"/>
      <c r="Y725" s="235"/>
      <c r="Z725" s="235"/>
    </row>
    <row r="726" spans="1:26" ht="12" customHeight="1" x14ac:dyDescent="0.25">
      <c r="A726" s="235"/>
      <c r="B726" s="235"/>
      <c r="C726" s="235"/>
      <c r="D726" s="269"/>
      <c r="E726" s="235"/>
      <c r="F726" s="235"/>
      <c r="G726" s="235"/>
      <c r="H726" s="235"/>
      <c r="I726" s="235"/>
      <c r="J726" s="235"/>
      <c r="K726" s="235"/>
      <c r="L726" s="235"/>
      <c r="M726" s="235"/>
      <c r="N726" s="235"/>
      <c r="O726" s="235"/>
      <c r="P726" s="235"/>
      <c r="Q726" s="235"/>
      <c r="R726" s="235"/>
      <c r="S726" s="235"/>
      <c r="T726" s="235"/>
      <c r="U726" s="235"/>
      <c r="V726" s="235"/>
      <c r="W726" s="235"/>
      <c r="X726" s="235"/>
      <c r="Y726" s="235"/>
      <c r="Z726" s="235"/>
    </row>
    <row r="727" spans="1:26" ht="12" customHeight="1" x14ac:dyDescent="0.25">
      <c r="A727" s="235"/>
      <c r="B727" s="235"/>
      <c r="C727" s="235"/>
      <c r="D727" s="269"/>
      <c r="E727" s="235"/>
      <c r="F727" s="235"/>
      <c r="G727" s="235"/>
      <c r="H727" s="235"/>
      <c r="I727" s="235"/>
      <c r="J727" s="235"/>
      <c r="K727" s="235"/>
      <c r="L727" s="235"/>
      <c r="M727" s="235"/>
      <c r="N727" s="235"/>
      <c r="O727" s="235"/>
      <c r="P727" s="235"/>
      <c r="Q727" s="235"/>
      <c r="R727" s="235"/>
      <c r="S727" s="235"/>
      <c r="T727" s="235"/>
      <c r="U727" s="235"/>
      <c r="V727" s="235"/>
      <c r="W727" s="235"/>
      <c r="X727" s="235"/>
      <c r="Y727" s="235"/>
      <c r="Z727" s="235"/>
    </row>
    <row r="728" spans="1:26" ht="12" customHeight="1" x14ac:dyDescent="0.25">
      <c r="A728" s="235"/>
      <c r="B728" s="235"/>
      <c r="C728" s="235"/>
      <c r="D728" s="269"/>
      <c r="E728" s="235"/>
      <c r="F728" s="235"/>
      <c r="G728" s="235"/>
      <c r="H728" s="235"/>
      <c r="I728" s="235"/>
      <c r="J728" s="235"/>
      <c r="K728" s="235"/>
      <c r="L728" s="235"/>
      <c r="M728" s="235"/>
      <c r="N728" s="235"/>
      <c r="O728" s="235"/>
      <c r="P728" s="235"/>
      <c r="Q728" s="235"/>
      <c r="R728" s="235"/>
      <c r="S728" s="235"/>
      <c r="T728" s="235"/>
      <c r="U728" s="235"/>
      <c r="V728" s="235"/>
      <c r="W728" s="235"/>
      <c r="X728" s="235"/>
      <c r="Y728" s="235"/>
      <c r="Z728" s="235"/>
    </row>
    <row r="729" spans="1:26" ht="12" customHeight="1" x14ac:dyDescent="0.25">
      <c r="A729" s="235"/>
      <c r="B729" s="235"/>
      <c r="C729" s="235"/>
      <c r="D729" s="269"/>
      <c r="E729" s="235"/>
      <c r="F729" s="235"/>
      <c r="G729" s="235"/>
      <c r="H729" s="235"/>
      <c r="I729" s="235"/>
      <c r="J729" s="235"/>
      <c r="K729" s="235"/>
      <c r="L729" s="235"/>
      <c r="M729" s="235"/>
      <c r="N729" s="235"/>
      <c r="O729" s="235"/>
      <c r="P729" s="235"/>
      <c r="Q729" s="235"/>
      <c r="R729" s="235"/>
      <c r="S729" s="235"/>
      <c r="T729" s="235"/>
      <c r="U729" s="235"/>
      <c r="V729" s="235"/>
      <c r="W729" s="235"/>
      <c r="X729" s="235"/>
      <c r="Y729" s="235"/>
      <c r="Z729" s="235"/>
    </row>
    <row r="730" spans="1:26" ht="12" customHeight="1" x14ac:dyDescent="0.25">
      <c r="A730" s="235"/>
      <c r="B730" s="235"/>
      <c r="C730" s="235"/>
      <c r="D730" s="269"/>
      <c r="E730" s="235"/>
      <c r="F730" s="235"/>
      <c r="G730" s="235"/>
      <c r="H730" s="235"/>
      <c r="I730" s="235"/>
      <c r="J730" s="235"/>
      <c r="K730" s="235"/>
      <c r="L730" s="235"/>
      <c r="M730" s="235"/>
      <c r="N730" s="235"/>
      <c r="O730" s="235"/>
      <c r="P730" s="235"/>
      <c r="Q730" s="235"/>
      <c r="R730" s="235"/>
      <c r="S730" s="235"/>
      <c r="T730" s="235"/>
      <c r="U730" s="235"/>
      <c r="V730" s="235"/>
      <c r="W730" s="235"/>
      <c r="X730" s="235"/>
      <c r="Y730" s="235"/>
      <c r="Z730" s="235"/>
    </row>
    <row r="731" spans="1:26" ht="12" customHeight="1" x14ac:dyDescent="0.25">
      <c r="A731" s="235"/>
      <c r="B731" s="235"/>
      <c r="C731" s="235"/>
      <c r="D731" s="269"/>
      <c r="E731" s="235"/>
      <c r="F731" s="235"/>
      <c r="G731" s="235"/>
      <c r="H731" s="235"/>
      <c r="I731" s="235"/>
      <c r="J731" s="235"/>
      <c r="K731" s="235"/>
      <c r="L731" s="235"/>
      <c r="M731" s="235"/>
      <c r="N731" s="235"/>
      <c r="O731" s="235"/>
      <c r="P731" s="235"/>
      <c r="Q731" s="235"/>
      <c r="R731" s="235"/>
      <c r="S731" s="235"/>
      <c r="T731" s="235"/>
      <c r="U731" s="235"/>
      <c r="V731" s="235"/>
      <c r="W731" s="235"/>
      <c r="X731" s="235"/>
      <c r="Y731" s="235"/>
      <c r="Z731" s="235"/>
    </row>
    <row r="732" spans="1:26" ht="12" customHeight="1" x14ac:dyDescent="0.25">
      <c r="A732" s="235"/>
      <c r="B732" s="235"/>
      <c r="C732" s="235"/>
      <c r="D732" s="269"/>
      <c r="E732" s="235"/>
      <c r="F732" s="235"/>
      <c r="G732" s="235"/>
      <c r="H732" s="235"/>
      <c r="I732" s="235"/>
      <c r="J732" s="235"/>
      <c r="K732" s="235"/>
      <c r="L732" s="235"/>
      <c r="M732" s="235"/>
      <c r="N732" s="235"/>
      <c r="O732" s="235"/>
      <c r="P732" s="235"/>
      <c r="Q732" s="235"/>
      <c r="R732" s="235"/>
      <c r="S732" s="235"/>
      <c r="T732" s="235"/>
      <c r="U732" s="235"/>
      <c r="V732" s="235"/>
      <c r="W732" s="235"/>
      <c r="X732" s="235"/>
      <c r="Y732" s="235"/>
      <c r="Z732" s="235"/>
    </row>
    <row r="733" spans="1:26" ht="12" customHeight="1" x14ac:dyDescent="0.25">
      <c r="A733" s="235"/>
      <c r="B733" s="235"/>
      <c r="C733" s="235"/>
      <c r="D733" s="269"/>
      <c r="E733" s="235"/>
      <c r="F733" s="235"/>
      <c r="G733" s="235"/>
      <c r="H733" s="235"/>
      <c r="I733" s="235"/>
      <c r="J733" s="235"/>
      <c r="K733" s="235"/>
      <c r="L733" s="235"/>
      <c r="M733" s="235"/>
      <c r="N733" s="235"/>
      <c r="O733" s="235"/>
      <c r="P733" s="235"/>
      <c r="Q733" s="235"/>
      <c r="R733" s="235"/>
      <c r="S733" s="235"/>
      <c r="T733" s="235"/>
      <c r="U733" s="235"/>
      <c r="V733" s="235"/>
      <c r="W733" s="235"/>
      <c r="X733" s="235"/>
      <c r="Y733" s="235"/>
      <c r="Z733" s="235"/>
    </row>
    <row r="734" spans="1:26" ht="12" customHeight="1" x14ac:dyDescent="0.25">
      <c r="A734" s="235"/>
      <c r="B734" s="235"/>
      <c r="C734" s="235"/>
      <c r="D734" s="269"/>
      <c r="E734" s="235"/>
      <c r="F734" s="235"/>
      <c r="G734" s="235"/>
      <c r="H734" s="235"/>
      <c r="I734" s="235"/>
      <c r="J734" s="235"/>
      <c r="K734" s="235"/>
      <c r="L734" s="235"/>
      <c r="M734" s="235"/>
      <c r="N734" s="235"/>
      <c r="O734" s="235"/>
      <c r="P734" s="235"/>
      <c r="Q734" s="235"/>
      <c r="R734" s="235"/>
      <c r="S734" s="235"/>
      <c r="T734" s="235"/>
      <c r="U734" s="235"/>
      <c r="V734" s="235"/>
      <c r="W734" s="235"/>
      <c r="X734" s="235"/>
      <c r="Y734" s="235"/>
      <c r="Z734" s="235"/>
    </row>
    <row r="735" spans="1:26" ht="12" customHeight="1" x14ac:dyDescent="0.25">
      <c r="A735" s="235"/>
      <c r="B735" s="235"/>
      <c r="C735" s="235"/>
      <c r="D735" s="269"/>
      <c r="E735" s="235"/>
      <c r="F735" s="235"/>
      <c r="G735" s="235"/>
      <c r="H735" s="235"/>
      <c r="I735" s="235"/>
      <c r="J735" s="235"/>
      <c r="K735" s="235"/>
      <c r="L735" s="235"/>
      <c r="M735" s="235"/>
      <c r="N735" s="235"/>
      <c r="O735" s="235"/>
      <c r="P735" s="235"/>
      <c r="Q735" s="235"/>
      <c r="R735" s="235"/>
      <c r="S735" s="235"/>
      <c r="T735" s="235"/>
      <c r="U735" s="235"/>
      <c r="V735" s="235"/>
      <c r="W735" s="235"/>
      <c r="X735" s="235"/>
      <c r="Y735" s="235"/>
      <c r="Z735" s="235"/>
    </row>
    <row r="736" spans="1:26" ht="12" customHeight="1" x14ac:dyDescent="0.25">
      <c r="A736" s="235"/>
      <c r="B736" s="235"/>
      <c r="C736" s="235"/>
      <c r="D736" s="269"/>
      <c r="E736" s="235"/>
      <c r="F736" s="235"/>
      <c r="G736" s="235"/>
      <c r="H736" s="235"/>
      <c r="I736" s="235"/>
      <c r="J736" s="235"/>
      <c r="K736" s="235"/>
      <c r="L736" s="235"/>
      <c r="M736" s="235"/>
      <c r="N736" s="235"/>
      <c r="O736" s="235"/>
      <c r="P736" s="235"/>
      <c r="Q736" s="235"/>
      <c r="R736" s="235"/>
      <c r="S736" s="235"/>
      <c r="T736" s="235"/>
      <c r="U736" s="235"/>
      <c r="V736" s="235"/>
      <c r="W736" s="235"/>
      <c r="X736" s="235"/>
      <c r="Y736" s="235"/>
      <c r="Z736" s="235"/>
    </row>
    <row r="737" spans="1:26" ht="12" customHeight="1" x14ac:dyDescent="0.25">
      <c r="A737" s="235"/>
      <c r="B737" s="235"/>
      <c r="C737" s="235"/>
      <c r="D737" s="269"/>
      <c r="E737" s="235"/>
      <c r="F737" s="235"/>
      <c r="G737" s="235"/>
      <c r="H737" s="235"/>
      <c r="I737" s="235"/>
      <c r="J737" s="235"/>
      <c r="K737" s="235"/>
      <c r="L737" s="235"/>
      <c r="M737" s="235"/>
      <c r="N737" s="235"/>
      <c r="O737" s="235"/>
      <c r="P737" s="235"/>
      <c r="Q737" s="235"/>
      <c r="R737" s="235"/>
      <c r="S737" s="235"/>
      <c r="T737" s="235"/>
      <c r="U737" s="235"/>
      <c r="V737" s="235"/>
      <c r="W737" s="235"/>
      <c r="X737" s="235"/>
      <c r="Y737" s="235"/>
      <c r="Z737" s="235"/>
    </row>
    <row r="738" spans="1:26" ht="12" customHeight="1" x14ac:dyDescent="0.25">
      <c r="A738" s="235"/>
      <c r="B738" s="235"/>
      <c r="C738" s="235"/>
      <c r="D738" s="269"/>
      <c r="E738" s="235"/>
      <c r="F738" s="235"/>
      <c r="G738" s="235"/>
      <c r="H738" s="235"/>
      <c r="I738" s="235"/>
      <c r="J738" s="235"/>
      <c r="K738" s="235"/>
      <c r="L738" s="235"/>
      <c r="M738" s="235"/>
      <c r="N738" s="235"/>
      <c r="O738" s="235"/>
      <c r="P738" s="235"/>
      <c r="Q738" s="235"/>
      <c r="R738" s="235"/>
      <c r="S738" s="235"/>
      <c r="T738" s="235"/>
      <c r="U738" s="235"/>
      <c r="V738" s="235"/>
      <c r="W738" s="235"/>
      <c r="X738" s="235"/>
      <c r="Y738" s="235"/>
      <c r="Z738" s="235"/>
    </row>
    <row r="739" spans="1:26" ht="12" customHeight="1" x14ac:dyDescent="0.25">
      <c r="A739" s="235"/>
      <c r="B739" s="235"/>
      <c r="C739" s="235"/>
      <c r="D739" s="269"/>
      <c r="E739" s="235"/>
      <c r="F739" s="235"/>
      <c r="G739" s="235"/>
      <c r="H739" s="235"/>
      <c r="I739" s="235"/>
      <c r="J739" s="235"/>
      <c r="K739" s="235"/>
      <c r="L739" s="235"/>
      <c r="M739" s="235"/>
      <c r="N739" s="235"/>
      <c r="O739" s="235"/>
      <c r="P739" s="235"/>
      <c r="Q739" s="235"/>
      <c r="R739" s="235"/>
      <c r="S739" s="235"/>
      <c r="T739" s="235"/>
      <c r="U739" s="235"/>
      <c r="V739" s="235"/>
      <c r="W739" s="235"/>
      <c r="X739" s="235"/>
      <c r="Y739" s="235"/>
      <c r="Z739" s="235"/>
    </row>
    <row r="740" spans="1:26" ht="12" customHeight="1" x14ac:dyDescent="0.25">
      <c r="A740" s="235"/>
      <c r="B740" s="235"/>
      <c r="C740" s="235"/>
      <c r="D740" s="269"/>
      <c r="E740" s="235"/>
      <c r="F740" s="235"/>
      <c r="G740" s="235"/>
      <c r="H740" s="235"/>
      <c r="I740" s="235"/>
      <c r="J740" s="235"/>
      <c r="K740" s="235"/>
      <c r="L740" s="235"/>
      <c r="M740" s="235"/>
      <c r="N740" s="235"/>
      <c r="O740" s="235"/>
      <c r="P740" s="235"/>
      <c r="Q740" s="235"/>
      <c r="R740" s="235"/>
      <c r="S740" s="235"/>
      <c r="T740" s="235"/>
      <c r="U740" s="235"/>
      <c r="V740" s="235"/>
      <c r="W740" s="235"/>
      <c r="X740" s="235"/>
      <c r="Y740" s="235"/>
      <c r="Z740" s="235"/>
    </row>
    <row r="741" spans="1:26" ht="12" customHeight="1" x14ac:dyDescent="0.25">
      <c r="A741" s="235"/>
      <c r="B741" s="235"/>
      <c r="C741" s="235"/>
      <c r="D741" s="269"/>
      <c r="E741" s="235"/>
      <c r="F741" s="235"/>
      <c r="G741" s="235"/>
      <c r="H741" s="235"/>
      <c r="I741" s="235"/>
      <c r="J741" s="235"/>
      <c r="K741" s="235"/>
      <c r="L741" s="235"/>
      <c r="M741" s="235"/>
      <c r="N741" s="235"/>
      <c r="O741" s="235"/>
      <c r="P741" s="235"/>
      <c r="Q741" s="235"/>
      <c r="R741" s="235"/>
      <c r="S741" s="235"/>
      <c r="T741" s="235"/>
      <c r="U741" s="235"/>
      <c r="V741" s="235"/>
      <c r="W741" s="235"/>
      <c r="X741" s="235"/>
      <c r="Y741" s="235"/>
      <c r="Z741" s="235"/>
    </row>
    <row r="742" spans="1:26" ht="12" customHeight="1" x14ac:dyDescent="0.25">
      <c r="A742" s="235"/>
      <c r="B742" s="235"/>
      <c r="C742" s="235"/>
      <c r="D742" s="269"/>
      <c r="E742" s="235"/>
      <c r="F742" s="235"/>
      <c r="G742" s="235"/>
      <c r="H742" s="235"/>
      <c r="I742" s="235"/>
      <c r="J742" s="235"/>
      <c r="K742" s="235"/>
      <c r="L742" s="235"/>
      <c r="M742" s="235"/>
      <c r="N742" s="235"/>
      <c r="O742" s="235"/>
      <c r="P742" s="235"/>
      <c r="Q742" s="235"/>
      <c r="R742" s="235"/>
      <c r="S742" s="235"/>
      <c r="T742" s="235"/>
      <c r="U742" s="235"/>
      <c r="V742" s="235"/>
      <c r="W742" s="235"/>
      <c r="X742" s="235"/>
      <c r="Y742" s="235"/>
      <c r="Z742" s="235"/>
    </row>
    <row r="743" spans="1:26" ht="12" customHeight="1" x14ac:dyDescent="0.25">
      <c r="A743" s="235"/>
      <c r="B743" s="235"/>
      <c r="C743" s="235"/>
      <c r="D743" s="269"/>
      <c r="E743" s="235"/>
      <c r="F743" s="235"/>
      <c r="G743" s="235"/>
      <c r="H743" s="235"/>
      <c r="I743" s="235"/>
      <c r="J743" s="235"/>
      <c r="K743" s="235"/>
      <c r="L743" s="235"/>
      <c r="M743" s="235"/>
      <c r="N743" s="235"/>
      <c r="O743" s="235"/>
      <c r="P743" s="235"/>
      <c r="Q743" s="235"/>
      <c r="R743" s="235"/>
      <c r="S743" s="235"/>
      <c r="T743" s="235"/>
      <c r="U743" s="235"/>
      <c r="V743" s="235"/>
      <c r="W743" s="235"/>
      <c r="X743" s="235"/>
      <c r="Y743" s="235"/>
      <c r="Z743" s="235"/>
    </row>
    <row r="744" spans="1:26" ht="12" customHeight="1" x14ac:dyDescent="0.25">
      <c r="A744" s="235"/>
      <c r="B744" s="235"/>
      <c r="C744" s="235"/>
      <c r="D744" s="269"/>
      <c r="E744" s="235"/>
      <c r="F744" s="235"/>
      <c r="G744" s="235"/>
      <c r="H744" s="235"/>
      <c r="I744" s="235"/>
      <c r="J744" s="235"/>
      <c r="K744" s="235"/>
      <c r="L744" s="235"/>
      <c r="M744" s="235"/>
      <c r="N744" s="235"/>
      <c r="O744" s="235"/>
      <c r="P744" s="235"/>
      <c r="Q744" s="235"/>
      <c r="R744" s="235"/>
      <c r="S744" s="235"/>
      <c r="T744" s="235"/>
      <c r="U744" s="235"/>
      <c r="V744" s="235"/>
      <c r="W744" s="235"/>
      <c r="X744" s="235"/>
      <c r="Y744" s="235"/>
      <c r="Z744" s="235"/>
    </row>
    <row r="745" spans="1:26" ht="12" customHeight="1" x14ac:dyDescent="0.25">
      <c r="A745" s="235"/>
      <c r="B745" s="235"/>
      <c r="C745" s="235"/>
      <c r="D745" s="269"/>
      <c r="E745" s="235"/>
      <c r="F745" s="235"/>
      <c r="G745" s="235"/>
      <c r="H745" s="235"/>
      <c r="I745" s="235"/>
      <c r="J745" s="235"/>
      <c r="K745" s="235"/>
      <c r="L745" s="235"/>
      <c r="M745" s="235"/>
      <c r="N745" s="235"/>
      <c r="O745" s="235"/>
      <c r="P745" s="235"/>
      <c r="Q745" s="235"/>
      <c r="R745" s="235"/>
      <c r="S745" s="235"/>
      <c r="T745" s="235"/>
      <c r="U745" s="235"/>
      <c r="V745" s="235"/>
      <c r="W745" s="235"/>
      <c r="X745" s="235"/>
      <c r="Y745" s="235"/>
      <c r="Z745" s="235"/>
    </row>
    <row r="746" spans="1:26" ht="12" customHeight="1" x14ac:dyDescent="0.25">
      <c r="A746" s="235"/>
      <c r="B746" s="235"/>
      <c r="C746" s="235"/>
      <c r="D746" s="269"/>
      <c r="E746" s="235"/>
      <c r="F746" s="235"/>
      <c r="G746" s="235"/>
      <c r="H746" s="235"/>
      <c r="I746" s="235"/>
      <c r="J746" s="235"/>
      <c r="K746" s="235"/>
      <c r="L746" s="235"/>
      <c r="M746" s="235"/>
      <c r="N746" s="235"/>
      <c r="O746" s="235"/>
      <c r="P746" s="235"/>
      <c r="Q746" s="235"/>
      <c r="R746" s="235"/>
      <c r="S746" s="235"/>
      <c r="T746" s="235"/>
      <c r="U746" s="235"/>
      <c r="V746" s="235"/>
      <c r="W746" s="235"/>
      <c r="X746" s="235"/>
      <c r="Y746" s="235"/>
      <c r="Z746" s="235"/>
    </row>
    <row r="747" spans="1:26" ht="12" customHeight="1" x14ac:dyDescent="0.25">
      <c r="A747" s="235"/>
      <c r="B747" s="235"/>
      <c r="C747" s="235"/>
      <c r="D747" s="269"/>
      <c r="E747" s="235"/>
      <c r="F747" s="235"/>
      <c r="G747" s="235"/>
      <c r="H747" s="235"/>
      <c r="I747" s="235"/>
      <c r="J747" s="235"/>
      <c r="K747" s="235"/>
      <c r="L747" s="235"/>
      <c r="M747" s="235"/>
      <c r="N747" s="235"/>
      <c r="O747" s="235"/>
      <c r="P747" s="235"/>
      <c r="Q747" s="235"/>
      <c r="R747" s="235"/>
      <c r="S747" s="235"/>
      <c r="T747" s="235"/>
      <c r="U747" s="235"/>
      <c r="V747" s="235"/>
      <c r="W747" s="235"/>
      <c r="X747" s="235"/>
      <c r="Y747" s="235"/>
      <c r="Z747" s="235"/>
    </row>
    <row r="748" spans="1:26" ht="12" customHeight="1" x14ac:dyDescent="0.25">
      <c r="A748" s="235"/>
      <c r="B748" s="235"/>
      <c r="C748" s="235"/>
      <c r="D748" s="269"/>
      <c r="E748" s="235"/>
      <c r="F748" s="235"/>
      <c r="G748" s="235"/>
      <c r="H748" s="235"/>
      <c r="I748" s="235"/>
      <c r="J748" s="235"/>
      <c r="K748" s="235"/>
      <c r="L748" s="235"/>
      <c r="M748" s="235"/>
      <c r="N748" s="235"/>
      <c r="O748" s="235"/>
      <c r="P748" s="235"/>
      <c r="Q748" s="235"/>
      <c r="R748" s="235"/>
      <c r="S748" s="235"/>
      <c r="T748" s="235"/>
      <c r="U748" s="235"/>
      <c r="V748" s="235"/>
      <c r="W748" s="235"/>
      <c r="X748" s="235"/>
      <c r="Y748" s="235"/>
      <c r="Z748" s="235"/>
    </row>
    <row r="749" spans="1:26" ht="12" customHeight="1" x14ac:dyDescent="0.25">
      <c r="A749" s="235"/>
      <c r="B749" s="235"/>
      <c r="C749" s="235"/>
      <c r="D749" s="269"/>
      <c r="E749" s="235"/>
      <c r="F749" s="235"/>
      <c r="G749" s="235"/>
      <c r="H749" s="235"/>
      <c r="I749" s="235"/>
      <c r="J749" s="235"/>
      <c r="K749" s="235"/>
      <c r="L749" s="235"/>
      <c r="M749" s="235"/>
      <c r="N749" s="235"/>
      <c r="O749" s="235"/>
      <c r="P749" s="235"/>
      <c r="Q749" s="235"/>
      <c r="R749" s="235"/>
      <c r="S749" s="235"/>
      <c r="T749" s="235"/>
      <c r="U749" s="235"/>
      <c r="V749" s="235"/>
      <c r="W749" s="235"/>
      <c r="X749" s="235"/>
      <c r="Y749" s="235"/>
      <c r="Z749" s="235"/>
    </row>
    <row r="750" spans="1:26" ht="12" customHeight="1" x14ac:dyDescent="0.25">
      <c r="A750" s="235"/>
      <c r="B750" s="235"/>
      <c r="C750" s="235"/>
      <c r="D750" s="269"/>
      <c r="E750" s="235"/>
      <c r="F750" s="235"/>
      <c r="G750" s="235"/>
      <c r="H750" s="235"/>
      <c r="I750" s="235"/>
      <c r="J750" s="235"/>
      <c r="K750" s="235"/>
      <c r="L750" s="235"/>
      <c r="M750" s="235"/>
      <c r="N750" s="235"/>
      <c r="O750" s="235"/>
      <c r="P750" s="235"/>
      <c r="Q750" s="235"/>
      <c r="R750" s="235"/>
      <c r="S750" s="235"/>
      <c r="T750" s="235"/>
      <c r="U750" s="235"/>
      <c r="V750" s="235"/>
      <c r="W750" s="235"/>
      <c r="X750" s="235"/>
      <c r="Y750" s="235"/>
      <c r="Z750" s="235"/>
    </row>
    <row r="751" spans="1:26" ht="12" customHeight="1" x14ac:dyDescent="0.25">
      <c r="A751" s="235"/>
      <c r="B751" s="235"/>
      <c r="C751" s="235"/>
      <c r="D751" s="269"/>
      <c r="E751" s="235"/>
      <c r="F751" s="235"/>
      <c r="G751" s="235"/>
      <c r="H751" s="235"/>
      <c r="I751" s="235"/>
      <c r="J751" s="235"/>
      <c r="K751" s="235"/>
      <c r="L751" s="235"/>
      <c r="M751" s="235"/>
      <c r="N751" s="235"/>
      <c r="O751" s="235"/>
      <c r="P751" s="235"/>
      <c r="Q751" s="235"/>
      <c r="R751" s="235"/>
      <c r="S751" s="235"/>
      <c r="T751" s="235"/>
      <c r="U751" s="235"/>
      <c r="V751" s="235"/>
      <c r="W751" s="235"/>
      <c r="X751" s="235"/>
      <c r="Y751" s="235"/>
      <c r="Z751" s="235"/>
    </row>
    <row r="752" spans="1:26" ht="12" customHeight="1" x14ac:dyDescent="0.25">
      <c r="A752" s="235"/>
      <c r="B752" s="235"/>
      <c r="C752" s="235"/>
      <c r="D752" s="269"/>
      <c r="E752" s="235"/>
      <c r="F752" s="235"/>
      <c r="G752" s="235"/>
      <c r="H752" s="235"/>
      <c r="I752" s="235"/>
      <c r="J752" s="235"/>
      <c r="K752" s="235"/>
      <c r="L752" s="235"/>
      <c r="M752" s="235"/>
      <c r="N752" s="235"/>
      <c r="O752" s="235"/>
      <c r="P752" s="235"/>
      <c r="Q752" s="235"/>
      <c r="R752" s="235"/>
      <c r="S752" s="235"/>
      <c r="T752" s="235"/>
      <c r="U752" s="235"/>
      <c r="V752" s="235"/>
      <c r="W752" s="235"/>
      <c r="X752" s="235"/>
      <c r="Y752" s="235"/>
      <c r="Z752" s="235"/>
    </row>
    <row r="753" spans="1:26" ht="12" customHeight="1" x14ac:dyDescent="0.25">
      <c r="A753" s="235"/>
      <c r="B753" s="235"/>
      <c r="C753" s="235"/>
      <c r="D753" s="269"/>
      <c r="E753" s="235"/>
      <c r="F753" s="235"/>
      <c r="G753" s="235"/>
      <c r="H753" s="235"/>
      <c r="I753" s="235"/>
      <c r="J753" s="235"/>
      <c r="K753" s="235"/>
      <c r="L753" s="235"/>
      <c r="M753" s="235"/>
      <c r="N753" s="235"/>
      <c r="O753" s="235"/>
      <c r="P753" s="235"/>
      <c r="Q753" s="235"/>
      <c r="R753" s="235"/>
      <c r="S753" s="235"/>
      <c r="T753" s="235"/>
      <c r="U753" s="235"/>
      <c r="V753" s="235"/>
      <c r="W753" s="235"/>
      <c r="X753" s="235"/>
      <c r="Y753" s="235"/>
      <c r="Z753" s="235"/>
    </row>
    <row r="754" spans="1:26" ht="12" customHeight="1" x14ac:dyDescent="0.25">
      <c r="A754" s="235"/>
      <c r="B754" s="235"/>
      <c r="C754" s="235"/>
      <c r="D754" s="269"/>
      <c r="E754" s="235"/>
      <c r="F754" s="235"/>
      <c r="G754" s="235"/>
      <c r="H754" s="235"/>
      <c r="I754" s="235"/>
      <c r="J754" s="235"/>
      <c r="K754" s="235"/>
      <c r="L754" s="235"/>
      <c r="M754" s="235"/>
      <c r="N754" s="235"/>
      <c r="O754" s="235"/>
      <c r="P754" s="235"/>
      <c r="Q754" s="235"/>
      <c r="R754" s="235"/>
      <c r="S754" s="235"/>
      <c r="T754" s="235"/>
      <c r="U754" s="235"/>
      <c r="V754" s="235"/>
      <c r="W754" s="235"/>
      <c r="X754" s="235"/>
      <c r="Y754" s="235"/>
      <c r="Z754" s="235"/>
    </row>
    <row r="755" spans="1:26" ht="12" customHeight="1" x14ac:dyDescent="0.25">
      <c r="A755" s="235"/>
      <c r="B755" s="235"/>
      <c r="C755" s="235"/>
      <c r="D755" s="269"/>
      <c r="E755" s="235"/>
      <c r="F755" s="235"/>
      <c r="G755" s="235"/>
      <c r="H755" s="235"/>
      <c r="I755" s="235"/>
      <c r="J755" s="235"/>
      <c r="K755" s="235"/>
      <c r="L755" s="235"/>
      <c r="M755" s="235"/>
      <c r="N755" s="235"/>
      <c r="O755" s="235"/>
      <c r="P755" s="235"/>
      <c r="Q755" s="235"/>
      <c r="R755" s="235"/>
      <c r="S755" s="235"/>
      <c r="T755" s="235"/>
      <c r="U755" s="235"/>
      <c r="V755" s="235"/>
      <c r="W755" s="235"/>
      <c r="X755" s="235"/>
      <c r="Y755" s="235"/>
      <c r="Z755" s="235"/>
    </row>
    <row r="756" spans="1:26" ht="12" customHeight="1" x14ac:dyDescent="0.25">
      <c r="A756" s="235"/>
      <c r="B756" s="235"/>
      <c r="C756" s="235"/>
      <c r="D756" s="269"/>
      <c r="E756" s="235"/>
      <c r="F756" s="235"/>
      <c r="G756" s="235"/>
      <c r="H756" s="235"/>
      <c r="I756" s="235"/>
      <c r="J756" s="235"/>
      <c r="K756" s="235"/>
      <c r="L756" s="235"/>
      <c r="M756" s="235"/>
      <c r="N756" s="235"/>
      <c r="O756" s="235"/>
      <c r="P756" s="235"/>
      <c r="Q756" s="235"/>
      <c r="R756" s="235"/>
      <c r="S756" s="235"/>
      <c r="T756" s="235"/>
      <c r="U756" s="235"/>
      <c r="V756" s="235"/>
      <c r="W756" s="235"/>
      <c r="X756" s="235"/>
      <c r="Y756" s="235"/>
      <c r="Z756" s="235"/>
    </row>
    <row r="757" spans="1:26" ht="12" customHeight="1" x14ac:dyDescent="0.25">
      <c r="A757" s="235"/>
      <c r="B757" s="235"/>
      <c r="C757" s="235"/>
      <c r="D757" s="269"/>
      <c r="E757" s="235"/>
      <c r="F757" s="235"/>
      <c r="G757" s="235"/>
      <c r="H757" s="235"/>
      <c r="I757" s="235"/>
      <c r="J757" s="235"/>
      <c r="K757" s="235"/>
      <c r="L757" s="235"/>
      <c r="M757" s="235"/>
      <c r="N757" s="235"/>
      <c r="O757" s="235"/>
      <c r="P757" s="235"/>
      <c r="Q757" s="235"/>
      <c r="R757" s="235"/>
      <c r="S757" s="235"/>
      <c r="T757" s="235"/>
      <c r="U757" s="235"/>
      <c r="V757" s="235"/>
      <c r="W757" s="235"/>
      <c r="X757" s="235"/>
      <c r="Y757" s="235"/>
      <c r="Z757" s="235"/>
    </row>
    <row r="758" spans="1:26" ht="12" customHeight="1" x14ac:dyDescent="0.25">
      <c r="A758" s="235"/>
      <c r="B758" s="235"/>
      <c r="C758" s="235"/>
      <c r="D758" s="269"/>
      <c r="E758" s="235"/>
      <c r="F758" s="235"/>
      <c r="G758" s="235"/>
      <c r="H758" s="235"/>
      <c r="I758" s="235"/>
      <c r="J758" s="235"/>
      <c r="K758" s="235"/>
      <c r="L758" s="235"/>
      <c r="M758" s="235"/>
      <c r="N758" s="235"/>
      <c r="O758" s="235"/>
      <c r="P758" s="235"/>
      <c r="Q758" s="235"/>
      <c r="R758" s="235"/>
      <c r="S758" s="235"/>
      <c r="T758" s="235"/>
      <c r="U758" s="235"/>
      <c r="V758" s="235"/>
      <c r="W758" s="235"/>
      <c r="X758" s="235"/>
      <c r="Y758" s="235"/>
      <c r="Z758" s="235"/>
    </row>
    <row r="759" spans="1:26" ht="12" customHeight="1" x14ac:dyDescent="0.25">
      <c r="A759" s="235"/>
      <c r="B759" s="235"/>
      <c r="C759" s="235"/>
      <c r="D759" s="269"/>
      <c r="E759" s="235"/>
      <c r="F759" s="235"/>
      <c r="G759" s="235"/>
      <c r="H759" s="235"/>
      <c r="I759" s="235"/>
      <c r="J759" s="235"/>
      <c r="K759" s="235"/>
      <c r="L759" s="235"/>
      <c r="M759" s="235"/>
      <c r="N759" s="235"/>
      <c r="O759" s="235"/>
      <c r="P759" s="235"/>
      <c r="Q759" s="235"/>
      <c r="R759" s="235"/>
      <c r="S759" s="235"/>
      <c r="T759" s="235"/>
      <c r="U759" s="235"/>
      <c r="V759" s="235"/>
      <c r="W759" s="235"/>
      <c r="X759" s="235"/>
      <c r="Y759" s="235"/>
      <c r="Z759" s="235"/>
    </row>
    <row r="760" spans="1:26" ht="12" customHeight="1" x14ac:dyDescent="0.25">
      <c r="A760" s="235"/>
      <c r="B760" s="235"/>
      <c r="C760" s="235"/>
      <c r="D760" s="269"/>
      <c r="E760" s="235"/>
      <c r="F760" s="235"/>
      <c r="G760" s="235"/>
      <c r="H760" s="235"/>
      <c r="I760" s="235"/>
      <c r="J760" s="235"/>
      <c r="K760" s="235"/>
      <c r="L760" s="235"/>
      <c r="M760" s="235"/>
      <c r="N760" s="235"/>
      <c r="O760" s="235"/>
      <c r="P760" s="235"/>
      <c r="Q760" s="235"/>
      <c r="R760" s="235"/>
      <c r="S760" s="235"/>
      <c r="T760" s="235"/>
      <c r="U760" s="235"/>
      <c r="V760" s="235"/>
      <c r="W760" s="235"/>
      <c r="X760" s="235"/>
      <c r="Y760" s="235"/>
      <c r="Z760" s="235"/>
    </row>
    <row r="761" spans="1:26" ht="12" customHeight="1" x14ac:dyDescent="0.25">
      <c r="A761" s="235"/>
      <c r="B761" s="235"/>
      <c r="C761" s="235"/>
      <c r="D761" s="269"/>
      <c r="E761" s="235"/>
      <c r="F761" s="235"/>
      <c r="G761" s="235"/>
      <c r="H761" s="235"/>
      <c r="I761" s="235"/>
      <c r="J761" s="235"/>
      <c r="K761" s="235"/>
      <c r="L761" s="235"/>
      <c r="M761" s="235"/>
      <c r="N761" s="235"/>
      <c r="O761" s="235"/>
      <c r="P761" s="235"/>
      <c r="Q761" s="235"/>
      <c r="R761" s="235"/>
      <c r="S761" s="235"/>
      <c r="T761" s="235"/>
      <c r="U761" s="235"/>
      <c r="V761" s="235"/>
      <c r="W761" s="235"/>
      <c r="X761" s="235"/>
      <c r="Y761" s="235"/>
      <c r="Z761" s="235"/>
    </row>
    <row r="762" spans="1:26" ht="12" customHeight="1" x14ac:dyDescent="0.25">
      <c r="A762" s="235"/>
      <c r="B762" s="235"/>
      <c r="C762" s="235"/>
      <c r="D762" s="269"/>
      <c r="E762" s="235"/>
      <c r="F762" s="235"/>
      <c r="G762" s="235"/>
      <c r="H762" s="235"/>
      <c r="I762" s="235"/>
      <c r="J762" s="235"/>
      <c r="K762" s="235"/>
      <c r="L762" s="235"/>
      <c r="M762" s="235"/>
      <c r="N762" s="235"/>
      <c r="O762" s="235"/>
      <c r="P762" s="235"/>
      <c r="Q762" s="235"/>
      <c r="R762" s="235"/>
      <c r="S762" s="235"/>
      <c r="T762" s="235"/>
      <c r="U762" s="235"/>
      <c r="V762" s="235"/>
      <c r="W762" s="235"/>
      <c r="X762" s="235"/>
      <c r="Y762" s="235"/>
      <c r="Z762" s="235"/>
    </row>
    <row r="763" spans="1:26" ht="12" customHeight="1" x14ac:dyDescent="0.25">
      <c r="A763" s="235"/>
      <c r="B763" s="235"/>
      <c r="C763" s="235"/>
      <c r="D763" s="269"/>
      <c r="E763" s="235"/>
      <c r="F763" s="235"/>
      <c r="G763" s="235"/>
      <c r="H763" s="235"/>
      <c r="I763" s="235"/>
      <c r="J763" s="235"/>
      <c r="K763" s="235"/>
      <c r="L763" s="235"/>
      <c r="M763" s="235"/>
      <c r="N763" s="235"/>
      <c r="O763" s="235"/>
      <c r="P763" s="235"/>
      <c r="Q763" s="235"/>
      <c r="R763" s="235"/>
      <c r="S763" s="235"/>
      <c r="T763" s="235"/>
      <c r="U763" s="235"/>
      <c r="V763" s="235"/>
      <c r="W763" s="235"/>
      <c r="X763" s="235"/>
      <c r="Y763" s="235"/>
      <c r="Z763" s="235"/>
    </row>
    <row r="764" spans="1:26" ht="12" customHeight="1" x14ac:dyDescent="0.25">
      <c r="A764" s="235"/>
      <c r="B764" s="235"/>
      <c r="C764" s="235"/>
      <c r="D764" s="269"/>
      <c r="E764" s="235"/>
      <c r="F764" s="235"/>
      <c r="G764" s="235"/>
      <c r="H764" s="235"/>
      <c r="I764" s="235"/>
      <c r="J764" s="235"/>
      <c r="K764" s="235"/>
      <c r="L764" s="235"/>
      <c r="M764" s="235"/>
      <c r="N764" s="235"/>
      <c r="O764" s="235"/>
      <c r="P764" s="235"/>
      <c r="Q764" s="235"/>
      <c r="R764" s="235"/>
      <c r="S764" s="235"/>
      <c r="T764" s="235"/>
      <c r="U764" s="235"/>
      <c r="V764" s="235"/>
      <c r="W764" s="235"/>
      <c r="X764" s="235"/>
      <c r="Y764" s="235"/>
      <c r="Z764" s="235"/>
    </row>
    <row r="765" spans="1:26" ht="12" customHeight="1" x14ac:dyDescent="0.25">
      <c r="A765" s="235"/>
      <c r="B765" s="235"/>
      <c r="C765" s="235"/>
      <c r="D765" s="269"/>
      <c r="E765" s="235"/>
      <c r="F765" s="235"/>
      <c r="G765" s="235"/>
      <c r="H765" s="235"/>
      <c r="I765" s="235"/>
      <c r="J765" s="235"/>
      <c r="K765" s="235"/>
      <c r="L765" s="235"/>
      <c r="M765" s="235"/>
      <c r="N765" s="235"/>
      <c r="O765" s="235"/>
      <c r="P765" s="235"/>
      <c r="Q765" s="235"/>
      <c r="R765" s="235"/>
      <c r="S765" s="235"/>
      <c r="T765" s="235"/>
      <c r="U765" s="235"/>
      <c r="V765" s="235"/>
      <c r="W765" s="235"/>
      <c r="X765" s="235"/>
      <c r="Y765" s="235"/>
      <c r="Z765" s="235"/>
    </row>
    <row r="766" spans="1:26" ht="12" customHeight="1" x14ac:dyDescent="0.25">
      <c r="A766" s="235"/>
      <c r="B766" s="235"/>
      <c r="C766" s="235"/>
      <c r="D766" s="269"/>
      <c r="E766" s="235"/>
      <c r="F766" s="235"/>
      <c r="G766" s="235"/>
      <c r="H766" s="235"/>
      <c r="I766" s="235"/>
      <c r="J766" s="235"/>
      <c r="K766" s="235"/>
      <c r="L766" s="235"/>
      <c r="M766" s="235"/>
      <c r="N766" s="235"/>
      <c r="O766" s="235"/>
      <c r="P766" s="235"/>
      <c r="Q766" s="235"/>
      <c r="R766" s="235"/>
      <c r="S766" s="235"/>
      <c r="T766" s="235"/>
      <c r="U766" s="235"/>
      <c r="V766" s="235"/>
      <c r="W766" s="235"/>
      <c r="X766" s="235"/>
      <c r="Y766" s="235"/>
      <c r="Z766" s="235"/>
    </row>
    <row r="767" spans="1:26" ht="12" customHeight="1" x14ac:dyDescent="0.25">
      <c r="A767" s="235"/>
      <c r="B767" s="235"/>
      <c r="C767" s="235"/>
      <c r="D767" s="269"/>
      <c r="E767" s="235"/>
      <c r="F767" s="235"/>
      <c r="G767" s="235"/>
      <c r="H767" s="235"/>
      <c r="I767" s="235"/>
      <c r="J767" s="235"/>
      <c r="K767" s="235"/>
      <c r="L767" s="235"/>
      <c r="M767" s="235"/>
      <c r="N767" s="235"/>
      <c r="O767" s="235"/>
      <c r="P767" s="235"/>
      <c r="Q767" s="235"/>
      <c r="R767" s="235"/>
      <c r="S767" s="235"/>
      <c r="T767" s="235"/>
      <c r="U767" s="235"/>
      <c r="V767" s="235"/>
      <c r="W767" s="235"/>
      <c r="X767" s="235"/>
      <c r="Y767" s="235"/>
      <c r="Z767" s="235"/>
    </row>
    <row r="768" spans="1:26" ht="12" customHeight="1" x14ac:dyDescent="0.25">
      <c r="A768" s="235"/>
      <c r="B768" s="235"/>
      <c r="C768" s="235"/>
      <c r="D768" s="269"/>
      <c r="E768" s="235"/>
      <c r="F768" s="235"/>
      <c r="G768" s="235"/>
      <c r="H768" s="235"/>
      <c r="I768" s="235"/>
      <c r="J768" s="235"/>
      <c r="K768" s="235"/>
      <c r="L768" s="235"/>
      <c r="M768" s="235"/>
      <c r="N768" s="235"/>
      <c r="O768" s="235"/>
      <c r="P768" s="235"/>
      <c r="Q768" s="235"/>
      <c r="R768" s="235"/>
      <c r="S768" s="235"/>
      <c r="T768" s="235"/>
      <c r="U768" s="235"/>
      <c r="V768" s="235"/>
      <c r="W768" s="235"/>
      <c r="X768" s="235"/>
      <c r="Y768" s="235"/>
      <c r="Z768" s="235"/>
    </row>
    <row r="769" spans="1:26" ht="12" customHeight="1" x14ac:dyDescent="0.25">
      <c r="A769" s="235"/>
      <c r="B769" s="235"/>
      <c r="C769" s="235"/>
      <c r="D769" s="269"/>
      <c r="E769" s="235"/>
      <c r="F769" s="235"/>
      <c r="G769" s="235"/>
      <c r="H769" s="235"/>
      <c r="I769" s="235"/>
      <c r="J769" s="235"/>
      <c r="K769" s="235"/>
      <c r="L769" s="235"/>
      <c r="M769" s="235"/>
      <c r="N769" s="235"/>
      <c r="O769" s="235"/>
      <c r="P769" s="235"/>
      <c r="Q769" s="235"/>
      <c r="R769" s="235"/>
      <c r="S769" s="235"/>
      <c r="T769" s="235"/>
      <c r="U769" s="235"/>
      <c r="V769" s="235"/>
      <c r="W769" s="235"/>
      <c r="X769" s="235"/>
      <c r="Y769" s="235"/>
      <c r="Z769" s="235"/>
    </row>
    <row r="770" spans="1:26" ht="12" customHeight="1" x14ac:dyDescent="0.25">
      <c r="A770" s="235"/>
      <c r="B770" s="235"/>
      <c r="C770" s="235"/>
      <c r="D770" s="269"/>
      <c r="E770" s="235"/>
      <c r="F770" s="235"/>
      <c r="G770" s="235"/>
      <c r="H770" s="235"/>
      <c r="I770" s="235"/>
      <c r="J770" s="235"/>
      <c r="K770" s="235"/>
      <c r="L770" s="235"/>
      <c r="M770" s="235"/>
      <c r="N770" s="235"/>
      <c r="O770" s="235"/>
      <c r="P770" s="235"/>
      <c r="Q770" s="235"/>
      <c r="R770" s="235"/>
      <c r="S770" s="235"/>
      <c r="T770" s="235"/>
      <c r="U770" s="235"/>
      <c r="V770" s="235"/>
      <c r="W770" s="235"/>
      <c r="X770" s="235"/>
      <c r="Y770" s="235"/>
      <c r="Z770" s="235"/>
    </row>
    <row r="771" spans="1:26" ht="12" customHeight="1" x14ac:dyDescent="0.25">
      <c r="A771" s="235"/>
      <c r="B771" s="235"/>
      <c r="C771" s="235"/>
      <c r="D771" s="269"/>
      <c r="E771" s="235"/>
      <c r="F771" s="235"/>
      <c r="G771" s="235"/>
      <c r="H771" s="235"/>
      <c r="I771" s="235"/>
      <c r="J771" s="235"/>
      <c r="K771" s="235"/>
      <c r="L771" s="235"/>
      <c r="M771" s="235"/>
      <c r="N771" s="235"/>
      <c r="O771" s="235"/>
      <c r="P771" s="235"/>
      <c r="Q771" s="235"/>
      <c r="R771" s="235"/>
      <c r="S771" s="235"/>
      <c r="T771" s="235"/>
      <c r="U771" s="235"/>
      <c r="V771" s="235"/>
      <c r="W771" s="235"/>
      <c r="X771" s="235"/>
      <c r="Y771" s="235"/>
      <c r="Z771" s="235"/>
    </row>
    <row r="772" spans="1:26" ht="12" customHeight="1" x14ac:dyDescent="0.25">
      <c r="A772" s="235"/>
      <c r="B772" s="235"/>
      <c r="C772" s="235"/>
      <c r="D772" s="269"/>
      <c r="E772" s="235"/>
      <c r="F772" s="235"/>
      <c r="G772" s="235"/>
      <c r="H772" s="235"/>
      <c r="I772" s="235"/>
      <c r="J772" s="235"/>
      <c r="K772" s="235"/>
      <c r="L772" s="235"/>
      <c r="M772" s="235"/>
      <c r="N772" s="235"/>
      <c r="O772" s="235"/>
      <c r="P772" s="235"/>
      <c r="Q772" s="235"/>
      <c r="R772" s="235"/>
      <c r="S772" s="235"/>
      <c r="T772" s="235"/>
      <c r="U772" s="235"/>
      <c r="V772" s="235"/>
      <c r="W772" s="235"/>
      <c r="X772" s="235"/>
      <c r="Y772" s="235"/>
      <c r="Z772" s="235"/>
    </row>
    <row r="773" spans="1:26" ht="12" customHeight="1" x14ac:dyDescent="0.25">
      <c r="A773" s="235"/>
      <c r="B773" s="235"/>
      <c r="C773" s="235"/>
      <c r="D773" s="269"/>
      <c r="E773" s="235"/>
      <c r="F773" s="235"/>
      <c r="G773" s="235"/>
      <c r="H773" s="235"/>
      <c r="I773" s="235"/>
      <c r="J773" s="235"/>
      <c r="K773" s="235"/>
      <c r="L773" s="235"/>
      <c r="M773" s="235"/>
      <c r="N773" s="235"/>
      <c r="O773" s="235"/>
      <c r="P773" s="235"/>
      <c r="Q773" s="235"/>
      <c r="R773" s="235"/>
      <c r="S773" s="235"/>
      <c r="T773" s="235"/>
      <c r="U773" s="235"/>
      <c r="V773" s="235"/>
      <c r="W773" s="235"/>
      <c r="X773" s="235"/>
      <c r="Y773" s="235"/>
      <c r="Z773" s="235"/>
    </row>
    <row r="774" spans="1:26" ht="12" customHeight="1" x14ac:dyDescent="0.25">
      <c r="A774" s="235"/>
      <c r="B774" s="235"/>
      <c r="C774" s="235"/>
      <c r="D774" s="269"/>
      <c r="E774" s="235"/>
      <c r="F774" s="235"/>
      <c r="G774" s="235"/>
      <c r="H774" s="235"/>
      <c r="I774" s="235"/>
      <c r="J774" s="235"/>
      <c r="K774" s="235"/>
      <c r="L774" s="235"/>
      <c r="M774" s="235"/>
      <c r="N774" s="235"/>
      <c r="O774" s="235"/>
      <c r="P774" s="235"/>
      <c r="Q774" s="235"/>
      <c r="R774" s="235"/>
      <c r="S774" s="235"/>
      <c r="T774" s="235"/>
      <c r="U774" s="235"/>
      <c r="V774" s="235"/>
      <c r="W774" s="235"/>
      <c r="X774" s="235"/>
      <c r="Y774" s="235"/>
      <c r="Z774" s="235"/>
    </row>
    <row r="775" spans="1:26" ht="12" customHeight="1" x14ac:dyDescent="0.25">
      <c r="A775" s="235"/>
      <c r="B775" s="235"/>
      <c r="C775" s="235"/>
      <c r="D775" s="269"/>
      <c r="E775" s="235"/>
      <c r="F775" s="235"/>
      <c r="G775" s="235"/>
      <c r="H775" s="235"/>
      <c r="I775" s="235"/>
      <c r="J775" s="235"/>
      <c r="K775" s="235"/>
      <c r="L775" s="235"/>
      <c r="M775" s="235"/>
      <c r="N775" s="235"/>
      <c r="O775" s="235"/>
      <c r="P775" s="235"/>
      <c r="Q775" s="235"/>
      <c r="R775" s="235"/>
      <c r="S775" s="235"/>
      <c r="T775" s="235"/>
      <c r="U775" s="235"/>
      <c r="V775" s="235"/>
      <c r="W775" s="235"/>
      <c r="X775" s="235"/>
      <c r="Y775" s="235"/>
      <c r="Z775" s="235"/>
    </row>
    <row r="776" spans="1:26" ht="12" customHeight="1" x14ac:dyDescent="0.25">
      <c r="A776" s="235"/>
      <c r="B776" s="235"/>
      <c r="C776" s="235"/>
      <c r="D776" s="269"/>
      <c r="E776" s="235"/>
      <c r="F776" s="235"/>
      <c r="G776" s="235"/>
      <c r="H776" s="235"/>
      <c r="I776" s="235"/>
      <c r="J776" s="235"/>
      <c r="K776" s="235"/>
      <c r="L776" s="235"/>
      <c r="M776" s="235"/>
      <c r="N776" s="235"/>
      <c r="O776" s="235"/>
      <c r="P776" s="235"/>
      <c r="Q776" s="235"/>
      <c r="R776" s="235"/>
      <c r="S776" s="235"/>
      <c r="T776" s="235"/>
      <c r="U776" s="235"/>
      <c r="V776" s="235"/>
      <c r="W776" s="235"/>
      <c r="X776" s="235"/>
      <c r="Y776" s="235"/>
      <c r="Z776" s="235"/>
    </row>
    <row r="777" spans="1:26" ht="12" customHeight="1" x14ac:dyDescent="0.25">
      <c r="A777" s="235"/>
      <c r="B777" s="235"/>
      <c r="C777" s="235"/>
      <c r="D777" s="269"/>
      <c r="E777" s="235"/>
      <c r="F777" s="235"/>
      <c r="G777" s="235"/>
      <c r="H777" s="235"/>
      <c r="I777" s="235"/>
      <c r="J777" s="235"/>
      <c r="K777" s="235"/>
      <c r="L777" s="235"/>
      <c r="M777" s="235"/>
      <c r="N777" s="235"/>
      <c r="O777" s="235"/>
      <c r="P777" s="235"/>
      <c r="Q777" s="235"/>
      <c r="R777" s="235"/>
      <c r="S777" s="235"/>
      <c r="T777" s="235"/>
      <c r="U777" s="235"/>
      <c r="V777" s="235"/>
      <c r="W777" s="235"/>
      <c r="X777" s="235"/>
      <c r="Y777" s="235"/>
      <c r="Z777" s="235"/>
    </row>
    <row r="778" spans="1:26" ht="12" customHeight="1" x14ac:dyDescent="0.25">
      <c r="A778" s="235"/>
      <c r="B778" s="235"/>
      <c r="C778" s="235"/>
      <c r="D778" s="269"/>
      <c r="E778" s="235"/>
      <c r="F778" s="235"/>
      <c r="G778" s="235"/>
      <c r="H778" s="235"/>
      <c r="I778" s="235"/>
      <c r="J778" s="235"/>
      <c r="K778" s="235"/>
      <c r="L778" s="235"/>
      <c r="M778" s="235"/>
      <c r="N778" s="235"/>
      <c r="O778" s="235"/>
      <c r="P778" s="235"/>
      <c r="Q778" s="235"/>
      <c r="R778" s="235"/>
      <c r="S778" s="235"/>
      <c r="T778" s="235"/>
      <c r="U778" s="235"/>
      <c r="V778" s="235"/>
      <c r="W778" s="235"/>
      <c r="X778" s="235"/>
      <c r="Y778" s="235"/>
      <c r="Z778" s="235"/>
    </row>
    <row r="779" spans="1:26" ht="12" customHeight="1" x14ac:dyDescent="0.25">
      <c r="A779" s="235"/>
      <c r="B779" s="235"/>
      <c r="C779" s="235"/>
      <c r="D779" s="269"/>
      <c r="E779" s="235"/>
      <c r="F779" s="235"/>
      <c r="G779" s="235"/>
      <c r="H779" s="235"/>
      <c r="I779" s="235"/>
      <c r="J779" s="235"/>
      <c r="K779" s="235"/>
      <c r="L779" s="235"/>
      <c r="M779" s="235"/>
      <c r="N779" s="235"/>
      <c r="O779" s="235"/>
      <c r="P779" s="235"/>
      <c r="Q779" s="235"/>
      <c r="R779" s="235"/>
      <c r="S779" s="235"/>
      <c r="T779" s="235"/>
      <c r="U779" s="235"/>
      <c r="V779" s="235"/>
      <c r="W779" s="235"/>
      <c r="X779" s="235"/>
      <c r="Y779" s="235"/>
      <c r="Z779" s="235"/>
    </row>
    <row r="780" spans="1:26" ht="12" customHeight="1" x14ac:dyDescent="0.25">
      <c r="A780" s="235"/>
      <c r="B780" s="235"/>
      <c r="C780" s="235"/>
      <c r="D780" s="269"/>
      <c r="E780" s="235"/>
      <c r="F780" s="235"/>
      <c r="G780" s="235"/>
      <c r="H780" s="235"/>
      <c r="I780" s="235"/>
      <c r="J780" s="235"/>
      <c r="K780" s="235"/>
      <c r="L780" s="235"/>
      <c r="M780" s="235"/>
      <c r="N780" s="235"/>
      <c r="O780" s="235"/>
      <c r="P780" s="235"/>
      <c r="Q780" s="235"/>
      <c r="R780" s="235"/>
      <c r="S780" s="235"/>
      <c r="T780" s="235"/>
      <c r="U780" s="235"/>
      <c r="V780" s="235"/>
      <c r="W780" s="235"/>
      <c r="X780" s="235"/>
      <c r="Y780" s="235"/>
      <c r="Z780" s="235"/>
    </row>
    <row r="781" spans="1:26" ht="12" customHeight="1" x14ac:dyDescent="0.25">
      <c r="A781" s="235"/>
      <c r="B781" s="235"/>
      <c r="C781" s="235"/>
      <c r="D781" s="269"/>
      <c r="E781" s="235"/>
      <c r="F781" s="235"/>
      <c r="G781" s="235"/>
      <c r="H781" s="235"/>
      <c r="I781" s="235"/>
      <c r="J781" s="235"/>
      <c r="K781" s="235"/>
      <c r="L781" s="235"/>
      <c r="M781" s="235"/>
      <c r="N781" s="235"/>
      <c r="O781" s="235"/>
      <c r="P781" s="235"/>
      <c r="Q781" s="235"/>
      <c r="R781" s="235"/>
      <c r="S781" s="235"/>
      <c r="T781" s="235"/>
      <c r="U781" s="235"/>
      <c r="V781" s="235"/>
      <c r="W781" s="235"/>
      <c r="X781" s="235"/>
      <c r="Y781" s="235"/>
      <c r="Z781" s="235"/>
    </row>
    <row r="782" spans="1:26" ht="12" customHeight="1" x14ac:dyDescent="0.25">
      <c r="A782" s="235"/>
      <c r="B782" s="235"/>
      <c r="C782" s="235"/>
      <c r="D782" s="269"/>
      <c r="E782" s="235"/>
      <c r="F782" s="235"/>
      <c r="G782" s="235"/>
      <c r="H782" s="235"/>
      <c r="I782" s="235"/>
      <c r="J782" s="235"/>
      <c r="K782" s="235"/>
      <c r="L782" s="235"/>
      <c r="M782" s="235"/>
      <c r="N782" s="235"/>
      <c r="O782" s="235"/>
      <c r="P782" s="235"/>
      <c r="Q782" s="235"/>
      <c r="R782" s="235"/>
      <c r="S782" s="235"/>
      <c r="T782" s="235"/>
      <c r="U782" s="235"/>
      <c r="V782" s="235"/>
      <c r="W782" s="235"/>
      <c r="X782" s="235"/>
      <c r="Y782" s="235"/>
      <c r="Z782" s="235"/>
    </row>
    <row r="783" spans="1:26" ht="12" customHeight="1" x14ac:dyDescent="0.25">
      <c r="A783" s="235"/>
      <c r="B783" s="235"/>
      <c r="C783" s="235"/>
      <c r="D783" s="269"/>
      <c r="E783" s="235"/>
      <c r="F783" s="235"/>
      <c r="G783" s="235"/>
      <c r="H783" s="235"/>
      <c r="I783" s="235"/>
      <c r="J783" s="235"/>
      <c r="K783" s="235"/>
      <c r="L783" s="235"/>
      <c r="M783" s="235"/>
      <c r="N783" s="235"/>
      <c r="O783" s="235"/>
      <c r="P783" s="235"/>
      <c r="Q783" s="235"/>
      <c r="R783" s="235"/>
      <c r="S783" s="235"/>
      <c r="T783" s="235"/>
      <c r="U783" s="235"/>
      <c r="V783" s="235"/>
      <c r="W783" s="235"/>
      <c r="X783" s="235"/>
      <c r="Y783" s="235"/>
      <c r="Z783" s="235"/>
    </row>
    <row r="784" spans="1:26" ht="12" customHeight="1" x14ac:dyDescent="0.25">
      <c r="A784" s="235"/>
      <c r="B784" s="235"/>
      <c r="C784" s="235"/>
      <c r="D784" s="269"/>
      <c r="E784" s="235"/>
      <c r="F784" s="235"/>
      <c r="G784" s="235"/>
      <c r="H784" s="235"/>
      <c r="I784" s="235"/>
      <c r="J784" s="235"/>
      <c r="K784" s="235"/>
      <c r="L784" s="235"/>
      <c r="M784" s="235"/>
      <c r="N784" s="235"/>
      <c r="O784" s="235"/>
      <c r="P784" s="235"/>
      <c r="Q784" s="235"/>
      <c r="R784" s="235"/>
      <c r="S784" s="235"/>
      <c r="T784" s="235"/>
      <c r="U784" s="235"/>
      <c r="V784" s="235"/>
      <c r="W784" s="235"/>
      <c r="X784" s="235"/>
      <c r="Y784" s="235"/>
      <c r="Z784" s="235"/>
    </row>
    <row r="785" spans="1:26" ht="12" customHeight="1" x14ac:dyDescent="0.25">
      <c r="A785" s="235"/>
      <c r="B785" s="235"/>
      <c r="C785" s="235"/>
      <c r="D785" s="269"/>
      <c r="E785" s="235"/>
      <c r="F785" s="235"/>
      <c r="G785" s="235"/>
      <c r="H785" s="235"/>
      <c r="I785" s="235"/>
      <c r="J785" s="235"/>
      <c r="K785" s="235"/>
      <c r="L785" s="235"/>
      <c r="M785" s="235"/>
      <c r="N785" s="235"/>
      <c r="O785" s="235"/>
      <c r="P785" s="235"/>
      <c r="Q785" s="235"/>
      <c r="R785" s="235"/>
      <c r="S785" s="235"/>
      <c r="T785" s="235"/>
      <c r="U785" s="235"/>
      <c r="V785" s="235"/>
      <c r="W785" s="235"/>
      <c r="X785" s="235"/>
      <c r="Y785" s="235"/>
      <c r="Z785" s="235"/>
    </row>
    <row r="786" spans="1:26" ht="12" customHeight="1" x14ac:dyDescent="0.25">
      <c r="A786" s="235"/>
      <c r="B786" s="235"/>
      <c r="C786" s="235"/>
      <c r="D786" s="269"/>
      <c r="E786" s="235"/>
      <c r="F786" s="235"/>
      <c r="G786" s="235"/>
      <c r="H786" s="235"/>
      <c r="I786" s="235"/>
      <c r="J786" s="235"/>
      <c r="K786" s="235"/>
      <c r="L786" s="235"/>
      <c r="M786" s="235"/>
      <c r="N786" s="235"/>
      <c r="O786" s="235"/>
      <c r="P786" s="235"/>
      <c r="Q786" s="235"/>
      <c r="R786" s="235"/>
      <c r="S786" s="235"/>
      <c r="T786" s="235"/>
      <c r="U786" s="235"/>
      <c r="V786" s="235"/>
      <c r="W786" s="235"/>
      <c r="X786" s="235"/>
      <c r="Y786" s="235"/>
      <c r="Z786" s="235"/>
    </row>
    <row r="787" spans="1:26" ht="12" customHeight="1" x14ac:dyDescent="0.25">
      <c r="A787" s="235"/>
      <c r="B787" s="235"/>
      <c r="C787" s="235"/>
      <c r="D787" s="269"/>
      <c r="E787" s="235"/>
      <c r="F787" s="235"/>
      <c r="G787" s="235"/>
      <c r="H787" s="235"/>
      <c r="I787" s="235"/>
      <c r="J787" s="235"/>
      <c r="K787" s="235"/>
      <c r="L787" s="235"/>
      <c r="M787" s="235"/>
      <c r="N787" s="235"/>
      <c r="O787" s="235"/>
      <c r="P787" s="235"/>
      <c r="Q787" s="235"/>
      <c r="R787" s="235"/>
      <c r="S787" s="235"/>
      <c r="T787" s="235"/>
      <c r="U787" s="235"/>
      <c r="V787" s="235"/>
      <c r="W787" s="235"/>
      <c r="X787" s="235"/>
      <c r="Y787" s="235"/>
      <c r="Z787" s="235"/>
    </row>
    <row r="788" spans="1:26" ht="12" customHeight="1" x14ac:dyDescent="0.25">
      <c r="A788" s="235"/>
      <c r="B788" s="235"/>
      <c r="C788" s="235"/>
      <c r="D788" s="269"/>
      <c r="E788" s="235"/>
      <c r="F788" s="235"/>
      <c r="G788" s="235"/>
      <c r="H788" s="235"/>
      <c r="I788" s="235"/>
      <c r="J788" s="235"/>
      <c r="K788" s="235"/>
      <c r="L788" s="235"/>
      <c r="M788" s="235"/>
      <c r="N788" s="235"/>
      <c r="O788" s="235"/>
      <c r="P788" s="235"/>
      <c r="Q788" s="235"/>
      <c r="R788" s="235"/>
      <c r="S788" s="235"/>
      <c r="T788" s="235"/>
      <c r="U788" s="235"/>
      <c r="V788" s="235"/>
      <c r="W788" s="235"/>
      <c r="X788" s="235"/>
      <c r="Y788" s="235"/>
      <c r="Z788" s="235"/>
    </row>
    <row r="789" spans="1:26" ht="12" customHeight="1" x14ac:dyDescent="0.25">
      <c r="A789" s="235"/>
      <c r="B789" s="235"/>
      <c r="C789" s="235"/>
      <c r="D789" s="269"/>
      <c r="E789" s="235"/>
      <c r="F789" s="235"/>
      <c r="G789" s="235"/>
      <c r="H789" s="235"/>
      <c r="I789" s="235"/>
      <c r="J789" s="235"/>
      <c r="K789" s="235"/>
      <c r="L789" s="235"/>
      <c r="M789" s="235"/>
      <c r="N789" s="235"/>
      <c r="O789" s="235"/>
      <c r="P789" s="235"/>
      <c r="Q789" s="235"/>
      <c r="R789" s="235"/>
      <c r="S789" s="235"/>
      <c r="T789" s="235"/>
      <c r="U789" s="235"/>
      <c r="V789" s="235"/>
      <c r="W789" s="235"/>
      <c r="X789" s="235"/>
      <c r="Y789" s="235"/>
      <c r="Z789" s="235"/>
    </row>
    <row r="790" spans="1:26" ht="12" customHeight="1" x14ac:dyDescent="0.25">
      <c r="A790" s="235"/>
      <c r="B790" s="235"/>
      <c r="C790" s="235"/>
      <c r="D790" s="269"/>
      <c r="E790" s="235"/>
      <c r="F790" s="235"/>
      <c r="G790" s="235"/>
      <c r="H790" s="235"/>
      <c r="I790" s="235"/>
      <c r="J790" s="235"/>
      <c r="K790" s="235"/>
      <c r="L790" s="235"/>
      <c r="M790" s="235"/>
      <c r="N790" s="235"/>
      <c r="O790" s="235"/>
      <c r="P790" s="235"/>
      <c r="Q790" s="235"/>
      <c r="R790" s="235"/>
      <c r="S790" s="235"/>
      <c r="T790" s="235"/>
      <c r="U790" s="235"/>
      <c r="V790" s="235"/>
      <c r="W790" s="235"/>
      <c r="X790" s="235"/>
      <c r="Y790" s="235"/>
      <c r="Z790" s="235"/>
    </row>
    <row r="791" spans="1:26" ht="12" customHeight="1" x14ac:dyDescent="0.25">
      <c r="A791" s="235"/>
      <c r="B791" s="235"/>
      <c r="C791" s="235"/>
      <c r="D791" s="269"/>
      <c r="E791" s="235"/>
      <c r="F791" s="235"/>
      <c r="G791" s="235"/>
      <c r="H791" s="235"/>
      <c r="I791" s="235"/>
      <c r="J791" s="235"/>
      <c r="K791" s="235"/>
      <c r="L791" s="235"/>
      <c r="M791" s="235"/>
      <c r="N791" s="235"/>
      <c r="O791" s="235"/>
      <c r="P791" s="235"/>
      <c r="Q791" s="235"/>
      <c r="R791" s="235"/>
      <c r="S791" s="235"/>
      <c r="T791" s="235"/>
      <c r="U791" s="235"/>
      <c r="V791" s="235"/>
      <c r="W791" s="235"/>
      <c r="X791" s="235"/>
      <c r="Y791" s="235"/>
      <c r="Z791" s="235"/>
    </row>
    <row r="792" spans="1:26" ht="12" customHeight="1" x14ac:dyDescent="0.25">
      <c r="A792" s="235"/>
      <c r="B792" s="235"/>
      <c r="C792" s="235"/>
      <c r="D792" s="269"/>
      <c r="E792" s="235"/>
      <c r="F792" s="235"/>
      <c r="G792" s="235"/>
      <c r="H792" s="235"/>
      <c r="I792" s="235"/>
      <c r="J792" s="235"/>
      <c r="K792" s="235"/>
      <c r="L792" s="235"/>
      <c r="M792" s="235"/>
      <c r="N792" s="235"/>
      <c r="O792" s="235"/>
      <c r="P792" s="235"/>
      <c r="Q792" s="235"/>
      <c r="R792" s="235"/>
      <c r="S792" s="235"/>
      <c r="T792" s="235"/>
      <c r="U792" s="235"/>
      <c r="V792" s="235"/>
      <c r="W792" s="235"/>
      <c r="X792" s="235"/>
      <c r="Y792" s="235"/>
      <c r="Z792" s="235"/>
    </row>
    <row r="793" spans="1:26" ht="12" customHeight="1" x14ac:dyDescent="0.25">
      <c r="A793" s="235"/>
      <c r="B793" s="235"/>
      <c r="C793" s="235"/>
      <c r="D793" s="269"/>
      <c r="E793" s="235"/>
      <c r="F793" s="235"/>
      <c r="G793" s="235"/>
      <c r="H793" s="235"/>
      <c r="I793" s="235"/>
      <c r="J793" s="235"/>
      <c r="K793" s="235"/>
      <c r="L793" s="235"/>
      <c r="M793" s="235"/>
      <c r="N793" s="235"/>
      <c r="O793" s="235"/>
      <c r="P793" s="235"/>
      <c r="Q793" s="235"/>
      <c r="R793" s="235"/>
      <c r="S793" s="235"/>
      <c r="T793" s="235"/>
      <c r="U793" s="235"/>
      <c r="V793" s="235"/>
      <c r="W793" s="235"/>
      <c r="X793" s="235"/>
      <c r="Y793" s="235"/>
      <c r="Z793" s="235"/>
    </row>
    <row r="794" spans="1:26" ht="12" customHeight="1" x14ac:dyDescent="0.25">
      <c r="A794" s="235"/>
      <c r="B794" s="235"/>
      <c r="C794" s="235"/>
      <c r="D794" s="269"/>
      <c r="E794" s="235"/>
      <c r="F794" s="235"/>
      <c r="G794" s="235"/>
      <c r="H794" s="235"/>
      <c r="I794" s="235"/>
      <c r="J794" s="235"/>
      <c r="K794" s="235"/>
      <c r="L794" s="235"/>
      <c r="M794" s="235"/>
      <c r="N794" s="235"/>
      <c r="O794" s="235"/>
      <c r="P794" s="235"/>
      <c r="Q794" s="235"/>
      <c r="R794" s="235"/>
      <c r="S794" s="235"/>
      <c r="T794" s="235"/>
      <c r="U794" s="235"/>
      <c r="V794" s="235"/>
      <c r="W794" s="235"/>
      <c r="X794" s="235"/>
      <c r="Y794" s="235"/>
      <c r="Z794" s="235"/>
    </row>
    <row r="795" spans="1:26" ht="12" customHeight="1" x14ac:dyDescent="0.25">
      <c r="A795" s="235"/>
      <c r="B795" s="235"/>
      <c r="C795" s="235"/>
      <c r="D795" s="269"/>
      <c r="E795" s="235"/>
      <c r="F795" s="235"/>
      <c r="G795" s="235"/>
      <c r="H795" s="235"/>
      <c r="I795" s="235"/>
      <c r="J795" s="235"/>
      <c r="K795" s="235"/>
      <c r="L795" s="235"/>
      <c r="M795" s="235"/>
      <c r="N795" s="235"/>
      <c r="O795" s="235"/>
      <c r="P795" s="235"/>
      <c r="Q795" s="235"/>
      <c r="R795" s="235"/>
      <c r="S795" s="235"/>
      <c r="T795" s="235"/>
      <c r="U795" s="235"/>
      <c r="V795" s="235"/>
      <c r="W795" s="235"/>
      <c r="X795" s="235"/>
      <c r="Y795" s="235"/>
      <c r="Z795" s="235"/>
    </row>
    <row r="796" spans="1:26" ht="12" customHeight="1" x14ac:dyDescent="0.25">
      <c r="A796" s="235"/>
      <c r="B796" s="235"/>
      <c r="C796" s="235"/>
      <c r="D796" s="269"/>
      <c r="E796" s="235"/>
      <c r="F796" s="235"/>
      <c r="G796" s="235"/>
      <c r="H796" s="235"/>
      <c r="I796" s="235"/>
      <c r="J796" s="235"/>
      <c r="K796" s="235"/>
      <c r="L796" s="235"/>
      <c r="M796" s="235"/>
      <c r="N796" s="235"/>
      <c r="O796" s="235"/>
      <c r="P796" s="235"/>
      <c r="Q796" s="235"/>
      <c r="R796" s="235"/>
      <c r="S796" s="235"/>
      <c r="T796" s="235"/>
      <c r="U796" s="235"/>
      <c r="V796" s="235"/>
      <c r="W796" s="235"/>
      <c r="X796" s="235"/>
      <c r="Y796" s="235"/>
      <c r="Z796" s="235"/>
    </row>
    <row r="797" spans="1:26" ht="12" customHeight="1" x14ac:dyDescent="0.25">
      <c r="A797" s="235"/>
      <c r="B797" s="235"/>
      <c r="C797" s="235"/>
      <c r="D797" s="269"/>
      <c r="E797" s="235"/>
      <c r="F797" s="235"/>
      <c r="G797" s="235"/>
      <c r="H797" s="235"/>
      <c r="I797" s="235"/>
      <c r="J797" s="235"/>
      <c r="K797" s="235"/>
      <c r="L797" s="235"/>
      <c r="M797" s="235"/>
      <c r="N797" s="235"/>
      <c r="O797" s="235"/>
      <c r="P797" s="235"/>
      <c r="Q797" s="235"/>
      <c r="R797" s="235"/>
      <c r="S797" s="235"/>
      <c r="T797" s="235"/>
      <c r="U797" s="235"/>
      <c r="V797" s="235"/>
      <c r="W797" s="235"/>
      <c r="X797" s="235"/>
      <c r="Y797" s="235"/>
      <c r="Z797" s="235"/>
    </row>
    <row r="798" spans="1:26" ht="12" customHeight="1" x14ac:dyDescent="0.25">
      <c r="A798" s="235"/>
      <c r="B798" s="235"/>
      <c r="C798" s="235"/>
      <c r="D798" s="269"/>
      <c r="E798" s="235"/>
      <c r="F798" s="235"/>
      <c r="G798" s="235"/>
      <c r="H798" s="235"/>
      <c r="I798" s="235"/>
      <c r="J798" s="235"/>
      <c r="K798" s="235"/>
      <c r="L798" s="235"/>
      <c r="M798" s="235"/>
      <c r="N798" s="235"/>
      <c r="O798" s="235"/>
      <c r="P798" s="235"/>
      <c r="Q798" s="235"/>
      <c r="R798" s="235"/>
      <c r="S798" s="235"/>
      <c r="T798" s="235"/>
      <c r="U798" s="235"/>
      <c r="V798" s="235"/>
      <c r="W798" s="235"/>
      <c r="X798" s="235"/>
      <c r="Y798" s="235"/>
      <c r="Z798" s="235"/>
    </row>
    <row r="799" spans="1:26" ht="12" customHeight="1" x14ac:dyDescent="0.25">
      <c r="A799" s="235"/>
      <c r="B799" s="235"/>
      <c r="C799" s="235"/>
      <c r="D799" s="269"/>
      <c r="E799" s="235"/>
      <c r="F799" s="235"/>
      <c r="G799" s="235"/>
      <c r="H799" s="235"/>
      <c r="I799" s="235"/>
      <c r="J799" s="235"/>
      <c r="K799" s="235"/>
      <c r="L799" s="235"/>
      <c r="M799" s="235"/>
      <c r="N799" s="235"/>
      <c r="O799" s="235"/>
      <c r="P799" s="235"/>
      <c r="Q799" s="235"/>
      <c r="R799" s="235"/>
      <c r="S799" s="235"/>
      <c r="T799" s="235"/>
      <c r="U799" s="235"/>
      <c r="V799" s="235"/>
      <c r="W799" s="235"/>
      <c r="X799" s="235"/>
      <c r="Y799" s="235"/>
      <c r="Z799" s="235"/>
    </row>
    <row r="800" spans="1:26" ht="12" customHeight="1" x14ac:dyDescent="0.25">
      <c r="A800" s="235"/>
      <c r="B800" s="235"/>
      <c r="C800" s="235"/>
      <c r="D800" s="269"/>
      <c r="E800" s="235"/>
      <c r="F800" s="235"/>
      <c r="G800" s="235"/>
      <c r="H800" s="235"/>
      <c r="I800" s="235"/>
      <c r="J800" s="235"/>
      <c r="K800" s="235"/>
      <c r="L800" s="235"/>
      <c r="M800" s="235"/>
      <c r="N800" s="235"/>
      <c r="O800" s="235"/>
      <c r="P800" s="235"/>
      <c r="Q800" s="235"/>
      <c r="R800" s="235"/>
      <c r="S800" s="235"/>
      <c r="T800" s="235"/>
      <c r="U800" s="235"/>
      <c r="V800" s="235"/>
      <c r="W800" s="235"/>
      <c r="X800" s="235"/>
      <c r="Y800" s="235"/>
      <c r="Z800" s="235"/>
    </row>
    <row r="801" spans="1:26" ht="12" customHeight="1" x14ac:dyDescent="0.25">
      <c r="A801" s="235"/>
      <c r="B801" s="235"/>
      <c r="C801" s="235"/>
      <c r="D801" s="269"/>
      <c r="E801" s="235"/>
      <c r="F801" s="235"/>
      <c r="G801" s="235"/>
      <c r="H801" s="235"/>
      <c r="I801" s="235"/>
      <c r="J801" s="235"/>
      <c r="K801" s="235"/>
      <c r="L801" s="235"/>
      <c r="M801" s="235"/>
      <c r="N801" s="235"/>
      <c r="O801" s="235"/>
      <c r="P801" s="235"/>
      <c r="Q801" s="235"/>
      <c r="R801" s="235"/>
      <c r="S801" s="235"/>
      <c r="T801" s="235"/>
      <c r="U801" s="235"/>
      <c r="V801" s="235"/>
      <c r="W801" s="235"/>
      <c r="X801" s="235"/>
      <c r="Y801" s="235"/>
      <c r="Z801" s="235"/>
    </row>
    <row r="802" spans="1:26" ht="12" customHeight="1" x14ac:dyDescent="0.25">
      <c r="A802" s="235"/>
      <c r="B802" s="235"/>
      <c r="C802" s="235"/>
      <c r="D802" s="269"/>
      <c r="E802" s="235"/>
      <c r="F802" s="235"/>
      <c r="G802" s="235"/>
      <c r="H802" s="235"/>
      <c r="I802" s="235"/>
      <c r="J802" s="235"/>
      <c r="K802" s="235"/>
      <c r="L802" s="235"/>
      <c r="M802" s="235"/>
      <c r="N802" s="235"/>
      <c r="O802" s="235"/>
      <c r="P802" s="235"/>
      <c r="Q802" s="235"/>
      <c r="R802" s="235"/>
      <c r="S802" s="235"/>
      <c r="T802" s="235"/>
      <c r="U802" s="235"/>
      <c r="V802" s="235"/>
      <c r="W802" s="235"/>
      <c r="X802" s="235"/>
      <c r="Y802" s="235"/>
      <c r="Z802" s="235"/>
    </row>
    <row r="803" spans="1:26" ht="12" customHeight="1" x14ac:dyDescent="0.25">
      <c r="A803" s="235"/>
      <c r="B803" s="235"/>
      <c r="C803" s="235"/>
      <c r="D803" s="269"/>
      <c r="E803" s="235"/>
      <c r="F803" s="235"/>
      <c r="G803" s="235"/>
      <c r="H803" s="235"/>
      <c r="I803" s="235"/>
      <c r="J803" s="235"/>
      <c r="K803" s="235"/>
      <c r="L803" s="235"/>
      <c r="M803" s="235"/>
      <c r="N803" s="235"/>
      <c r="O803" s="235"/>
      <c r="P803" s="235"/>
      <c r="Q803" s="235"/>
      <c r="R803" s="235"/>
      <c r="S803" s="235"/>
      <c r="T803" s="235"/>
      <c r="U803" s="235"/>
      <c r="V803" s="235"/>
      <c r="W803" s="235"/>
      <c r="X803" s="235"/>
      <c r="Y803" s="235"/>
      <c r="Z803" s="235"/>
    </row>
    <row r="804" spans="1:26" ht="12" customHeight="1" x14ac:dyDescent="0.25">
      <c r="A804" s="235"/>
      <c r="B804" s="235"/>
      <c r="C804" s="235"/>
      <c r="D804" s="269"/>
      <c r="E804" s="235"/>
      <c r="F804" s="235"/>
      <c r="G804" s="235"/>
      <c r="H804" s="235"/>
      <c r="I804" s="235"/>
      <c r="J804" s="235"/>
      <c r="K804" s="235"/>
      <c r="L804" s="235"/>
      <c r="M804" s="235"/>
      <c r="N804" s="235"/>
      <c r="O804" s="235"/>
      <c r="P804" s="235"/>
      <c r="Q804" s="235"/>
      <c r="R804" s="235"/>
      <c r="S804" s="235"/>
      <c r="T804" s="235"/>
      <c r="U804" s="235"/>
      <c r="V804" s="235"/>
      <c r="W804" s="235"/>
      <c r="X804" s="235"/>
      <c r="Y804" s="235"/>
      <c r="Z804" s="235"/>
    </row>
    <row r="805" spans="1:26" ht="12" customHeight="1" x14ac:dyDescent="0.25">
      <c r="A805" s="235"/>
      <c r="B805" s="235"/>
      <c r="C805" s="235"/>
      <c r="D805" s="269"/>
      <c r="E805" s="235"/>
      <c r="F805" s="235"/>
      <c r="G805" s="235"/>
      <c r="H805" s="235"/>
      <c r="I805" s="235"/>
      <c r="J805" s="235"/>
      <c r="K805" s="235"/>
      <c r="L805" s="235"/>
      <c r="M805" s="235"/>
      <c r="N805" s="235"/>
      <c r="O805" s="235"/>
      <c r="P805" s="235"/>
      <c r="Q805" s="235"/>
      <c r="R805" s="235"/>
      <c r="S805" s="235"/>
      <c r="T805" s="235"/>
      <c r="U805" s="235"/>
      <c r="V805" s="235"/>
      <c r="W805" s="235"/>
      <c r="X805" s="235"/>
      <c r="Y805" s="235"/>
      <c r="Z805" s="235"/>
    </row>
    <row r="806" spans="1:26" ht="12" customHeight="1" x14ac:dyDescent="0.25">
      <c r="A806" s="235"/>
      <c r="B806" s="235"/>
      <c r="C806" s="235"/>
      <c r="D806" s="269"/>
      <c r="E806" s="235"/>
      <c r="F806" s="235"/>
      <c r="G806" s="235"/>
      <c r="H806" s="235"/>
      <c r="I806" s="235"/>
      <c r="J806" s="235"/>
      <c r="K806" s="235"/>
      <c r="L806" s="235"/>
      <c r="M806" s="235"/>
      <c r="N806" s="235"/>
      <c r="O806" s="235"/>
      <c r="P806" s="235"/>
      <c r="Q806" s="235"/>
      <c r="R806" s="235"/>
      <c r="S806" s="235"/>
      <c r="T806" s="235"/>
      <c r="U806" s="235"/>
      <c r="V806" s="235"/>
      <c r="W806" s="235"/>
      <c r="X806" s="235"/>
      <c r="Y806" s="235"/>
      <c r="Z806" s="235"/>
    </row>
    <row r="807" spans="1:26" ht="12" customHeight="1" x14ac:dyDescent="0.25">
      <c r="A807" s="235"/>
      <c r="B807" s="235"/>
      <c r="C807" s="235"/>
      <c r="D807" s="269"/>
      <c r="E807" s="235"/>
      <c r="F807" s="235"/>
      <c r="G807" s="235"/>
      <c r="H807" s="235"/>
      <c r="I807" s="235"/>
      <c r="J807" s="235"/>
      <c r="K807" s="235"/>
      <c r="L807" s="235"/>
      <c r="M807" s="235"/>
      <c r="N807" s="235"/>
      <c r="O807" s="235"/>
      <c r="P807" s="235"/>
      <c r="Q807" s="235"/>
      <c r="R807" s="235"/>
      <c r="S807" s="235"/>
      <c r="T807" s="235"/>
      <c r="U807" s="235"/>
      <c r="V807" s="235"/>
      <c r="W807" s="235"/>
      <c r="X807" s="235"/>
      <c r="Y807" s="235"/>
      <c r="Z807" s="235"/>
    </row>
    <row r="808" spans="1:26" ht="12" customHeight="1" x14ac:dyDescent="0.25">
      <c r="A808" s="235"/>
      <c r="B808" s="235"/>
      <c r="C808" s="235"/>
      <c r="D808" s="269"/>
      <c r="E808" s="235"/>
      <c r="F808" s="235"/>
      <c r="G808" s="235"/>
      <c r="H808" s="235"/>
      <c r="I808" s="235"/>
      <c r="J808" s="235"/>
      <c r="K808" s="235"/>
      <c r="L808" s="235"/>
      <c r="M808" s="235"/>
      <c r="N808" s="235"/>
      <c r="O808" s="235"/>
      <c r="P808" s="235"/>
      <c r="Q808" s="235"/>
      <c r="R808" s="235"/>
      <c r="S808" s="235"/>
      <c r="T808" s="235"/>
      <c r="U808" s="235"/>
      <c r="V808" s="235"/>
      <c r="W808" s="235"/>
      <c r="X808" s="235"/>
      <c r="Y808" s="235"/>
      <c r="Z808" s="235"/>
    </row>
    <row r="809" spans="1:26" ht="12" customHeight="1" x14ac:dyDescent="0.25">
      <c r="A809" s="235"/>
      <c r="B809" s="235"/>
      <c r="C809" s="235"/>
      <c r="D809" s="269"/>
      <c r="E809" s="235"/>
      <c r="F809" s="235"/>
      <c r="G809" s="235"/>
      <c r="H809" s="235"/>
      <c r="I809" s="235"/>
      <c r="J809" s="235"/>
      <c r="K809" s="235"/>
      <c r="L809" s="235"/>
      <c r="M809" s="235"/>
      <c r="N809" s="235"/>
      <c r="O809" s="235"/>
      <c r="P809" s="235"/>
      <c r="Q809" s="235"/>
      <c r="R809" s="235"/>
      <c r="S809" s="235"/>
      <c r="T809" s="235"/>
      <c r="U809" s="235"/>
      <c r="V809" s="235"/>
      <c r="W809" s="235"/>
      <c r="X809" s="235"/>
      <c r="Y809" s="235"/>
      <c r="Z809" s="235"/>
    </row>
    <row r="810" spans="1:26" ht="12" customHeight="1" x14ac:dyDescent="0.25">
      <c r="A810" s="235"/>
      <c r="B810" s="235"/>
      <c r="C810" s="235"/>
      <c r="D810" s="269"/>
      <c r="E810" s="235"/>
      <c r="F810" s="235"/>
      <c r="G810" s="235"/>
      <c r="H810" s="235"/>
      <c r="I810" s="235"/>
      <c r="J810" s="235"/>
      <c r="K810" s="235"/>
      <c r="L810" s="235"/>
      <c r="M810" s="235"/>
      <c r="N810" s="235"/>
      <c r="O810" s="235"/>
      <c r="P810" s="235"/>
      <c r="Q810" s="235"/>
      <c r="R810" s="235"/>
      <c r="S810" s="235"/>
      <c r="T810" s="235"/>
      <c r="U810" s="235"/>
      <c r="V810" s="235"/>
      <c r="W810" s="235"/>
      <c r="X810" s="235"/>
      <c r="Y810" s="235"/>
      <c r="Z810" s="235"/>
    </row>
    <row r="811" spans="1:26" ht="12" customHeight="1" x14ac:dyDescent="0.25">
      <c r="A811" s="235"/>
      <c r="B811" s="235"/>
      <c r="C811" s="235"/>
      <c r="D811" s="269"/>
      <c r="E811" s="235"/>
      <c r="F811" s="235"/>
      <c r="G811" s="235"/>
      <c r="H811" s="235"/>
      <c r="I811" s="235"/>
      <c r="J811" s="235"/>
      <c r="K811" s="235"/>
      <c r="L811" s="235"/>
      <c r="M811" s="235"/>
      <c r="N811" s="235"/>
      <c r="O811" s="235"/>
      <c r="P811" s="235"/>
      <c r="Q811" s="235"/>
      <c r="R811" s="235"/>
      <c r="S811" s="235"/>
      <c r="T811" s="235"/>
      <c r="U811" s="235"/>
      <c r="V811" s="235"/>
      <c r="W811" s="235"/>
      <c r="X811" s="235"/>
      <c r="Y811" s="235"/>
      <c r="Z811" s="235"/>
    </row>
    <row r="812" spans="1:26" ht="12" customHeight="1" x14ac:dyDescent="0.25">
      <c r="A812" s="235"/>
      <c r="B812" s="235"/>
      <c r="C812" s="235"/>
      <c r="D812" s="269"/>
      <c r="E812" s="235"/>
      <c r="F812" s="235"/>
      <c r="G812" s="235"/>
      <c r="H812" s="235"/>
      <c r="I812" s="235"/>
      <c r="J812" s="235"/>
      <c r="K812" s="235"/>
      <c r="L812" s="235"/>
      <c r="M812" s="235"/>
      <c r="N812" s="235"/>
      <c r="O812" s="235"/>
      <c r="P812" s="235"/>
      <c r="Q812" s="235"/>
      <c r="R812" s="235"/>
      <c r="S812" s="235"/>
      <c r="T812" s="235"/>
      <c r="U812" s="235"/>
      <c r="V812" s="235"/>
      <c r="W812" s="235"/>
      <c r="X812" s="235"/>
      <c r="Y812" s="235"/>
      <c r="Z812" s="235"/>
    </row>
    <row r="813" spans="1:26" ht="12" customHeight="1" x14ac:dyDescent="0.25">
      <c r="A813" s="235"/>
      <c r="B813" s="235"/>
      <c r="C813" s="235"/>
      <c r="D813" s="269"/>
      <c r="E813" s="235"/>
      <c r="F813" s="235"/>
      <c r="G813" s="235"/>
      <c r="H813" s="235"/>
      <c r="I813" s="235"/>
      <c r="J813" s="235"/>
      <c r="K813" s="235"/>
      <c r="L813" s="235"/>
      <c r="M813" s="235"/>
      <c r="N813" s="235"/>
      <c r="O813" s="235"/>
      <c r="P813" s="235"/>
      <c r="Q813" s="235"/>
      <c r="R813" s="235"/>
      <c r="S813" s="235"/>
      <c r="T813" s="235"/>
      <c r="U813" s="235"/>
      <c r="V813" s="235"/>
      <c r="W813" s="235"/>
      <c r="X813" s="235"/>
      <c r="Y813" s="235"/>
      <c r="Z813" s="235"/>
    </row>
    <row r="814" spans="1:26" ht="12" customHeight="1" x14ac:dyDescent="0.25">
      <c r="A814" s="235"/>
      <c r="B814" s="235"/>
      <c r="C814" s="235"/>
      <c r="D814" s="269"/>
      <c r="E814" s="235"/>
      <c r="F814" s="235"/>
      <c r="G814" s="235"/>
      <c r="H814" s="235"/>
      <c r="I814" s="235"/>
      <c r="J814" s="235"/>
      <c r="K814" s="235"/>
      <c r="L814" s="235"/>
      <c r="M814" s="235"/>
      <c r="N814" s="235"/>
      <c r="O814" s="235"/>
      <c r="P814" s="235"/>
      <c r="Q814" s="235"/>
      <c r="R814" s="235"/>
      <c r="S814" s="235"/>
      <c r="T814" s="235"/>
      <c r="U814" s="235"/>
      <c r="V814" s="235"/>
      <c r="W814" s="235"/>
      <c r="X814" s="235"/>
      <c r="Y814" s="235"/>
      <c r="Z814" s="235"/>
    </row>
    <row r="815" spans="1:26" ht="12" customHeight="1" x14ac:dyDescent="0.25">
      <c r="A815" s="235"/>
      <c r="B815" s="235"/>
      <c r="C815" s="235"/>
      <c r="D815" s="269"/>
      <c r="E815" s="235"/>
      <c r="F815" s="235"/>
      <c r="G815" s="235"/>
      <c r="H815" s="235"/>
      <c r="I815" s="235"/>
      <c r="J815" s="235"/>
      <c r="K815" s="235"/>
      <c r="L815" s="235"/>
      <c r="M815" s="235"/>
      <c r="N815" s="235"/>
      <c r="O815" s="235"/>
      <c r="P815" s="235"/>
      <c r="Q815" s="235"/>
      <c r="R815" s="235"/>
      <c r="S815" s="235"/>
      <c r="T815" s="235"/>
      <c r="U815" s="235"/>
      <c r="V815" s="235"/>
      <c r="W815" s="235"/>
      <c r="X815" s="235"/>
      <c r="Y815" s="235"/>
      <c r="Z815" s="235"/>
    </row>
    <row r="816" spans="1:26" ht="12" customHeight="1" x14ac:dyDescent="0.25">
      <c r="A816" s="235"/>
      <c r="B816" s="235"/>
      <c r="C816" s="235"/>
      <c r="D816" s="269"/>
      <c r="E816" s="235"/>
      <c r="F816" s="235"/>
      <c r="G816" s="235"/>
      <c r="H816" s="235"/>
      <c r="I816" s="235"/>
      <c r="J816" s="235"/>
      <c r="K816" s="235"/>
      <c r="L816" s="235"/>
      <c r="M816" s="235"/>
      <c r="N816" s="235"/>
      <c r="O816" s="235"/>
      <c r="P816" s="235"/>
      <c r="Q816" s="235"/>
      <c r="R816" s="235"/>
      <c r="S816" s="235"/>
      <c r="T816" s="235"/>
      <c r="U816" s="235"/>
      <c r="V816" s="235"/>
      <c r="W816" s="235"/>
      <c r="X816" s="235"/>
      <c r="Y816" s="235"/>
      <c r="Z816" s="235"/>
    </row>
    <row r="817" spans="1:26" ht="12" customHeight="1" x14ac:dyDescent="0.25">
      <c r="A817" s="235"/>
      <c r="B817" s="235"/>
      <c r="C817" s="235"/>
      <c r="D817" s="269"/>
      <c r="E817" s="235"/>
      <c r="F817" s="235"/>
      <c r="G817" s="235"/>
      <c r="H817" s="235"/>
      <c r="I817" s="235"/>
      <c r="J817" s="235"/>
      <c r="K817" s="235"/>
      <c r="L817" s="235"/>
      <c r="M817" s="235"/>
      <c r="N817" s="235"/>
      <c r="O817" s="235"/>
      <c r="P817" s="235"/>
      <c r="Q817" s="235"/>
      <c r="R817" s="235"/>
      <c r="S817" s="235"/>
      <c r="T817" s="235"/>
      <c r="U817" s="235"/>
      <c r="V817" s="235"/>
      <c r="W817" s="235"/>
      <c r="X817" s="235"/>
      <c r="Y817" s="235"/>
      <c r="Z817" s="235"/>
    </row>
    <row r="818" spans="1:26" ht="12" customHeight="1" x14ac:dyDescent="0.25">
      <c r="A818" s="235"/>
      <c r="B818" s="235"/>
      <c r="C818" s="235"/>
      <c r="D818" s="269"/>
      <c r="E818" s="235"/>
      <c r="F818" s="235"/>
      <c r="G818" s="235"/>
      <c r="H818" s="235"/>
      <c r="I818" s="235"/>
      <c r="J818" s="235"/>
      <c r="K818" s="235"/>
      <c r="L818" s="235"/>
      <c r="M818" s="235"/>
      <c r="N818" s="235"/>
      <c r="O818" s="235"/>
      <c r="P818" s="235"/>
      <c r="Q818" s="235"/>
      <c r="R818" s="235"/>
      <c r="S818" s="235"/>
      <c r="T818" s="235"/>
      <c r="U818" s="235"/>
      <c r="V818" s="235"/>
      <c r="W818" s="235"/>
      <c r="X818" s="235"/>
      <c r="Y818" s="235"/>
      <c r="Z818" s="235"/>
    </row>
    <row r="819" spans="1:26" ht="12" customHeight="1" x14ac:dyDescent="0.25">
      <c r="A819" s="235"/>
      <c r="B819" s="235"/>
      <c r="C819" s="235"/>
      <c r="D819" s="269"/>
      <c r="E819" s="235"/>
      <c r="F819" s="235"/>
      <c r="G819" s="235"/>
      <c r="H819" s="235"/>
      <c r="I819" s="235"/>
      <c r="J819" s="235"/>
      <c r="K819" s="235"/>
      <c r="L819" s="235"/>
      <c r="M819" s="235"/>
      <c r="N819" s="235"/>
      <c r="O819" s="235"/>
      <c r="P819" s="235"/>
      <c r="Q819" s="235"/>
      <c r="R819" s="235"/>
      <c r="S819" s="235"/>
      <c r="T819" s="235"/>
      <c r="U819" s="235"/>
      <c r="V819" s="235"/>
      <c r="W819" s="235"/>
      <c r="X819" s="235"/>
      <c r="Y819" s="235"/>
      <c r="Z819" s="235"/>
    </row>
    <row r="820" spans="1:26" ht="12" customHeight="1" x14ac:dyDescent="0.25">
      <c r="A820" s="235"/>
      <c r="B820" s="235"/>
      <c r="C820" s="235"/>
      <c r="D820" s="269"/>
      <c r="E820" s="235"/>
      <c r="F820" s="235"/>
      <c r="G820" s="235"/>
      <c r="H820" s="235"/>
      <c r="I820" s="235"/>
      <c r="J820" s="235"/>
      <c r="K820" s="235"/>
      <c r="L820" s="235"/>
      <c r="M820" s="235"/>
      <c r="N820" s="235"/>
      <c r="O820" s="235"/>
      <c r="P820" s="235"/>
      <c r="Q820" s="235"/>
      <c r="R820" s="235"/>
      <c r="S820" s="235"/>
      <c r="T820" s="235"/>
      <c r="U820" s="235"/>
      <c r="V820" s="235"/>
      <c r="W820" s="235"/>
      <c r="X820" s="235"/>
      <c r="Y820" s="235"/>
      <c r="Z820" s="235"/>
    </row>
    <row r="821" spans="1:26" ht="12" customHeight="1" x14ac:dyDescent="0.25">
      <c r="A821" s="235"/>
      <c r="B821" s="235"/>
      <c r="C821" s="235"/>
      <c r="D821" s="269"/>
      <c r="E821" s="235"/>
      <c r="F821" s="235"/>
      <c r="G821" s="235"/>
      <c r="H821" s="235"/>
      <c r="I821" s="235"/>
      <c r="J821" s="235"/>
      <c r="K821" s="235"/>
      <c r="L821" s="235"/>
      <c r="M821" s="235"/>
      <c r="N821" s="235"/>
      <c r="O821" s="235"/>
      <c r="P821" s="235"/>
      <c r="Q821" s="235"/>
      <c r="R821" s="235"/>
      <c r="S821" s="235"/>
      <c r="T821" s="235"/>
      <c r="U821" s="235"/>
      <c r="V821" s="235"/>
      <c r="W821" s="235"/>
      <c r="X821" s="235"/>
      <c r="Y821" s="235"/>
      <c r="Z821" s="235"/>
    </row>
    <row r="822" spans="1:26" ht="12" customHeight="1" x14ac:dyDescent="0.25">
      <c r="A822" s="235"/>
      <c r="B822" s="235"/>
      <c r="C822" s="235"/>
      <c r="D822" s="269"/>
      <c r="E822" s="235"/>
      <c r="F822" s="235"/>
      <c r="G822" s="235"/>
      <c r="H822" s="235"/>
      <c r="I822" s="235"/>
      <c r="J822" s="235"/>
      <c r="K822" s="235"/>
      <c r="L822" s="235"/>
      <c r="M822" s="235"/>
      <c r="N822" s="235"/>
      <c r="O822" s="235"/>
      <c r="P822" s="235"/>
      <c r="Q822" s="235"/>
      <c r="R822" s="235"/>
      <c r="S822" s="235"/>
      <c r="T822" s="235"/>
      <c r="U822" s="235"/>
      <c r="V822" s="235"/>
      <c r="W822" s="235"/>
      <c r="X822" s="235"/>
      <c r="Y822" s="235"/>
      <c r="Z822" s="235"/>
    </row>
    <row r="823" spans="1:26" ht="12" customHeight="1" x14ac:dyDescent="0.25">
      <c r="A823" s="235"/>
      <c r="B823" s="235"/>
      <c r="C823" s="235"/>
      <c r="D823" s="269"/>
      <c r="E823" s="235"/>
      <c r="F823" s="235"/>
      <c r="G823" s="235"/>
      <c r="H823" s="235"/>
      <c r="I823" s="235"/>
      <c r="J823" s="235"/>
      <c r="K823" s="235"/>
      <c r="L823" s="235"/>
      <c r="M823" s="235"/>
      <c r="N823" s="235"/>
      <c r="O823" s="235"/>
      <c r="P823" s="235"/>
      <c r="Q823" s="235"/>
      <c r="R823" s="235"/>
      <c r="S823" s="235"/>
      <c r="T823" s="235"/>
      <c r="U823" s="235"/>
      <c r="V823" s="235"/>
      <c r="W823" s="235"/>
      <c r="X823" s="235"/>
      <c r="Y823" s="235"/>
      <c r="Z823" s="235"/>
    </row>
    <row r="824" spans="1:26" ht="12" customHeight="1" x14ac:dyDescent="0.25">
      <c r="A824" s="235"/>
      <c r="B824" s="235"/>
      <c r="C824" s="235"/>
      <c r="D824" s="269"/>
      <c r="E824" s="235"/>
      <c r="F824" s="235"/>
      <c r="G824" s="235"/>
      <c r="H824" s="235"/>
      <c r="I824" s="235"/>
      <c r="J824" s="235"/>
      <c r="K824" s="235"/>
      <c r="L824" s="235"/>
      <c r="M824" s="235"/>
      <c r="N824" s="235"/>
      <c r="O824" s="235"/>
      <c r="P824" s="235"/>
      <c r="Q824" s="235"/>
      <c r="R824" s="235"/>
      <c r="S824" s="235"/>
      <c r="T824" s="235"/>
      <c r="U824" s="235"/>
      <c r="V824" s="235"/>
      <c r="W824" s="235"/>
      <c r="X824" s="235"/>
      <c r="Y824" s="235"/>
      <c r="Z824" s="235"/>
    </row>
    <row r="825" spans="1:26" ht="12" customHeight="1" x14ac:dyDescent="0.25">
      <c r="A825" s="235"/>
      <c r="B825" s="235"/>
      <c r="C825" s="235"/>
      <c r="D825" s="269"/>
      <c r="E825" s="235"/>
      <c r="F825" s="235"/>
      <c r="G825" s="235"/>
      <c r="H825" s="235"/>
      <c r="I825" s="235"/>
      <c r="J825" s="235"/>
      <c r="K825" s="235"/>
      <c r="L825" s="235"/>
      <c r="M825" s="235"/>
      <c r="N825" s="235"/>
      <c r="O825" s="235"/>
      <c r="P825" s="235"/>
      <c r="Q825" s="235"/>
      <c r="R825" s="235"/>
      <c r="S825" s="235"/>
      <c r="T825" s="235"/>
      <c r="U825" s="235"/>
      <c r="V825" s="235"/>
      <c r="W825" s="235"/>
      <c r="X825" s="235"/>
      <c r="Y825" s="235"/>
      <c r="Z825" s="235"/>
    </row>
    <row r="826" spans="1:26" ht="12" customHeight="1" x14ac:dyDescent="0.25">
      <c r="A826" s="235"/>
      <c r="B826" s="235"/>
      <c r="C826" s="235"/>
      <c r="D826" s="269"/>
      <c r="E826" s="235"/>
      <c r="F826" s="235"/>
      <c r="G826" s="235"/>
      <c r="H826" s="235"/>
      <c r="I826" s="235"/>
      <c r="J826" s="235"/>
      <c r="K826" s="235"/>
      <c r="L826" s="235"/>
      <c r="M826" s="235"/>
      <c r="N826" s="235"/>
      <c r="O826" s="235"/>
      <c r="P826" s="235"/>
      <c r="Q826" s="235"/>
      <c r="R826" s="235"/>
      <c r="S826" s="235"/>
      <c r="T826" s="235"/>
      <c r="U826" s="235"/>
      <c r="V826" s="235"/>
      <c r="W826" s="235"/>
      <c r="X826" s="235"/>
      <c r="Y826" s="235"/>
      <c r="Z826" s="235"/>
    </row>
    <row r="827" spans="1:26" ht="12" customHeight="1" x14ac:dyDescent="0.25">
      <c r="A827" s="235"/>
      <c r="B827" s="235"/>
      <c r="C827" s="235"/>
      <c r="D827" s="269"/>
      <c r="E827" s="235"/>
      <c r="F827" s="235"/>
      <c r="G827" s="235"/>
      <c r="H827" s="235"/>
      <c r="I827" s="235"/>
      <c r="J827" s="235"/>
      <c r="K827" s="235"/>
      <c r="L827" s="235"/>
      <c r="M827" s="235"/>
      <c r="N827" s="235"/>
      <c r="O827" s="235"/>
      <c r="P827" s="235"/>
      <c r="Q827" s="235"/>
      <c r="R827" s="235"/>
      <c r="S827" s="235"/>
      <c r="T827" s="235"/>
      <c r="U827" s="235"/>
      <c r="V827" s="235"/>
      <c r="W827" s="235"/>
      <c r="X827" s="235"/>
      <c r="Y827" s="235"/>
      <c r="Z827" s="235"/>
    </row>
    <row r="828" spans="1:26" ht="12" customHeight="1" x14ac:dyDescent="0.25">
      <c r="A828" s="235"/>
      <c r="B828" s="235"/>
      <c r="C828" s="235"/>
      <c r="D828" s="269"/>
      <c r="E828" s="235"/>
      <c r="F828" s="235"/>
      <c r="G828" s="235"/>
      <c r="H828" s="235"/>
      <c r="I828" s="235"/>
      <c r="J828" s="235"/>
      <c r="K828" s="235"/>
      <c r="L828" s="235"/>
      <c r="M828" s="235"/>
      <c r="N828" s="235"/>
      <c r="O828" s="235"/>
      <c r="P828" s="235"/>
      <c r="Q828" s="235"/>
      <c r="R828" s="235"/>
      <c r="S828" s="235"/>
      <c r="T828" s="235"/>
      <c r="U828" s="235"/>
      <c r="V828" s="235"/>
      <c r="W828" s="235"/>
      <c r="X828" s="235"/>
      <c r="Y828" s="235"/>
      <c r="Z828" s="235"/>
    </row>
    <row r="829" spans="1:26" ht="12" customHeight="1" x14ac:dyDescent="0.25">
      <c r="A829" s="235"/>
      <c r="B829" s="235"/>
      <c r="C829" s="235"/>
      <c r="D829" s="269"/>
      <c r="E829" s="235"/>
      <c r="F829" s="235"/>
      <c r="G829" s="235"/>
      <c r="H829" s="235"/>
      <c r="I829" s="235"/>
      <c r="J829" s="235"/>
      <c r="K829" s="235"/>
      <c r="L829" s="235"/>
      <c r="M829" s="235"/>
      <c r="N829" s="235"/>
      <c r="O829" s="235"/>
      <c r="P829" s="235"/>
      <c r="Q829" s="235"/>
      <c r="R829" s="235"/>
      <c r="S829" s="235"/>
      <c r="T829" s="235"/>
      <c r="U829" s="235"/>
      <c r="V829" s="235"/>
      <c r="W829" s="235"/>
      <c r="X829" s="235"/>
      <c r="Y829" s="235"/>
      <c r="Z829" s="235"/>
    </row>
    <row r="830" spans="1:26" ht="12" customHeight="1" x14ac:dyDescent="0.25">
      <c r="A830" s="235"/>
      <c r="B830" s="235"/>
      <c r="C830" s="235"/>
      <c r="D830" s="269"/>
      <c r="E830" s="235"/>
      <c r="F830" s="235"/>
      <c r="G830" s="235"/>
      <c r="H830" s="235"/>
      <c r="I830" s="235"/>
      <c r="J830" s="235"/>
      <c r="K830" s="235"/>
      <c r="L830" s="235"/>
      <c r="M830" s="235"/>
      <c r="N830" s="235"/>
      <c r="O830" s="235"/>
      <c r="P830" s="235"/>
      <c r="Q830" s="235"/>
      <c r="R830" s="235"/>
      <c r="S830" s="235"/>
      <c r="T830" s="235"/>
      <c r="U830" s="235"/>
      <c r="V830" s="235"/>
      <c r="W830" s="235"/>
      <c r="X830" s="235"/>
      <c r="Y830" s="235"/>
      <c r="Z830" s="235"/>
    </row>
    <row r="831" spans="1:26" ht="12" customHeight="1" x14ac:dyDescent="0.25">
      <c r="A831" s="235"/>
      <c r="B831" s="235"/>
      <c r="C831" s="235"/>
      <c r="D831" s="269"/>
      <c r="E831" s="235"/>
      <c r="F831" s="235"/>
      <c r="G831" s="235"/>
      <c r="H831" s="235"/>
      <c r="I831" s="235"/>
      <c r="J831" s="235"/>
      <c r="K831" s="235"/>
      <c r="L831" s="235"/>
      <c r="M831" s="235"/>
      <c r="N831" s="235"/>
      <c r="O831" s="235"/>
      <c r="P831" s="235"/>
      <c r="Q831" s="235"/>
      <c r="R831" s="235"/>
      <c r="S831" s="235"/>
      <c r="T831" s="235"/>
      <c r="U831" s="235"/>
      <c r="V831" s="235"/>
      <c r="W831" s="235"/>
      <c r="X831" s="235"/>
      <c r="Y831" s="235"/>
      <c r="Z831" s="235"/>
    </row>
    <row r="832" spans="1:26" ht="12" customHeight="1" x14ac:dyDescent="0.25">
      <c r="A832" s="235"/>
      <c r="B832" s="235"/>
      <c r="C832" s="235"/>
      <c r="D832" s="269"/>
      <c r="E832" s="235"/>
      <c r="F832" s="235"/>
      <c r="G832" s="235"/>
      <c r="H832" s="235"/>
      <c r="I832" s="235"/>
      <c r="J832" s="235"/>
      <c r="K832" s="235"/>
      <c r="L832" s="235"/>
      <c r="M832" s="235"/>
      <c r="N832" s="235"/>
      <c r="O832" s="235"/>
      <c r="P832" s="235"/>
      <c r="Q832" s="235"/>
      <c r="R832" s="235"/>
      <c r="S832" s="235"/>
      <c r="T832" s="235"/>
      <c r="U832" s="235"/>
      <c r="V832" s="235"/>
      <c r="W832" s="235"/>
      <c r="X832" s="235"/>
      <c r="Y832" s="235"/>
      <c r="Z832" s="235"/>
    </row>
    <row r="833" spans="1:26" ht="12" customHeight="1" x14ac:dyDescent="0.25">
      <c r="A833" s="235"/>
      <c r="B833" s="235"/>
      <c r="C833" s="235"/>
      <c r="D833" s="269"/>
      <c r="E833" s="235"/>
      <c r="F833" s="235"/>
      <c r="G833" s="235"/>
      <c r="H833" s="235"/>
      <c r="I833" s="235"/>
      <c r="J833" s="235"/>
      <c r="K833" s="235"/>
      <c r="L833" s="235"/>
      <c r="M833" s="235"/>
      <c r="N833" s="235"/>
      <c r="O833" s="235"/>
      <c r="P833" s="235"/>
      <c r="Q833" s="235"/>
      <c r="R833" s="235"/>
      <c r="S833" s="235"/>
      <c r="T833" s="235"/>
      <c r="U833" s="235"/>
      <c r="V833" s="235"/>
      <c r="W833" s="235"/>
      <c r="X833" s="235"/>
      <c r="Y833" s="235"/>
      <c r="Z833" s="235"/>
    </row>
    <row r="834" spans="1:26" ht="12" customHeight="1" x14ac:dyDescent="0.25">
      <c r="A834" s="235"/>
      <c r="B834" s="235"/>
      <c r="C834" s="235"/>
      <c r="D834" s="269"/>
      <c r="E834" s="235"/>
      <c r="F834" s="235"/>
      <c r="G834" s="235"/>
      <c r="H834" s="235"/>
      <c r="I834" s="235"/>
      <c r="J834" s="235"/>
      <c r="K834" s="235"/>
      <c r="L834" s="235"/>
      <c r="M834" s="235"/>
      <c r="N834" s="235"/>
      <c r="O834" s="235"/>
      <c r="P834" s="235"/>
      <c r="Q834" s="235"/>
      <c r="R834" s="235"/>
      <c r="S834" s="235"/>
      <c r="T834" s="235"/>
      <c r="U834" s="235"/>
      <c r="V834" s="235"/>
      <c r="W834" s="235"/>
      <c r="X834" s="235"/>
      <c r="Y834" s="235"/>
      <c r="Z834" s="235"/>
    </row>
    <row r="835" spans="1:26" ht="12" customHeight="1" x14ac:dyDescent="0.25">
      <c r="A835" s="235"/>
      <c r="B835" s="235"/>
      <c r="C835" s="235"/>
      <c r="D835" s="269"/>
      <c r="E835" s="235"/>
      <c r="F835" s="235"/>
      <c r="G835" s="235"/>
      <c r="H835" s="235"/>
      <c r="I835" s="235"/>
      <c r="J835" s="235"/>
      <c r="K835" s="235"/>
      <c r="L835" s="235"/>
      <c r="M835" s="235"/>
      <c r="N835" s="235"/>
      <c r="O835" s="235"/>
      <c r="P835" s="235"/>
      <c r="Q835" s="235"/>
      <c r="R835" s="235"/>
      <c r="S835" s="235"/>
      <c r="T835" s="235"/>
      <c r="U835" s="235"/>
      <c r="V835" s="235"/>
      <c r="W835" s="235"/>
      <c r="X835" s="235"/>
      <c r="Y835" s="235"/>
      <c r="Z835" s="235"/>
    </row>
    <row r="836" spans="1:26" ht="12" customHeight="1" x14ac:dyDescent="0.25">
      <c r="A836" s="235"/>
      <c r="B836" s="235"/>
      <c r="C836" s="235"/>
      <c r="D836" s="269"/>
      <c r="E836" s="235"/>
      <c r="F836" s="235"/>
      <c r="G836" s="235"/>
      <c r="H836" s="235"/>
      <c r="I836" s="235"/>
      <c r="J836" s="235"/>
      <c r="K836" s="235"/>
      <c r="L836" s="235"/>
      <c r="M836" s="235"/>
      <c r="N836" s="235"/>
      <c r="O836" s="235"/>
      <c r="P836" s="235"/>
      <c r="Q836" s="235"/>
      <c r="R836" s="235"/>
      <c r="S836" s="235"/>
      <c r="T836" s="235"/>
      <c r="U836" s="235"/>
      <c r="V836" s="235"/>
      <c r="W836" s="235"/>
      <c r="X836" s="235"/>
      <c r="Y836" s="235"/>
      <c r="Z836" s="235"/>
    </row>
    <row r="837" spans="1:26" ht="12" customHeight="1" x14ac:dyDescent="0.25">
      <c r="A837" s="235"/>
      <c r="B837" s="235"/>
      <c r="C837" s="235"/>
      <c r="D837" s="269"/>
      <c r="E837" s="235"/>
      <c r="F837" s="235"/>
      <c r="G837" s="235"/>
      <c r="H837" s="235"/>
      <c r="I837" s="235"/>
      <c r="J837" s="235"/>
      <c r="K837" s="235"/>
      <c r="L837" s="235"/>
      <c r="M837" s="235"/>
      <c r="N837" s="235"/>
      <c r="O837" s="235"/>
      <c r="P837" s="235"/>
      <c r="Q837" s="235"/>
      <c r="R837" s="235"/>
      <c r="S837" s="235"/>
      <c r="T837" s="235"/>
      <c r="U837" s="235"/>
      <c r="V837" s="235"/>
      <c r="W837" s="235"/>
      <c r="X837" s="235"/>
      <c r="Y837" s="235"/>
      <c r="Z837" s="235"/>
    </row>
    <row r="838" spans="1:26" ht="12" customHeight="1" x14ac:dyDescent="0.25">
      <c r="A838" s="235"/>
      <c r="B838" s="235"/>
      <c r="C838" s="235"/>
      <c r="D838" s="269"/>
      <c r="E838" s="235"/>
      <c r="F838" s="235"/>
      <c r="G838" s="235"/>
      <c r="H838" s="235"/>
      <c r="I838" s="235"/>
      <c r="J838" s="235"/>
      <c r="K838" s="235"/>
      <c r="L838" s="235"/>
      <c r="M838" s="235"/>
      <c r="N838" s="235"/>
      <c r="O838" s="235"/>
      <c r="P838" s="235"/>
      <c r="Q838" s="235"/>
      <c r="R838" s="235"/>
      <c r="S838" s="235"/>
      <c r="T838" s="235"/>
      <c r="U838" s="235"/>
      <c r="V838" s="235"/>
      <c r="W838" s="235"/>
      <c r="X838" s="235"/>
      <c r="Y838" s="235"/>
      <c r="Z838" s="235"/>
    </row>
    <row r="839" spans="1:26" ht="12" customHeight="1" x14ac:dyDescent="0.25">
      <c r="A839" s="235"/>
      <c r="B839" s="235"/>
      <c r="C839" s="235"/>
      <c r="D839" s="269"/>
      <c r="E839" s="235"/>
      <c r="F839" s="235"/>
      <c r="G839" s="235"/>
      <c r="H839" s="235"/>
      <c r="I839" s="235"/>
      <c r="J839" s="235"/>
      <c r="K839" s="235"/>
      <c r="L839" s="235"/>
      <c r="M839" s="235"/>
      <c r="N839" s="235"/>
      <c r="O839" s="235"/>
      <c r="P839" s="235"/>
      <c r="Q839" s="235"/>
      <c r="R839" s="235"/>
      <c r="S839" s="235"/>
      <c r="T839" s="235"/>
      <c r="U839" s="235"/>
      <c r="V839" s="235"/>
      <c r="W839" s="235"/>
      <c r="X839" s="235"/>
      <c r="Y839" s="235"/>
      <c r="Z839" s="235"/>
    </row>
    <row r="840" spans="1:26" ht="12" customHeight="1" x14ac:dyDescent="0.25">
      <c r="A840" s="235"/>
      <c r="B840" s="235"/>
      <c r="C840" s="235"/>
      <c r="D840" s="269"/>
      <c r="E840" s="235"/>
      <c r="F840" s="235"/>
      <c r="G840" s="235"/>
      <c r="H840" s="235"/>
      <c r="I840" s="235"/>
      <c r="J840" s="235"/>
      <c r="K840" s="235"/>
      <c r="L840" s="235"/>
      <c r="M840" s="235"/>
      <c r="N840" s="235"/>
      <c r="O840" s="235"/>
      <c r="P840" s="235"/>
      <c r="Q840" s="235"/>
      <c r="R840" s="235"/>
      <c r="S840" s="235"/>
      <c r="T840" s="235"/>
      <c r="U840" s="235"/>
      <c r="V840" s="235"/>
      <c r="W840" s="235"/>
      <c r="X840" s="235"/>
      <c r="Y840" s="235"/>
      <c r="Z840" s="235"/>
    </row>
    <row r="841" spans="1:26" ht="12" customHeight="1" x14ac:dyDescent="0.25">
      <c r="A841" s="235"/>
      <c r="B841" s="235"/>
      <c r="C841" s="235"/>
      <c r="D841" s="269"/>
      <c r="E841" s="235"/>
      <c r="F841" s="235"/>
      <c r="G841" s="235"/>
      <c r="H841" s="235"/>
      <c r="I841" s="235"/>
      <c r="J841" s="235"/>
      <c r="K841" s="235"/>
      <c r="L841" s="235"/>
      <c r="M841" s="235"/>
      <c r="N841" s="235"/>
      <c r="O841" s="235"/>
      <c r="P841" s="235"/>
      <c r="Q841" s="235"/>
      <c r="R841" s="235"/>
      <c r="S841" s="235"/>
      <c r="T841" s="235"/>
      <c r="U841" s="235"/>
      <c r="V841" s="235"/>
      <c r="W841" s="235"/>
      <c r="X841" s="235"/>
      <c r="Y841" s="235"/>
      <c r="Z841" s="235"/>
    </row>
    <row r="842" spans="1:26" ht="12" customHeight="1" x14ac:dyDescent="0.25">
      <c r="A842" s="235"/>
      <c r="B842" s="235"/>
      <c r="C842" s="235"/>
      <c r="D842" s="269"/>
      <c r="E842" s="235"/>
      <c r="F842" s="235"/>
      <c r="G842" s="235"/>
      <c r="H842" s="235"/>
      <c r="I842" s="235"/>
      <c r="J842" s="235"/>
      <c r="K842" s="235"/>
      <c r="L842" s="235"/>
      <c r="M842" s="235"/>
      <c r="N842" s="235"/>
      <c r="O842" s="235"/>
      <c r="P842" s="235"/>
      <c r="Q842" s="235"/>
      <c r="R842" s="235"/>
      <c r="S842" s="235"/>
      <c r="T842" s="235"/>
      <c r="U842" s="235"/>
      <c r="V842" s="235"/>
      <c r="W842" s="235"/>
      <c r="X842" s="235"/>
      <c r="Y842" s="235"/>
      <c r="Z842" s="235"/>
    </row>
    <row r="843" spans="1:26" ht="12" customHeight="1" x14ac:dyDescent="0.25">
      <c r="A843" s="235"/>
      <c r="B843" s="235"/>
      <c r="C843" s="235"/>
      <c r="D843" s="269"/>
      <c r="E843" s="235"/>
      <c r="F843" s="235"/>
      <c r="G843" s="235"/>
      <c r="H843" s="235"/>
      <c r="I843" s="235"/>
      <c r="J843" s="235"/>
      <c r="K843" s="235"/>
      <c r="L843" s="235"/>
      <c r="M843" s="235"/>
      <c r="N843" s="235"/>
      <c r="O843" s="235"/>
      <c r="P843" s="235"/>
      <c r="Q843" s="235"/>
      <c r="R843" s="235"/>
      <c r="S843" s="235"/>
      <c r="T843" s="235"/>
      <c r="U843" s="235"/>
      <c r="V843" s="235"/>
      <c r="W843" s="235"/>
      <c r="X843" s="235"/>
      <c r="Y843" s="235"/>
      <c r="Z843" s="235"/>
    </row>
    <row r="844" spans="1:26" ht="12" customHeight="1" x14ac:dyDescent="0.25">
      <c r="A844" s="235"/>
      <c r="B844" s="235"/>
      <c r="C844" s="235"/>
      <c r="D844" s="269"/>
      <c r="E844" s="235"/>
      <c r="F844" s="235"/>
      <c r="G844" s="235"/>
      <c r="H844" s="235"/>
      <c r="I844" s="235"/>
      <c r="J844" s="235"/>
      <c r="K844" s="235"/>
      <c r="L844" s="235"/>
      <c r="M844" s="235"/>
      <c r="N844" s="235"/>
      <c r="O844" s="235"/>
      <c r="P844" s="235"/>
      <c r="Q844" s="235"/>
      <c r="R844" s="235"/>
      <c r="S844" s="235"/>
      <c r="T844" s="235"/>
      <c r="U844" s="235"/>
      <c r="V844" s="235"/>
      <c r="W844" s="235"/>
      <c r="X844" s="235"/>
      <c r="Y844" s="235"/>
      <c r="Z844" s="235"/>
    </row>
    <row r="845" spans="1:26" ht="12" customHeight="1" x14ac:dyDescent="0.25">
      <c r="A845" s="235"/>
      <c r="B845" s="235"/>
      <c r="C845" s="235"/>
      <c r="D845" s="269"/>
      <c r="E845" s="235"/>
      <c r="F845" s="235"/>
      <c r="G845" s="235"/>
      <c r="H845" s="235"/>
      <c r="I845" s="235"/>
      <c r="J845" s="235"/>
      <c r="K845" s="235"/>
      <c r="L845" s="235"/>
      <c r="M845" s="235"/>
      <c r="N845" s="235"/>
      <c r="O845" s="235"/>
      <c r="P845" s="235"/>
      <c r="Q845" s="235"/>
      <c r="R845" s="235"/>
      <c r="S845" s="235"/>
      <c r="T845" s="235"/>
      <c r="U845" s="235"/>
      <c r="V845" s="235"/>
      <c r="W845" s="235"/>
      <c r="X845" s="235"/>
      <c r="Y845" s="235"/>
      <c r="Z845" s="235"/>
    </row>
    <row r="846" spans="1:26" ht="12" customHeight="1" x14ac:dyDescent="0.25">
      <c r="A846" s="235"/>
      <c r="B846" s="235"/>
      <c r="C846" s="235"/>
      <c r="D846" s="269"/>
      <c r="E846" s="235"/>
      <c r="F846" s="235"/>
      <c r="G846" s="235"/>
      <c r="H846" s="235"/>
      <c r="I846" s="235"/>
      <c r="J846" s="235"/>
      <c r="K846" s="235"/>
      <c r="L846" s="235"/>
      <c r="M846" s="235"/>
      <c r="N846" s="235"/>
      <c r="O846" s="235"/>
      <c r="P846" s="235"/>
      <c r="Q846" s="235"/>
      <c r="R846" s="235"/>
      <c r="S846" s="235"/>
      <c r="T846" s="235"/>
      <c r="U846" s="235"/>
      <c r="V846" s="235"/>
      <c r="W846" s="235"/>
      <c r="X846" s="235"/>
      <c r="Y846" s="235"/>
      <c r="Z846" s="235"/>
    </row>
    <row r="847" spans="1:26" ht="12" customHeight="1" x14ac:dyDescent="0.25">
      <c r="A847" s="235"/>
      <c r="B847" s="235"/>
      <c r="C847" s="235"/>
      <c r="D847" s="269"/>
      <c r="E847" s="235"/>
      <c r="F847" s="235"/>
      <c r="G847" s="235"/>
      <c r="H847" s="235"/>
      <c r="I847" s="235"/>
      <c r="J847" s="235"/>
      <c r="K847" s="235"/>
      <c r="L847" s="235"/>
      <c r="M847" s="235"/>
      <c r="N847" s="235"/>
      <c r="O847" s="235"/>
      <c r="P847" s="235"/>
      <c r="Q847" s="235"/>
      <c r="R847" s="235"/>
      <c r="S847" s="235"/>
      <c r="T847" s="235"/>
      <c r="U847" s="235"/>
      <c r="V847" s="235"/>
      <c r="W847" s="235"/>
      <c r="X847" s="235"/>
      <c r="Y847" s="235"/>
      <c r="Z847" s="235"/>
    </row>
    <row r="848" spans="1:26" ht="12" customHeight="1" x14ac:dyDescent="0.25">
      <c r="A848" s="235"/>
      <c r="B848" s="235"/>
      <c r="C848" s="235"/>
      <c r="D848" s="269"/>
      <c r="E848" s="235"/>
      <c r="F848" s="235"/>
      <c r="G848" s="235"/>
      <c r="H848" s="235"/>
      <c r="I848" s="235"/>
      <c r="J848" s="235"/>
      <c r="K848" s="235"/>
      <c r="L848" s="235"/>
      <c r="M848" s="235"/>
      <c r="N848" s="235"/>
      <c r="O848" s="235"/>
      <c r="P848" s="235"/>
      <c r="Q848" s="235"/>
      <c r="R848" s="235"/>
      <c r="S848" s="235"/>
      <c r="T848" s="235"/>
      <c r="U848" s="235"/>
      <c r="V848" s="235"/>
      <c r="W848" s="235"/>
      <c r="X848" s="235"/>
      <c r="Y848" s="235"/>
      <c r="Z848" s="235"/>
    </row>
    <row r="849" spans="1:26" ht="12" customHeight="1" x14ac:dyDescent="0.25">
      <c r="A849" s="235"/>
      <c r="B849" s="235"/>
      <c r="C849" s="235"/>
      <c r="D849" s="269"/>
      <c r="E849" s="235"/>
      <c r="F849" s="235"/>
      <c r="G849" s="235"/>
      <c r="H849" s="235"/>
      <c r="I849" s="235"/>
      <c r="J849" s="235"/>
      <c r="K849" s="235"/>
      <c r="L849" s="235"/>
      <c r="M849" s="235"/>
      <c r="N849" s="235"/>
      <c r="O849" s="235"/>
      <c r="P849" s="235"/>
      <c r="Q849" s="235"/>
      <c r="R849" s="235"/>
      <c r="S849" s="235"/>
      <c r="T849" s="235"/>
      <c r="U849" s="235"/>
      <c r="V849" s="235"/>
      <c r="W849" s="235"/>
      <c r="X849" s="235"/>
      <c r="Y849" s="235"/>
      <c r="Z849" s="235"/>
    </row>
    <row r="850" spans="1:26" ht="12" customHeight="1" x14ac:dyDescent="0.25">
      <c r="A850" s="235"/>
      <c r="B850" s="235"/>
      <c r="C850" s="235"/>
      <c r="D850" s="269"/>
      <c r="E850" s="235"/>
      <c r="F850" s="235"/>
      <c r="G850" s="235"/>
      <c r="H850" s="235"/>
      <c r="I850" s="235"/>
      <c r="J850" s="235"/>
      <c r="K850" s="235"/>
      <c r="L850" s="235"/>
      <c r="M850" s="235"/>
      <c r="N850" s="235"/>
      <c r="O850" s="235"/>
      <c r="P850" s="235"/>
      <c r="Q850" s="235"/>
      <c r="R850" s="235"/>
      <c r="S850" s="235"/>
      <c r="T850" s="235"/>
      <c r="U850" s="235"/>
      <c r="V850" s="235"/>
      <c r="W850" s="235"/>
      <c r="X850" s="235"/>
      <c r="Y850" s="235"/>
      <c r="Z850" s="235"/>
    </row>
    <row r="851" spans="1:26" ht="12" customHeight="1" x14ac:dyDescent="0.25">
      <c r="A851" s="235"/>
      <c r="B851" s="235"/>
      <c r="C851" s="235"/>
      <c r="D851" s="269"/>
      <c r="E851" s="235"/>
      <c r="F851" s="235"/>
      <c r="G851" s="235"/>
      <c r="H851" s="235"/>
      <c r="I851" s="235"/>
      <c r="J851" s="235"/>
      <c r="K851" s="235"/>
      <c r="L851" s="235"/>
      <c r="M851" s="235"/>
      <c r="N851" s="235"/>
      <c r="O851" s="235"/>
      <c r="P851" s="235"/>
      <c r="Q851" s="235"/>
      <c r="R851" s="235"/>
      <c r="S851" s="235"/>
      <c r="T851" s="235"/>
      <c r="U851" s="235"/>
      <c r="V851" s="235"/>
      <c r="W851" s="235"/>
      <c r="X851" s="235"/>
      <c r="Y851" s="235"/>
      <c r="Z851" s="235"/>
    </row>
    <row r="852" spans="1:26" ht="12" customHeight="1" x14ac:dyDescent="0.25">
      <c r="A852" s="235"/>
      <c r="B852" s="235"/>
      <c r="C852" s="235"/>
      <c r="D852" s="269"/>
      <c r="E852" s="235"/>
      <c r="F852" s="235"/>
      <c r="G852" s="235"/>
      <c r="H852" s="235"/>
      <c r="I852" s="235"/>
      <c r="J852" s="235"/>
      <c r="K852" s="235"/>
      <c r="L852" s="235"/>
      <c r="M852" s="235"/>
      <c r="N852" s="235"/>
      <c r="O852" s="235"/>
      <c r="P852" s="235"/>
      <c r="Q852" s="235"/>
      <c r="R852" s="235"/>
      <c r="S852" s="235"/>
      <c r="T852" s="235"/>
      <c r="U852" s="235"/>
      <c r="V852" s="235"/>
      <c r="W852" s="235"/>
      <c r="X852" s="235"/>
      <c r="Y852" s="235"/>
      <c r="Z852" s="235"/>
    </row>
    <row r="853" spans="1:26" ht="12" customHeight="1" x14ac:dyDescent="0.25">
      <c r="A853" s="235"/>
      <c r="B853" s="235"/>
      <c r="C853" s="235"/>
      <c r="D853" s="269"/>
      <c r="E853" s="235"/>
      <c r="F853" s="235"/>
      <c r="G853" s="235"/>
      <c r="H853" s="235"/>
      <c r="I853" s="235"/>
      <c r="J853" s="235"/>
      <c r="K853" s="235"/>
      <c r="L853" s="235"/>
      <c r="M853" s="235"/>
      <c r="N853" s="235"/>
      <c r="O853" s="235"/>
      <c r="P853" s="235"/>
      <c r="Q853" s="235"/>
      <c r="R853" s="235"/>
      <c r="S853" s="235"/>
      <c r="T853" s="235"/>
      <c r="U853" s="235"/>
      <c r="V853" s="235"/>
      <c r="W853" s="235"/>
      <c r="X853" s="235"/>
      <c r="Y853" s="235"/>
      <c r="Z853" s="235"/>
    </row>
    <row r="854" spans="1:26" ht="12" customHeight="1" x14ac:dyDescent="0.25">
      <c r="A854" s="235"/>
      <c r="B854" s="235"/>
      <c r="C854" s="235"/>
      <c r="D854" s="269"/>
      <c r="E854" s="235"/>
      <c r="F854" s="235"/>
      <c r="G854" s="235"/>
      <c r="H854" s="235"/>
      <c r="I854" s="235"/>
      <c r="J854" s="235"/>
      <c r="K854" s="235"/>
      <c r="L854" s="235"/>
      <c r="M854" s="235"/>
      <c r="N854" s="235"/>
      <c r="O854" s="235"/>
      <c r="P854" s="235"/>
      <c r="Q854" s="235"/>
      <c r="R854" s="235"/>
      <c r="S854" s="235"/>
      <c r="T854" s="235"/>
      <c r="U854" s="235"/>
      <c r="V854" s="235"/>
      <c r="W854" s="235"/>
      <c r="X854" s="235"/>
      <c r="Y854" s="235"/>
      <c r="Z854" s="235"/>
    </row>
    <row r="855" spans="1:26" ht="12" customHeight="1" x14ac:dyDescent="0.25">
      <c r="A855" s="235"/>
      <c r="B855" s="235"/>
      <c r="C855" s="235"/>
      <c r="D855" s="269"/>
      <c r="E855" s="235"/>
      <c r="F855" s="235"/>
      <c r="G855" s="235"/>
      <c r="H855" s="235"/>
      <c r="I855" s="235"/>
      <c r="J855" s="235"/>
      <c r="K855" s="235"/>
      <c r="L855" s="235"/>
      <c r="M855" s="235"/>
      <c r="N855" s="235"/>
      <c r="O855" s="235"/>
      <c r="P855" s="235"/>
      <c r="Q855" s="235"/>
      <c r="R855" s="235"/>
      <c r="S855" s="235"/>
      <c r="T855" s="235"/>
      <c r="U855" s="235"/>
      <c r="V855" s="235"/>
      <c r="W855" s="235"/>
      <c r="X855" s="235"/>
      <c r="Y855" s="235"/>
      <c r="Z855" s="235"/>
    </row>
    <row r="856" spans="1:26" ht="12" customHeight="1" x14ac:dyDescent="0.25">
      <c r="A856" s="235"/>
      <c r="B856" s="235"/>
      <c r="C856" s="235"/>
      <c r="D856" s="269"/>
      <c r="E856" s="235"/>
      <c r="F856" s="235"/>
      <c r="G856" s="235"/>
      <c r="H856" s="235"/>
      <c r="I856" s="235"/>
      <c r="J856" s="235"/>
      <c r="K856" s="235"/>
      <c r="L856" s="235"/>
      <c r="M856" s="235"/>
      <c r="N856" s="235"/>
      <c r="O856" s="235"/>
      <c r="P856" s="235"/>
      <c r="Q856" s="235"/>
      <c r="R856" s="235"/>
      <c r="S856" s="235"/>
      <c r="T856" s="235"/>
      <c r="U856" s="235"/>
      <c r="V856" s="235"/>
      <c r="W856" s="235"/>
      <c r="X856" s="235"/>
      <c r="Y856" s="235"/>
      <c r="Z856" s="235"/>
    </row>
    <row r="857" spans="1:26" ht="12" customHeight="1" x14ac:dyDescent="0.25">
      <c r="A857" s="235"/>
      <c r="B857" s="235"/>
      <c r="C857" s="235"/>
      <c r="D857" s="269"/>
      <c r="E857" s="235"/>
      <c r="F857" s="235"/>
      <c r="G857" s="235"/>
      <c r="H857" s="235"/>
      <c r="I857" s="235"/>
      <c r="J857" s="235"/>
      <c r="K857" s="235"/>
      <c r="L857" s="235"/>
      <c r="M857" s="235"/>
      <c r="N857" s="235"/>
      <c r="O857" s="235"/>
      <c r="P857" s="235"/>
      <c r="Q857" s="235"/>
      <c r="R857" s="235"/>
      <c r="S857" s="235"/>
      <c r="T857" s="235"/>
      <c r="U857" s="235"/>
      <c r="V857" s="235"/>
      <c r="W857" s="235"/>
      <c r="X857" s="235"/>
      <c r="Y857" s="235"/>
      <c r="Z857" s="235"/>
    </row>
    <row r="858" spans="1:26" ht="12" customHeight="1" x14ac:dyDescent="0.25">
      <c r="A858" s="235"/>
      <c r="B858" s="235"/>
      <c r="C858" s="235"/>
      <c r="D858" s="269"/>
      <c r="E858" s="235"/>
      <c r="F858" s="235"/>
      <c r="G858" s="235"/>
      <c r="H858" s="235"/>
      <c r="I858" s="235"/>
      <c r="J858" s="235"/>
      <c r="K858" s="235"/>
      <c r="L858" s="235"/>
      <c r="M858" s="235"/>
      <c r="N858" s="235"/>
      <c r="O858" s="235"/>
      <c r="P858" s="235"/>
      <c r="Q858" s="235"/>
      <c r="R858" s="235"/>
      <c r="S858" s="235"/>
      <c r="T858" s="235"/>
      <c r="U858" s="235"/>
      <c r="V858" s="235"/>
      <c r="W858" s="235"/>
      <c r="X858" s="235"/>
      <c r="Y858" s="235"/>
      <c r="Z858" s="235"/>
    </row>
    <row r="859" spans="1:26" ht="12" customHeight="1" x14ac:dyDescent="0.25">
      <c r="A859" s="235"/>
      <c r="B859" s="235"/>
      <c r="C859" s="235"/>
      <c r="D859" s="269"/>
      <c r="E859" s="235"/>
      <c r="F859" s="235"/>
      <c r="G859" s="235"/>
      <c r="H859" s="235"/>
      <c r="I859" s="235"/>
      <c r="J859" s="235"/>
      <c r="K859" s="235"/>
      <c r="L859" s="235"/>
      <c r="M859" s="235"/>
      <c r="N859" s="235"/>
      <c r="O859" s="235"/>
      <c r="P859" s="235"/>
      <c r="Q859" s="235"/>
      <c r="R859" s="235"/>
      <c r="S859" s="235"/>
      <c r="T859" s="235"/>
      <c r="U859" s="235"/>
      <c r="V859" s="235"/>
      <c r="W859" s="235"/>
      <c r="X859" s="235"/>
      <c r="Y859" s="235"/>
      <c r="Z859" s="235"/>
    </row>
    <row r="860" spans="1:26" ht="12" customHeight="1" x14ac:dyDescent="0.25">
      <c r="A860" s="235"/>
      <c r="B860" s="235"/>
      <c r="C860" s="235"/>
      <c r="D860" s="269"/>
      <c r="E860" s="235"/>
      <c r="F860" s="235"/>
      <c r="G860" s="235"/>
      <c r="H860" s="235"/>
      <c r="I860" s="235"/>
      <c r="J860" s="235"/>
      <c r="K860" s="235"/>
      <c r="L860" s="235"/>
      <c r="M860" s="235"/>
      <c r="N860" s="235"/>
      <c r="O860" s="235"/>
      <c r="P860" s="235"/>
      <c r="Q860" s="235"/>
      <c r="R860" s="235"/>
      <c r="S860" s="235"/>
      <c r="T860" s="235"/>
      <c r="U860" s="235"/>
      <c r="V860" s="235"/>
      <c r="W860" s="235"/>
      <c r="X860" s="235"/>
      <c r="Y860" s="235"/>
      <c r="Z860" s="235"/>
    </row>
    <row r="861" spans="1:26" ht="12" customHeight="1" x14ac:dyDescent="0.25">
      <c r="A861" s="235"/>
      <c r="B861" s="235"/>
      <c r="C861" s="235"/>
      <c r="D861" s="269"/>
      <c r="E861" s="235"/>
      <c r="F861" s="235"/>
      <c r="G861" s="235"/>
      <c r="H861" s="235"/>
      <c r="I861" s="235"/>
      <c r="J861" s="235"/>
      <c r="K861" s="235"/>
      <c r="L861" s="235"/>
      <c r="M861" s="235"/>
      <c r="N861" s="235"/>
      <c r="O861" s="235"/>
      <c r="P861" s="235"/>
      <c r="Q861" s="235"/>
      <c r="R861" s="235"/>
      <c r="S861" s="235"/>
      <c r="T861" s="235"/>
      <c r="U861" s="235"/>
      <c r="V861" s="235"/>
      <c r="W861" s="235"/>
      <c r="X861" s="235"/>
      <c r="Y861" s="235"/>
      <c r="Z861" s="235"/>
    </row>
    <row r="862" spans="1:26" ht="12" customHeight="1" x14ac:dyDescent="0.25">
      <c r="A862" s="235"/>
      <c r="B862" s="235"/>
      <c r="C862" s="235"/>
      <c r="D862" s="269"/>
      <c r="E862" s="235"/>
      <c r="F862" s="235"/>
      <c r="G862" s="235"/>
      <c r="H862" s="235"/>
      <c r="I862" s="235"/>
      <c r="J862" s="235"/>
      <c r="K862" s="235"/>
      <c r="L862" s="235"/>
      <c r="M862" s="235"/>
      <c r="N862" s="235"/>
      <c r="O862" s="235"/>
      <c r="P862" s="235"/>
      <c r="Q862" s="235"/>
      <c r="R862" s="235"/>
      <c r="S862" s="235"/>
      <c r="T862" s="235"/>
      <c r="U862" s="235"/>
      <c r="V862" s="235"/>
      <c r="W862" s="235"/>
      <c r="X862" s="235"/>
      <c r="Y862" s="235"/>
      <c r="Z862" s="235"/>
    </row>
    <row r="863" spans="1:26" ht="12" customHeight="1" x14ac:dyDescent="0.25">
      <c r="A863" s="235"/>
      <c r="B863" s="235"/>
      <c r="C863" s="235"/>
      <c r="D863" s="269"/>
      <c r="E863" s="235"/>
      <c r="F863" s="235"/>
      <c r="G863" s="235"/>
      <c r="H863" s="235"/>
      <c r="I863" s="235"/>
      <c r="J863" s="235"/>
      <c r="K863" s="235"/>
      <c r="L863" s="235"/>
      <c r="M863" s="235"/>
      <c r="N863" s="235"/>
      <c r="O863" s="235"/>
      <c r="P863" s="235"/>
      <c r="Q863" s="235"/>
      <c r="R863" s="235"/>
      <c r="S863" s="235"/>
      <c r="T863" s="235"/>
      <c r="U863" s="235"/>
      <c r="V863" s="235"/>
      <c r="W863" s="235"/>
      <c r="X863" s="235"/>
      <c r="Y863" s="235"/>
      <c r="Z863" s="235"/>
    </row>
    <row r="864" spans="1:26" ht="12" customHeight="1" x14ac:dyDescent="0.25">
      <c r="A864" s="235"/>
      <c r="B864" s="235"/>
      <c r="C864" s="235"/>
      <c r="D864" s="269"/>
      <c r="E864" s="235"/>
      <c r="F864" s="235"/>
      <c r="G864" s="235"/>
      <c r="H864" s="235"/>
      <c r="I864" s="235"/>
      <c r="J864" s="235"/>
      <c r="K864" s="235"/>
      <c r="L864" s="235"/>
      <c r="M864" s="235"/>
      <c r="N864" s="235"/>
      <c r="O864" s="235"/>
      <c r="P864" s="235"/>
      <c r="Q864" s="235"/>
      <c r="R864" s="235"/>
      <c r="S864" s="235"/>
      <c r="T864" s="235"/>
      <c r="U864" s="235"/>
      <c r="V864" s="235"/>
      <c r="W864" s="235"/>
      <c r="X864" s="235"/>
      <c r="Y864" s="235"/>
      <c r="Z864" s="235"/>
    </row>
    <row r="865" spans="1:26" ht="12" customHeight="1" x14ac:dyDescent="0.25">
      <c r="A865" s="235"/>
      <c r="B865" s="235"/>
      <c r="C865" s="235"/>
      <c r="D865" s="269"/>
      <c r="E865" s="235"/>
      <c r="F865" s="235"/>
      <c r="G865" s="235"/>
      <c r="H865" s="235"/>
      <c r="I865" s="235"/>
      <c r="J865" s="235"/>
      <c r="K865" s="235"/>
      <c r="L865" s="235"/>
      <c r="M865" s="235"/>
      <c r="N865" s="235"/>
      <c r="O865" s="235"/>
      <c r="P865" s="235"/>
      <c r="Q865" s="235"/>
      <c r="R865" s="235"/>
      <c r="S865" s="235"/>
      <c r="T865" s="235"/>
      <c r="U865" s="235"/>
      <c r="V865" s="235"/>
      <c r="W865" s="235"/>
      <c r="X865" s="235"/>
      <c r="Y865" s="235"/>
      <c r="Z865" s="235"/>
    </row>
    <row r="866" spans="1:26" ht="12" customHeight="1" x14ac:dyDescent="0.25">
      <c r="A866" s="235"/>
      <c r="B866" s="235"/>
      <c r="C866" s="235"/>
      <c r="D866" s="269"/>
      <c r="E866" s="235"/>
      <c r="F866" s="235"/>
      <c r="G866" s="235"/>
      <c r="H866" s="235"/>
      <c r="I866" s="235"/>
      <c r="J866" s="235"/>
      <c r="K866" s="235"/>
      <c r="L866" s="235"/>
      <c r="M866" s="235"/>
      <c r="N866" s="235"/>
      <c r="O866" s="235"/>
      <c r="P866" s="235"/>
      <c r="Q866" s="235"/>
      <c r="R866" s="235"/>
      <c r="S866" s="235"/>
      <c r="T866" s="235"/>
      <c r="U866" s="235"/>
      <c r="V866" s="235"/>
      <c r="W866" s="235"/>
      <c r="X866" s="235"/>
      <c r="Y866" s="235"/>
      <c r="Z866" s="235"/>
    </row>
    <row r="867" spans="1:26" ht="12" customHeight="1" x14ac:dyDescent="0.25">
      <c r="A867" s="235"/>
      <c r="B867" s="235"/>
      <c r="C867" s="235"/>
      <c r="D867" s="269"/>
      <c r="E867" s="235"/>
      <c r="F867" s="235"/>
      <c r="G867" s="235"/>
      <c r="H867" s="235"/>
      <c r="I867" s="235"/>
      <c r="J867" s="235"/>
      <c r="K867" s="235"/>
      <c r="L867" s="235"/>
      <c r="M867" s="235"/>
      <c r="N867" s="235"/>
      <c r="O867" s="235"/>
      <c r="P867" s="235"/>
      <c r="Q867" s="235"/>
      <c r="R867" s="235"/>
      <c r="S867" s="235"/>
      <c r="T867" s="235"/>
      <c r="U867" s="235"/>
      <c r="V867" s="235"/>
      <c r="W867" s="235"/>
      <c r="X867" s="235"/>
      <c r="Y867" s="235"/>
      <c r="Z867" s="235"/>
    </row>
    <row r="868" spans="1:26" ht="12" customHeight="1" x14ac:dyDescent="0.25">
      <c r="A868" s="235"/>
      <c r="B868" s="235"/>
      <c r="C868" s="235"/>
      <c r="D868" s="269"/>
      <c r="E868" s="235"/>
      <c r="F868" s="235"/>
      <c r="G868" s="235"/>
      <c r="H868" s="235"/>
      <c r="I868" s="235"/>
      <c r="J868" s="235"/>
      <c r="K868" s="235"/>
      <c r="L868" s="235"/>
      <c r="M868" s="235"/>
      <c r="N868" s="235"/>
      <c r="O868" s="235"/>
      <c r="P868" s="235"/>
      <c r="Q868" s="235"/>
      <c r="R868" s="235"/>
      <c r="S868" s="235"/>
      <c r="T868" s="235"/>
      <c r="U868" s="235"/>
      <c r="V868" s="235"/>
      <c r="W868" s="235"/>
      <c r="X868" s="235"/>
      <c r="Y868" s="235"/>
      <c r="Z868" s="235"/>
    </row>
    <row r="869" spans="1:26" ht="12" customHeight="1" x14ac:dyDescent="0.25">
      <c r="A869" s="235"/>
      <c r="B869" s="235"/>
      <c r="C869" s="235"/>
      <c r="D869" s="269"/>
      <c r="E869" s="235"/>
      <c r="F869" s="235"/>
      <c r="G869" s="235"/>
      <c r="H869" s="235"/>
      <c r="I869" s="235"/>
      <c r="J869" s="235"/>
      <c r="K869" s="235"/>
      <c r="L869" s="235"/>
      <c r="M869" s="235"/>
      <c r="N869" s="235"/>
      <c r="O869" s="235"/>
      <c r="P869" s="235"/>
      <c r="Q869" s="235"/>
      <c r="R869" s="235"/>
      <c r="S869" s="235"/>
      <c r="T869" s="235"/>
      <c r="U869" s="235"/>
      <c r="V869" s="235"/>
      <c r="W869" s="235"/>
      <c r="X869" s="235"/>
      <c r="Y869" s="235"/>
      <c r="Z869" s="235"/>
    </row>
    <row r="870" spans="1:26" ht="12" customHeight="1" x14ac:dyDescent="0.25">
      <c r="A870" s="235"/>
      <c r="B870" s="235"/>
      <c r="C870" s="235"/>
      <c r="D870" s="269"/>
      <c r="E870" s="235"/>
      <c r="F870" s="235"/>
      <c r="G870" s="235"/>
      <c r="H870" s="235"/>
      <c r="I870" s="235"/>
      <c r="J870" s="235"/>
      <c r="K870" s="235"/>
      <c r="L870" s="235"/>
      <c r="M870" s="235"/>
      <c r="N870" s="235"/>
      <c r="O870" s="235"/>
      <c r="P870" s="235"/>
      <c r="Q870" s="235"/>
      <c r="R870" s="235"/>
      <c r="S870" s="235"/>
      <c r="T870" s="235"/>
      <c r="U870" s="235"/>
      <c r="V870" s="235"/>
      <c r="W870" s="235"/>
      <c r="X870" s="235"/>
      <c r="Y870" s="235"/>
      <c r="Z870" s="235"/>
    </row>
    <row r="871" spans="1:26" ht="12" customHeight="1" x14ac:dyDescent="0.25">
      <c r="A871" s="235"/>
      <c r="B871" s="235"/>
      <c r="C871" s="235"/>
      <c r="D871" s="269"/>
      <c r="E871" s="235"/>
      <c r="F871" s="235"/>
      <c r="G871" s="235"/>
      <c r="H871" s="235"/>
      <c r="I871" s="235"/>
      <c r="J871" s="235"/>
      <c r="K871" s="235"/>
      <c r="L871" s="235"/>
      <c r="M871" s="235"/>
      <c r="N871" s="235"/>
      <c r="O871" s="235"/>
      <c r="P871" s="235"/>
      <c r="Q871" s="235"/>
      <c r="R871" s="235"/>
      <c r="S871" s="235"/>
      <c r="T871" s="235"/>
      <c r="U871" s="235"/>
      <c r="V871" s="235"/>
      <c r="W871" s="235"/>
      <c r="X871" s="235"/>
      <c r="Y871" s="235"/>
      <c r="Z871" s="235"/>
    </row>
    <row r="872" spans="1:26" ht="12" customHeight="1" x14ac:dyDescent="0.25">
      <c r="A872" s="235"/>
      <c r="B872" s="235"/>
      <c r="C872" s="235"/>
      <c r="D872" s="269"/>
      <c r="E872" s="235"/>
      <c r="F872" s="235"/>
      <c r="G872" s="235"/>
      <c r="H872" s="235"/>
      <c r="I872" s="235"/>
      <c r="J872" s="235"/>
      <c r="K872" s="235"/>
      <c r="L872" s="235"/>
      <c r="M872" s="235"/>
      <c r="N872" s="235"/>
      <c r="O872" s="235"/>
      <c r="P872" s="235"/>
      <c r="Q872" s="235"/>
      <c r="R872" s="235"/>
      <c r="S872" s="235"/>
      <c r="T872" s="235"/>
      <c r="U872" s="235"/>
      <c r="V872" s="235"/>
      <c r="W872" s="235"/>
      <c r="X872" s="235"/>
      <c r="Y872" s="235"/>
      <c r="Z872" s="235"/>
    </row>
    <row r="873" spans="1:26" ht="12" customHeight="1" x14ac:dyDescent="0.25">
      <c r="A873" s="235"/>
      <c r="B873" s="235"/>
      <c r="C873" s="235"/>
      <c r="D873" s="269"/>
      <c r="E873" s="235"/>
      <c r="F873" s="235"/>
      <c r="G873" s="235"/>
      <c r="H873" s="235"/>
      <c r="I873" s="235"/>
      <c r="J873" s="235"/>
      <c r="K873" s="235"/>
      <c r="L873" s="235"/>
      <c r="M873" s="235"/>
      <c r="N873" s="235"/>
      <c r="O873" s="235"/>
      <c r="P873" s="235"/>
      <c r="Q873" s="235"/>
      <c r="R873" s="235"/>
      <c r="S873" s="235"/>
      <c r="T873" s="235"/>
      <c r="U873" s="235"/>
      <c r="V873" s="235"/>
      <c r="W873" s="235"/>
      <c r="X873" s="235"/>
      <c r="Y873" s="235"/>
      <c r="Z873" s="235"/>
    </row>
    <row r="874" spans="1:26" ht="12" customHeight="1" x14ac:dyDescent="0.25">
      <c r="A874" s="235"/>
      <c r="B874" s="235"/>
      <c r="C874" s="235"/>
      <c r="D874" s="269"/>
      <c r="E874" s="235"/>
      <c r="F874" s="235"/>
      <c r="G874" s="235"/>
      <c r="H874" s="235"/>
      <c r="I874" s="235"/>
      <c r="J874" s="235"/>
      <c r="K874" s="235"/>
      <c r="L874" s="235"/>
      <c r="M874" s="235"/>
      <c r="N874" s="235"/>
      <c r="O874" s="235"/>
      <c r="P874" s="235"/>
      <c r="Q874" s="235"/>
      <c r="R874" s="235"/>
      <c r="S874" s="235"/>
      <c r="T874" s="235"/>
      <c r="U874" s="235"/>
      <c r="V874" s="235"/>
      <c r="W874" s="235"/>
      <c r="X874" s="235"/>
      <c r="Y874" s="235"/>
      <c r="Z874" s="235"/>
    </row>
    <row r="875" spans="1:26" ht="12" customHeight="1" x14ac:dyDescent="0.25">
      <c r="A875" s="235"/>
      <c r="B875" s="235"/>
      <c r="C875" s="235"/>
      <c r="D875" s="269"/>
      <c r="E875" s="235"/>
      <c r="F875" s="235"/>
      <c r="G875" s="235"/>
      <c r="H875" s="235"/>
      <c r="I875" s="235"/>
      <c r="J875" s="235"/>
      <c r="K875" s="235"/>
      <c r="L875" s="235"/>
      <c r="M875" s="235"/>
      <c r="N875" s="235"/>
      <c r="O875" s="235"/>
      <c r="P875" s="235"/>
      <c r="Q875" s="235"/>
      <c r="R875" s="235"/>
      <c r="S875" s="235"/>
      <c r="T875" s="235"/>
      <c r="U875" s="235"/>
      <c r="V875" s="235"/>
      <c r="W875" s="235"/>
      <c r="X875" s="235"/>
      <c r="Y875" s="235"/>
      <c r="Z875" s="235"/>
    </row>
    <row r="876" spans="1:26" ht="12" customHeight="1" x14ac:dyDescent="0.25">
      <c r="A876" s="235"/>
      <c r="B876" s="235"/>
      <c r="C876" s="235"/>
      <c r="D876" s="269"/>
      <c r="E876" s="235"/>
      <c r="F876" s="235"/>
      <c r="G876" s="235"/>
      <c r="H876" s="235"/>
      <c r="I876" s="235"/>
      <c r="J876" s="235"/>
      <c r="K876" s="235"/>
      <c r="L876" s="235"/>
      <c r="M876" s="235"/>
      <c r="N876" s="235"/>
      <c r="O876" s="235"/>
      <c r="P876" s="235"/>
      <c r="Q876" s="235"/>
      <c r="R876" s="235"/>
      <c r="S876" s="235"/>
      <c r="T876" s="235"/>
      <c r="U876" s="235"/>
      <c r="V876" s="235"/>
      <c r="W876" s="235"/>
      <c r="X876" s="235"/>
      <c r="Y876" s="235"/>
      <c r="Z876" s="235"/>
    </row>
    <row r="877" spans="1:26" ht="12" customHeight="1" x14ac:dyDescent="0.25">
      <c r="A877" s="235"/>
      <c r="B877" s="235"/>
      <c r="C877" s="235"/>
      <c r="D877" s="269"/>
      <c r="E877" s="235"/>
      <c r="F877" s="235"/>
      <c r="G877" s="235"/>
      <c r="H877" s="235"/>
      <c r="I877" s="235"/>
      <c r="J877" s="235"/>
      <c r="K877" s="235"/>
      <c r="L877" s="235"/>
      <c r="M877" s="235"/>
      <c r="N877" s="235"/>
      <c r="O877" s="235"/>
      <c r="P877" s="235"/>
      <c r="Q877" s="235"/>
      <c r="R877" s="235"/>
      <c r="S877" s="235"/>
      <c r="T877" s="235"/>
      <c r="U877" s="235"/>
      <c r="V877" s="235"/>
      <c r="W877" s="235"/>
      <c r="X877" s="235"/>
      <c r="Y877" s="235"/>
      <c r="Z877" s="235"/>
    </row>
    <row r="878" spans="1:26" ht="12" customHeight="1" x14ac:dyDescent="0.25">
      <c r="A878" s="235"/>
      <c r="B878" s="235"/>
      <c r="C878" s="235"/>
      <c r="D878" s="269"/>
      <c r="E878" s="235"/>
      <c r="F878" s="235"/>
      <c r="G878" s="235"/>
      <c r="H878" s="235"/>
      <c r="I878" s="235"/>
      <c r="J878" s="235"/>
      <c r="K878" s="235"/>
      <c r="L878" s="235"/>
      <c r="M878" s="235"/>
      <c r="N878" s="235"/>
      <c r="O878" s="235"/>
      <c r="P878" s="235"/>
      <c r="Q878" s="235"/>
      <c r="R878" s="235"/>
      <c r="S878" s="235"/>
      <c r="T878" s="235"/>
      <c r="U878" s="235"/>
      <c r="V878" s="235"/>
      <c r="W878" s="235"/>
      <c r="X878" s="235"/>
      <c r="Y878" s="235"/>
      <c r="Z878" s="235"/>
    </row>
    <row r="879" spans="1:26" ht="12" customHeight="1" x14ac:dyDescent="0.25">
      <c r="A879" s="235"/>
      <c r="B879" s="235"/>
      <c r="C879" s="235"/>
      <c r="D879" s="269"/>
      <c r="E879" s="235"/>
      <c r="F879" s="235"/>
      <c r="G879" s="235"/>
      <c r="H879" s="235"/>
      <c r="I879" s="235"/>
      <c r="J879" s="235"/>
      <c r="K879" s="235"/>
      <c r="L879" s="235"/>
      <c r="M879" s="235"/>
      <c r="N879" s="235"/>
      <c r="O879" s="235"/>
      <c r="P879" s="235"/>
      <c r="Q879" s="235"/>
      <c r="R879" s="235"/>
      <c r="S879" s="235"/>
      <c r="T879" s="235"/>
      <c r="U879" s="235"/>
      <c r="V879" s="235"/>
      <c r="W879" s="235"/>
      <c r="X879" s="235"/>
      <c r="Y879" s="235"/>
      <c r="Z879" s="235"/>
    </row>
    <row r="880" spans="1:26" ht="12" customHeight="1" x14ac:dyDescent="0.25">
      <c r="A880" s="235"/>
      <c r="B880" s="235"/>
      <c r="C880" s="235"/>
      <c r="D880" s="269"/>
      <c r="E880" s="235"/>
      <c r="F880" s="235"/>
      <c r="G880" s="235"/>
      <c r="H880" s="235"/>
      <c r="I880" s="235"/>
      <c r="J880" s="235"/>
      <c r="K880" s="235"/>
      <c r="L880" s="235"/>
      <c r="M880" s="235"/>
      <c r="N880" s="235"/>
      <c r="O880" s="235"/>
      <c r="P880" s="235"/>
      <c r="Q880" s="235"/>
      <c r="R880" s="235"/>
      <c r="S880" s="235"/>
      <c r="T880" s="235"/>
      <c r="U880" s="235"/>
      <c r="V880" s="235"/>
      <c r="W880" s="235"/>
      <c r="X880" s="235"/>
      <c r="Y880" s="235"/>
      <c r="Z880" s="235"/>
    </row>
    <row r="881" spans="1:26" ht="12" customHeight="1" x14ac:dyDescent="0.25">
      <c r="A881" s="235"/>
      <c r="B881" s="235"/>
      <c r="C881" s="235"/>
      <c r="D881" s="269"/>
      <c r="E881" s="235"/>
      <c r="F881" s="235"/>
      <c r="G881" s="235"/>
      <c r="H881" s="235"/>
      <c r="I881" s="235"/>
      <c r="J881" s="235"/>
      <c r="K881" s="235"/>
      <c r="L881" s="235"/>
      <c r="M881" s="235"/>
      <c r="N881" s="235"/>
      <c r="O881" s="235"/>
      <c r="P881" s="235"/>
      <c r="Q881" s="235"/>
      <c r="R881" s="235"/>
      <c r="S881" s="235"/>
      <c r="T881" s="235"/>
      <c r="U881" s="235"/>
      <c r="V881" s="235"/>
      <c r="W881" s="235"/>
      <c r="X881" s="235"/>
      <c r="Y881" s="235"/>
      <c r="Z881" s="235"/>
    </row>
    <row r="882" spans="1:26" ht="12" customHeight="1" x14ac:dyDescent="0.25">
      <c r="A882" s="235"/>
      <c r="B882" s="235"/>
      <c r="C882" s="235"/>
      <c r="D882" s="269"/>
      <c r="E882" s="235"/>
      <c r="F882" s="235"/>
      <c r="G882" s="235"/>
      <c r="H882" s="235"/>
      <c r="I882" s="235"/>
      <c r="J882" s="235"/>
      <c r="K882" s="235"/>
      <c r="L882" s="235"/>
      <c r="M882" s="235"/>
      <c r="N882" s="235"/>
      <c r="O882" s="235"/>
      <c r="P882" s="235"/>
      <c r="Q882" s="235"/>
      <c r="R882" s="235"/>
      <c r="S882" s="235"/>
      <c r="T882" s="235"/>
      <c r="U882" s="235"/>
      <c r="V882" s="235"/>
      <c r="W882" s="235"/>
      <c r="X882" s="235"/>
      <c r="Y882" s="235"/>
      <c r="Z882" s="235"/>
    </row>
    <row r="883" spans="1:26" ht="12" customHeight="1" x14ac:dyDescent="0.25">
      <c r="A883" s="235"/>
      <c r="B883" s="235"/>
      <c r="C883" s="235"/>
      <c r="D883" s="269"/>
      <c r="E883" s="235"/>
      <c r="F883" s="235"/>
      <c r="G883" s="235"/>
      <c r="H883" s="235"/>
      <c r="I883" s="235"/>
      <c r="J883" s="235"/>
      <c r="K883" s="235"/>
      <c r="L883" s="235"/>
      <c r="M883" s="235"/>
      <c r="N883" s="235"/>
      <c r="O883" s="235"/>
      <c r="P883" s="235"/>
      <c r="Q883" s="235"/>
      <c r="R883" s="235"/>
      <c r="S883" s="235"/>
      <c r="T883" s="235"/>
      <c r="U883" s="235"/>
      <c r="V883" s="235"/>
      <c r="W883" s="235"/>
      <c r="X883" s="235"/>
      <c r="Y883" s="235"/>
      <c r="Z883" s="235"/>
    </row>
    <row r="884" spans="1:26" ht="12" customHeight="1" x14ac:dyDescent="0.25">
      <c r="A884" s="235"/>
      <c r="B884" s="235"/>
      <c r="C884" s="235"/>
      <c r="D884" s="269"/>
      <c r="E884" s="235"/>
      <c r="F884" s="235"/>
      <c r="G884" s="235"/>
      <c r="H884" s="235"/>
      <c r="I884" s="235"/>
      <c r="J884" s="235"/>
      <c r="K884" s="235"/>
      <c r="L884" s="235"/>
      <c r="M884" s="235"/>
      <c r="N884" s="235"/>
      <c r="O884" s="235"/>
      <c r="P884" s="235"/>
      <c r="Q884" s="235"/>
      <c r="R884" s="235"/>
      <c r="S884" s="235"/>
      <c r="T884" s="235"/>
      <c r="U884" s="235"/>
      <c r="V884" s="235"/>
      <c r="W884" s="235"/>
      <c r="X884" s="235"/>
      <c r="Y884" s="235"/>
      <c r="Z884" s="235"/>
    </row>
    <row r="885" spans="1:26" ht="12" customHeight="1" x14ac:dyDescent="0.25">
      <c r="A885" s="235"/>
      <c r="B885" s="235"/>
      <c r="C885" s="235"/>
      <c r="D885" s="269"/>
      <c r="E885" s="235"/>
      <c r="F885" s="235"/>
      <c r="G885" s="235"/>
      <c r="H885" s="235"/>
      <c r="I885" s="235"/>
      <c r="J885" s="235"/>
      <c r="K885" s="235"/>
      <c r="L885" s="235"/>
      <c r="M885" s="235"/>
      <c r="N885" s="235"/>
      <c r="O885" s="235"/>
      <c r="P885" s="235"/>
      <c r="Q885" s="235"/>
      <c r="R885" s="235"/>
      <c r="S885" s="235"/>
      <c r="T885" s="235"/>
      <c r="U885" s="235"/>
      <c r="V885" s="235"/>
      <c r="W885" s="235"/>
      <c r="X885" s="235"/>
      <c r="Y885" s="235"/>
      <c r="Z885" s="235"/>
    </row>
    <row r="886" spans="1:26" ht="12" customHeight="1" x14ac:dyDescent="0.25">
      <c r="A886" s="235"/>
      <c r="B886" s="235"/>
      <c r="C886" s="235"/>
      <c r="D886" s="269"/>
      <c r="E886" s="235"/>
      <c r="F886" s="235"/>
      <c r="G886" s="235"/>
      <c r="H886" s="235"/>
      <c r="I886" s="235"/>
      <c r="J886" s="235"/>
      <c r="K886" s="235"/>
      <c r="L886" s="235"/>
      <c r="M886" s="235"/>
      <c r="N886" s="235"/>
      <c r="O886" s="235"/>
      <c r="P886" s="235"/>
      <c r="Q886" s="235"/>
      <c r="R886" s="235"/>
      <c r="S886" s="235"/>
      <c r="T886" s="235"/>
      <c r="U886" s="235"/>
      <c r="V886" s="235"/>
      <c r="W886" s="235"/>
      <c r="X886" s="235"/>
      <c r="Y886" s="235"/>
      <c r="Z886" s="235"/>
    </row>
    <row r="887" spans="1:26" ht="12" customHeight="1" x14ac:dyDescent="0.25">
      <c r="A887" s="235"/>
      <c r="B887" s="235"/>
      <c r="C887" s="235"/>
      <c r="D887" s="269"/>
      <c r="E887" s="235"/>
      <c r="F887" s="235"/>
      <c r="G887" s="235"/>
      <c r="H887" s="235"/>
      <c r="I887" s="235"/>
      <c r="J887" s="235"/>
      <c r="K887" s="235"/>
      <c r="L887" s="235"/>
      <c r="M887" s="235"/>
      <c r="N887" s="235"/>
      <c r="O887" s="235"/>
      <c r="P887" s="235"/>
      <c r="Q887" s="235"/>
      <c r="R887" s="235"/>
      <c r="S887" s="235"/>
      <c r="T887" s="235"/>
      <c r="U887" s="235"/>
      <c r="V887" s="235"/>
      <c r="W887" s="235"/>
      <c r="X887" s="235"/>
      <c r="Y887" s="235"/>
      <c r="Z887" s="235"/>
    </row>
    <row r="888" spans="1:26" ht="12" customHeight="1" x14ac:dyDescent="0.25">
      <c r="A888" s="235"/>
      <c r="B888" s="235"/>
      <c r="C888" s="235"/>
      <c r="D888" s="269"/>
      <c r="E888" s="235"/>
      <c r="F888" s="235"/>
      <c r="G888" s="235"/>
      <c r="H888" s="235"/>
      <c r="I888" s="235"/>
      <c r="J888" s="235"/>
      <c r="K888" s="235"/>
      <c r="L888" s="235"/>
      <c r="M888" s="235"/>
      <c r="N888" s="235"/>
      <c r="O888" s="235"/>
      <c r="P888" s="235"/>
      <c r="Q888" s="235"/>
      <c r="R888" s="235"/>
      <c r="S888" s="235"/>
      <c r="T888" s="235"/>
      <c r="U888" s="235"/>
      <c r="V888" s="235"/>
      <c r="W888" s="235"/>
      <c r="X888" s="235"/>
      <c r="Y888" s="235"/>
      <c r="Z888" s="235"/>
    </row>
    <row r="889" spans="1:26" ht="12" customHeight="1" x14ac:dyDescent="0.25">
      <c r="A889" s="235"/>
      <c r="B889" s="235"/>
      <c r="C889" s="235"/>
      <c r="D889" s="269"/>
      <c r="E889" s="235"/>
      <c r="F889" s="235"/>
      <c r="G889" s="235"/>
      <c r="H889" s="235"/>
      <c r="I889" s="235"/>
      <c r="J889" s="235"/>
      <c r="K889" s="235"/>
      <c r="L889" s="235"/>
      <c r="M889" s="235"/>
      <c r="N889" s="235"/>
      <c r="O889" s="235"/>
      <c r="P889" s="235"/>
      <c r="Q889" s="235"/>
      <c r="R889" s="235"/>
      <c r="S889" s="235"/>
      <c r="T889" s="235"/>
      <c r="U889" s="235"/>
      <c r="V889" s="235"/>
      <c r="W889" s="235"/>
      <c r="X889" s="235"/>
      <c r="Y889" s="235"/>
      <c r="Z889" s="235"/>
    </row>
    <row r="890" spans="1:26" ht="12" customHeight="1" x14ac:dyDescent="0.25">
      <c r="A890" s="235"/>
      <c r="B890" s="235"/>
      <c r="C890" s="235"/>
      <c r="D890" s="269"/>
      <c r="E890" s="235"/>
      <c r="F890" s="235"/>
      <c r="G890" s="235"/>
      <c r="H890" s="235"/>
      <c r="I890" s="235"/>
      <c r="J890" s="235"/>
      <c r="K890" s="235"/>
      <c r="L890" s="235"/>
      <c r="M890" s="235"/>
      <c r="N890" s="235"/>
      <c r="O890" s="235"/>
      <c r="P890" s="235"/>
      <c r="Q890" s="235"/>
      <c r="R890" s="235"/>
      <c r="S890" s="235"/>
      <c r="T890" s="235"/>
      <c r="U890" s="235"/>
      <c r="V890" s="235"/>
      <c r="W890" s="235"/>
      <c r="X890" s="235"/>
      <c r="Y890" s="235"/>
      <c r="Z890" s="235"/>
    </row>
    <row r="891" spans="1:26" ht="12" customHeight="1" x14ac:dyDescent="0.25">
      <c r="A891" s="235"/>
      <c r="B891" s="235"/>
      <c r="C891" s="235"/>
      <c r="D891" s="269"/>
      <c r="E891" s="235"/>
      <c r="F891" s="235"/>
      <c r="G891" s="235"/>
      <c r="H891" s="235"/>
      <c r="I891" s="235"/>
      <c r="J891" s="235"/>
      <c r="K891" s="235"/>
      <c r="L891" s="235"/>
      <c r="M891" s="235"/>
      <c r="N891" s="235"/>
      <c r="O891" s="235"/>
      <c r="P891" s="235"/>
      <c r="Q891" s="235"/>
      <c r="R891" s="235"/>
      <c r="S891" s="235"/>
      <c r="T891" s="235"/>
      <c r="U891" s="235"/>
      <c r="V891" s="235"/>
      <c r="W891" s="235"/>
      <c r="X891" s="235"/>
      <c r="Y891" s="235"/>
      <c r="Z891" s="235"/>
    </row>
    <row r="892" spans="1:26" ht="12" customHeight="1" x14ac:dyDescent="0.25">
      <c r="A892" s="235"/>
      <c r="B892" s="235"/>
      <c r="C892" s="235"/>
      <c r="D892" s="269"/>
      <c r="E892" s="235"/>
      <c r="F892" s="235"/>
      <c r="G892" s="235"/>
      <c r="H892" s="235"/>
      <c r="I892" s="235"/>
      <c r="J892" s="235"/>
      <c r="K892" s="235"/>
      <c r="L892" s="235"/>
      <c r="M892" s="235"/>
      <c r="N892" s="235"/>
      <c r="O892" s="235"/>
      <c r="P892" s="235"/>
      <c r="Q892" s="235"/>
      <c r="R892" s="235"/>
      <c r="S892" s="235"/>
      <c r="T892" s="235"/>
      <c r="U892" s="235"/>
      <c r="V892" s="235"/>
      <c r="W892" s="235"/>
      <c r="X892" s="235"/>
      <c r="Y892" s="235"/>
      <c r="Z892" s="235"/>
    </row>
    <row r="893" spans="1:26" ht="12" customHeight="1" x14ac:dyDescent="0.25">
      <c r="A893" s="235"/>
      <c r="B893" s="235"/>
      <c r="C893" s="235"/>
      <c r="D893" s="269"/>
      <c r="E893" s="235"/>
      <c r="F893" s="235"/>
      <c r="G893" s="235"/>
      <c r="H893" s="235"/>
      <c r="I893" s="235"/>
      <c r="J893" s="235"/>
      <c r="K893" s="235"/>
      <c r="L893" s="235"/>
      <c r="M893" s="235"/>
      <c r="N893" s="235"/>
      <c r="O893" s="235"/>
      <c r="P893" s="235"/>
      <c r="Q893" s="235"/>
      <c r="R893" s="235"/>
      <c r="S893" s="235"/>
      <c r="T893" s="235"/>
      <c r="U893" s="235"/>
      <c r="V893" s="235"/>
      <c r="W893" s="235"/>
      <c r="X893" s="235"/>
      <c r="Y893" s="235"/>
      <c r="Z893" s="235"/>
    </row>
    <row r="894" spans="1:26" ht="12" customHeight="1" x14ac:dyDescent="0.25">
      <c r="A894" s="235"/>
      <c r="B894" s="235"/>
      <c r="C894" s="235"/>
      <c r="D894" s="269"/>
      <c r="E894" s="235"/>
      <c r="F894" s="235"/>
      <c r="G894" s="235"/>
      <c r="H894" s="235"/>
      <c r="I894" s="235"/>
      <c r="J894" s="235"/>
      <c r="K894" s="235"/>
      <c r="L894" s="235"/>
      <c r="M894" s="235"/>
      <c r="N894" s="235"/>
      <c r="O894" s="235"/>
      <c r="P894" s="235"/>
      <c r="Q894" s="235"/>
      <c r="R894" s="235"/>
      <c r="S894" s="235"/>
      <c r="T894" s="235"/>
      <c r="U894" s="235"/>
      <c r="V894" s="235"/>
      <c r="W894" s="235"/>
      <c r="X894" s="235"/>
      <c r="Y894" s="235"/>
      <c r="Z894" s="235"/>
    </row>
    <row r="895" spans="1:26" ht="12" customHeight="1" x14ac:dyDescent="0.25">
      <c r="A895" s="235"/>
      <c r="B895" s="235"/>
      <c r="C895" s="235"/>
      <c r="D895" s="269"/>
      <c r="E895" s="235"/>
      <c r="F895" s="235"/>
      <c r="G895" s="235"/>
      <c r="H895" s="235"/>
      <c r="I895" s="235"/>
      <c r="J895" s="235"/>
      <c r="K895" s="235"/>
      <c r="L895" s="235"/>
      <c r="M895" s="235"/>
      <c r="N895" s="235"/>
      <c r="O895" s="235"/>
      <c r="P895" s="235"/>
      <c r="Q895" s="235"/>
      <c r="R895" s="235"/>
      <c r="S895" s="235"/>
      <c r="T895" s="235"/>
      <c r="U895" s="235"/>
      <c r="V895" s="235"/>
      <c r="W895" s="235"/>
      <c r="X895" s="235"/>
      <c r="Y895" s="235"/>
      <c r="Z895" s="235"/>
    </row>
    <row r="896" spans="1:26" ht="12" customHeight="1" x14ac:dyDescent="0.25">
      <c r="A896" s="235"/>
      <c r="B896" s="235"/>
      <c r="C896" s="235"/>
      <c r="D896" s="269"/>
      <c r="E896" s="235"/>
      <c r="F896" s="235"/>
      <c r="G896" s="235"/>
      <c r="H896" s="235"/>
      <c r="I896" s="235"/>
      <c r="J896" s="235"/>
      <c r="K896" s="235"/>
      <c r="L896" s="235"/>
      <c r="M896" s="235"/>
      <c r="N896" s="235"/>
      <c r="O896" s="235"/>
      <c r="P896" s="235"/>
      <c r="Q896" s="235"/>
      <c r="R896" s="235"/>
      <c r="S896" s="235"/>
      <c r="T896" s="235"/>
      <c r="U896" s="235"/>
      <c r="V896" s="235"/>
      <c r="W896" s="235"/>
      <c r="X896" s="235"/>
      <c r="Y896" s="235"/>
      <c r="Z896" s="235"/>
    </row>
    <row r="897" spans="1:26" ht="12" customHeight="1" x14ac:dyDescent="0.25">
      <c r="A897" s="235"/>
      <c r="B897" s="235"/>
      <c r="C897" s="235"/>
      <c r="D897" s="269"/>
      <c r="E897" s="235"/>
      <c r="F897" s="235"/>
      <c r="G897" s="235"/>
      <c r="H897" s="235"/>
      <c r="I897" s="235"/>
      <c r="J897" s="235"/>
      <c r="K897" s="235"/>
      <c r="L897" s="235"/>
      <c r="M897" s="235"/>
      <c r="N897" s="235"/>
      <c r="O897" s="235"/>
      <c r="P897" s="235"/>
      <c r="Q897" s="235"/>
      <c r="R897" s="235"/>
      <c r="S897" s="235"/>
      <c r="T897" s="235"/>
      <c r="U897" s="235"/>
      <c r="V897" s="235"/>
      <c r="W897" s="235"/>
      <c r="X897" s="235"/>
      <c r="Y897" s="235"/>
      <c r="Z897" s="235"/>
    </row>
    <row r="898" spans="1:26" ht="12" customHeight="1" x14ac:dyDescent="0.25">
      <c r="A898" s="235"/>
      <c r="B898" s="235"/>
      <c r="C898" s="235"/>
      <c r="D898" s="269"/>
      <c r="E898" s="235"/>
      <c r="F898" s="235"/>
      <c r="G898" s="235"/>
      <c r="H898" s="235"/>
      <c r="I898" s="235"/>
      <c r="J898" s="235"/>
      <c r="K898" s="235"/>
      <c r="L898" s="235"/>
      <c r="M898" s="235"/>
      <c r="N898" s="235"/>
      <c r="O898" s="235"/>
      <c r="P898" s="235"/>
      <c r="Q898" s="235"/>
      <c r="R898" s="235"/>
      <c r="S898" s="235"/>
      <c r="T898" s="235"/>
      <c r="U898" s="235"/>
      <c r="V898" s="235"/>
      <c r="W898" s="235"/>
      <c r="X898" s="235"/>
      <c r="Y898" s="235"/>
      <c r="Z898" s="235"/>
    </row>
    <row r="899" spans="1:26" ht="12" customHeight="1" x14ac:dyDescent="0.25">
      <c r="A899" s="235"/>
      <c r="B899" s="235"/>
      <c r="C899" s="235"/>
      <c r="D899" s="269"/>
      <c r="E899" s="235"/>
      <c r="F899" s="235"/>
      <c r="G899" s="235"/>
      <c r="H899" s="235"/>
      <c r="I899" s="235"/>
      <c r="J899" s="235"/>
      <c r="K899" s="235"/>
      <c r="L899" s="235"/>
      <c r="M899" s="235"/>
      <c r="N899" s="235"/>
      <c r="O899" s="235"/>
      <c r="P899" s="235"/>
      <c r="Q899" s="235"/>
      <c r="R899" s="235"/>
      <c r="S899" s="235"/>
      <c r="T899" s="235"/>
      <c r="U899" s="235"/>
      <c r="V899" s="235"/>
      <c r="W899" s="235"/>
      <c r="X899" s="235"/>
      <c r="Y899" s="235"/>
      <c r="Z899" s="235"/>
    </row>
    <row r="900" spans="1:26" ht="12" customHeight="1" x14ac:dyDescent="0.25">
      <c r="A900" s="235"/>
      <c r="B900" s="235"/>
      <c r="C900" s="235"/>
      <c r="D900" s="269"/>
      <c r="E900" s="235"/>
      <c r="F900" s="235"/>
      <c r="G900" s="235"/>
      <c r="H900" s="235"/>
      <c r="I900" s="235"/>
      <c r="J900" s="235"/>
      <c r="K900" s="235"/>
      <c r="L900" s="235"/>
      <c r="M900" s="235"/>
      <c r="N900" s="235"/>
      <c r="O900" s="235"/>
      <c r="P900" s="235"/>
      <c r="Q900" s="235"/>
      <c r="R900" s="235"/>
      <c r="S900" s="235"/>
      <c r="T900" s="235"/>
      <c r="U900" s="235"/>
      <c r="V900" s="235"/>
      <c r="W900" s="235"/>
      <c r="X900" s="235"/>
      <c r="Y900" s="235"/>
      <c r="Z900" s="235"/>
    </row>
    <row r="901" spans="1:26" ht="12" customHeight="1" x14ac:dyDescent="0.25">
      <c r="A901" s="235"/>
      <c r="B901" s="235"/>
      <c r="C901" s="235"/>
      <c r="D901" s="269"/>
      <c r="E901" s="235"/>
      <c r="F901" s="235"/>
      <c r="G901" s="235"/>
      <c r="H901" s="235"/>
      <c r="I901" s="235"/>
      <c r="J901" s="235"/>
      <c r="K901" s="235"/>
      <c r="L901" s="235"/>
      <c r="M901" s="235"/>
      <c r="N901" s="235"/>
      <c r="O901" s="235"/>
      <c r="P901" s="235"/>
      <c r="Q901" s="235"/>
      <c r="R901" s="235"/>
      <c r="S901" s="235"/>
      <c r="T901" s="235"/>
      <c r="U901" s="235"/>
      <c r="V901" s="235"/>
      <c r="W901" s="235"/>
      <c r="X901" s="235"/>
      <c r="Y901" s="235"/>
      <c r="Z901" s="235"/>
    </row>
    <row r="902" spans="1:26" ht="12" customHeight="1" x14ac:dyDescent="0.25">
      <c r="A902" s="235"/>
      <c r="B902" s="235"/>
      <c r="C902" s="235"/>
      <c r="D902" s="269"/>
      <c r="E902" s="235"/>
      <c r="F902" s="235"/>
      <c r="G902" s="235"/>
      <c r="H902" s="235"/>
      <c r="I902" s="235"/>
      <c r="J902" s="235"/>
      <c r="K902" s="235"/>
      <c r="L902" s="235"/>
      <c r="M902" s="235"/>
      <c r="N902" s="235"/>
      <c r="O902" s="235"/>
      <c r="P902" s="235"/>
      <c r="Q902" s="235"/>
      <c r="R902" s="235"/>
      <c r="S902" s="235"/>
      <c r="T902" s="235"/>
      <c r="U902" s="235"/>
      <c r="V902" s="235"/>
      <c r="W902" s="235"/>
      <c r="X902" s="235"/>
      <c r="Y902" s="235"/>
      <c r="Z902" s="235"/>
    </row>
    <row r="903" spans="1:26" ht="12" customHeight="1" x14ac:dyDescent="0.25">
      <c r="A903" s="235"/>
      <c r="B903" s="235"/>
      <c r="C903" s="235"/>
      <c r="D903" s="269"/>
      <c r="E903" s="235"/>
      <c r="F903" s="235"/>
      <c r="G903" s="235"/>
      <c r="H903" s="235"/>
      <c r="I903" s="235"/>
      <c r="J903" s="235"/>
      <c r="K903" s="235"/>
      <c r="L903" s="235"/>
      <c r="M903" s="235"/>
      <c r="N903" s="235"/>
      <c r="O903" s="235"/>
      <c r="P903" s="235"/>
      <c r="Q903" s="235"/>
      <c r="R903" s="235"/>
      <c r="S903" s="235"/>
      <c r="T903" s="235"/>
      <c r="U903" s="235"/>
      <c r="V903" s="235"/>
      <c r="W903" s="235"/>
      <c r="X903" s="235"/>
      <c r="Y903" s="235"/>
      <c r="Z903" s="235"/>
    </row>
    <row r="904" spans="1:26" ht="12" customHeight="1" x14ac:dyDescent="0.25">
      <c r="A904" s="235"/>
      <c r="B904" s="235"/>
      <c r="C904" s="235"/>
      <c r="D904" s="269"/>
      <c r="E904" s="235"/>
      <c r="F904" s="235"/>
      <c r="G904" s="235"/>
      <c r="H904" s="235"/>
      <c r="I904" s="235"/>
      <c r="J904" s="235"/>
      <c r="K904" s="235"/>
      <c r="L904" s="235"/>
      <c r="M904" s="235"/>
      <c r="N904" s="235"/>
      <c r="O904" s="235"/>
      <c r="P904" s="235"/>
      <c r="Q904" s="235"/>
      <c r="R904" s="235"/>
      <c r="S904" s="235"/>
      <c r="T904" s="235"/>
      <c r="U904" s="235"/>
      <c r="V904" s="235"/>
      <c r="W904" s="235"/>
      <c r="X904" s="235"/>
      <c r="Y904" s="235"/>
      <c r="Z904" s="235"/>
    </row>
    <row r="905" spans="1:26" ht="12" customHeight="1" x14ac:dyDescent="0.25">
      <c r="A905" s="235"/>
      <c r="B905" s="235"/>
      <c r="C905" s="235"/>
      <c r="D905" s="269"/>
      <c r="E905" s="235"/>
      <c r="F905" s="235"/>
      <c r="G905" s="235"/>
      <c r="H905" s="235"/>
      <c r="I905" s="235"/>
      <c r="J905" s="235"/>
      <c r="K905" s="235"/>
      <c r="L905" s="235"/>
      <c r="M905" s="235"/>
      <c r="N905" s="235"/>
      <c r="O905" s="235"/>
      <c r="P905" s="235"/>
      <c r="Q905" s="235"/>
      <c r="R905" s="235"/>
      <c r="S905" s="235"/>
      <c r="T905" s="235"/>
      <c r="U905" s="235"/>
      <c r="V905" s="235"/>
      <c r="W905" s="235"/>
      <c r="X905" s="235"/>
      <c r="Y905" s="235"/>
      <c r="Z905" s="235"/>
    </row>
    <row r="906" spans="1:26" ht="12" customHeight="1" x14ac:dyDescent="0.25">
      <c r="A906" s="235"/>
      <c r="B906" s="235"/>
      <c r="C906" s="235"/>
      <c r="D906" s="269"/>
      <c r="E906" s="235"/>
      <c r="F906" s="235"/>
      <c r="G906" s="235"/>
      <c r="H906" s="235"/>
      <c r="I906" s="235"/>
      <c r="J906" s="235"/>
      <c r="K906" s="235"/>
      <c r="L906" s="235"/>
      <c r="M906" s="235"/>
      <c r="N906" s="235"/>
      <c r="O906" s="235"/>
      <c r="P906" s="235"/>
      <c r="Q906" s="235"/>
      <c r="R906" s="235"/>
      <c r="S906" s="235"/>
      <c r="T906" s="235"/>
      <c r="U906" s="235"/>
      <c r="V906" s="235"/>
      <c r="W906" s="235"/>
      <c r="X906" s="235"/>
      <c r="Y906" s="235"/>
      <c r="Z906" s="235"/>
    </row>
    <row r="907" spans="1:26" ht="12" customHeight="1" x14ac:dyDescent="0.25">
      <c r="A907" s="235"/>
      <c r="B907" s="235"/>
      <c r="C907" s="235"/>
      <c r="D907" s="269"/>
      <c r="E907" s="235"/>
      <c r="F907" s="235"/>
      <c r="G907" s="235"/>
      <c r="H907" s="235"/>
      <c r="I907" s="235"/>
      <c r="J907" s="235"/>
      <c r="K907" s="235"/>
      <c r="L907" s="235"/>
      <c r="M907" s="235"/>
      <c r="N907" s="235"/>
      <c r="O907" s="235"/>
      <c r="P907" s="235"/>
      <c r="Q907" s="235"/>
      <c r="R907" s="235"/>
      <c r="S907" s="235"/>
      <c r="T907" s="235"/>
      <c r="U907" s="235"/>
      <c r="V907" s="235"/>
      <c r="W907" s="235"/>
      <c r="X907" s="235"/>
      <c r="Y907" s="235"/>
      <c r="Z907" s="235"/>
    </row>
    <row r="908" spans="1:26" ht="12" customHeight="1" x14ac:dyDescent="0.25">
      <c r="A908" s="235"/>
      <c r="B908" s="235"/>
      <c r="C908" s="235"/>
      <c r="D908" s="269"/>
      <c r="E908" s="235"/>
      <c r="F908" s="235"/>
      <c r="G908" s="235"/>
      <c r="H908" s="235"/>
      <c r="I908" s="235"/>
      <c r="J908" s="235"/>
      <c r="K908" s="235"/>
      <c r="L908" s="235"/>
      <c r="M908" s="235"/>
      <c r="N908" s="235"/>
      <c r="O908" s="235"/>
      <c r="P908" s="235"/>
      <c r="Q908" s="235"/>
      <c r="R908" s="235"/>
      <c r="S908" s="235"/>
      <c r="T908" s="235"/>
      <c r="U908" s="235"/>
      <c r="V908" s="235"/>
      <c r="W908" s="235"/>
      <c r="X908" s="235"/>
      <c r="Y908" s="235"/>
      <c r="Z908" s="235"/>
    </row>
    <row r="909" spans="1:26" ht="12" customHeight="1" x14ac:dyDescent="0.25">
      <c r="A909" s="235"/>
      <c r="B909" s="235"/>
      <c r="C909" s="235"/>
      <c r="D909" s="269"/>
      <c r="E909" s="235"/>
      <c r="F909" s="235"/>
      <c r="G909" s="235"/>
      <c r="H909" s="235"/>
      <c r="I909" s="235"/>
      <c r="J909" s="235"/>
      <c r="K909" s="235"/>
      <c r="L909" s="235"/>
      <c r="M909" s="235"/>
      <c r="N909" s="235"/>
      <c r="O909" s="235"/>
      <c r="P909" s="235"/>
      <c r="Q909" s="235"/>
      <c r="R909" s="235"/>
      <c r="S909" s="235"/>
      <c r="T909" s="235"/>
      <c r="U909" s="235"/>
      <c r="V909" s="235"/>
      <c r="W909" s="235"/>
      <c r="X909" s="235"/>
      <c r="Y909" s="235"/>
      <c r="Z909" s="235"/>
    </row>
    <row r="910" spans="1:26" ht="12" customHeight="1" x14ac:dyDescent="0.25">
      <c r="A910" s="235"/>
      <c r="B910" s="235"/>
      <c r="C910" s="235"/>
      <c r="D910" s="269"/>
      <c r="E910" s="235"/>
      <c r="F910" s="235"/>
      <c r="G910" s="235"/>
      <c r="H910" s="235"/>
      <c r="I910" s="235"/>
      <c r="J910" s="235"/>
      <c r="K910" s="235"/>
      <c r="L910" s="235"/>
      <c r="M910" s="235"/>
      <c r="N910" s="235"/>
      <c r="O910" s="235"/>
      <c r="P910" s="235"/>
      <c r="Q910" s="235"/>
      <c r="R910" s="235"/>
      <c r="S910" s="235"/>
      <c r="T910" s="235"/>
      <c r="U910" s="235"/>
      <c r="V910" s="235"/>
      <c r="W910" s="235"/>
      <c r="X910" s="235"/>
      <c r="Y910" s="235"/>
      <c r="Z910" s="235"/>
    </row>
    <row r="911" spans="1:26" ht="12" customHeight="1" x14ac:dyDescent="0.25">
      <c r="A911" s="235"/>
      <c r="B911" s="235"/>
      <c r="C911" s="235"/>
      <c r="D911" s="269"/>
      <c r="E911" s="235"/>
      <c r="F911" s="235"/>
      <c r="G911" s="235"/>
      <c r="H911" s="235"/>
      <c r="I911" s="235"/>
      <c r="J911" s="235"/>
      <c r="K911" s="235"/>
      <c r="L911" s="235"/>
      <c r="M911" s="235"/>
      <c r="N911" s="235"/>
      <c r="O911" s="235"/>
      <c r="P911" s="235"/>
      <c r="Q911" s="235"/>
      <c r="R911" s="235"/>
      <c r="S911" s="235"/>
      <c r="T911" s="235"/>
      <c r="U911" s="235"/>
      <c r="V911" s="235"/>
      <c r="W911" s="235"/>
      <c r="X911" s="235"/>
      <c r="Y911" s="235"/>
      <c r="Z911" s="235"/>
    </row>
    <row r="912" spans="1:26" ht="12" customHeight="1" x14ac:dyDescent="0.25">
      <c r="A912" s="235"/>
      <c r="B912" s="235"/>
      <c r="C912" s="235"/>
      <c r="D912" s="269"/>
      <c r="E912" s="235"/>
      <c r="F912" s="235"/>
      <c r="G912" s="235"/>
      <c r="H912" s="235"/>
      <c r="I912" s="235"/>
      <c r="J912" s="235"/>
      <c r="K912" s="235"/>
      <c r="L912" s="235"/>
      <c r="M912" s="235"/>
      <c r="N912" s="235"/>
      <c r="O912" s="235"/>
      <c r="P912" s="235"/>
      <c r="Q912" s="235"/>
      <c r="R912" s="235"/>
      <c r="S912" s="235"/>
      <c r="T912" s="235"/>
      <c r="U912" s="235"/>
      <c r="V912" s="235"/>
      <c r="W912" s="235"/>
      <c r="X912" s="235"/>
      <c r="Y912" s="235"/>
      <c r="Z912" s="235"/>
    </row>
    <row r="913" spans="1:26" ht="12" customHeight="1" x14ac:dyDescent="0.25">
      <c r="A913" s="235"/>
      <c r="B913" s="235"/>
      <c r="C913" s="235"/>
      <c r="D913" s="269"/>
      <c r="E913" s="235"/>
      <c r="F913" s="235"/>
      <c r="G913" s="235"/>
      <c r="H913" s="235"/>
      <c r="I913" s="235"/>
      <c r="J913" s="235"/>
      <c r="K913" s="235"/>
      <c r="L913" s="235"/>
      <c r="M913" s="235"/>
      <c r="N913" s="235"/>
      <c r="O913" s="235"/>
      <c r="P913" s="235"/>
      <c r="Q913" s="235"/>
      <c r="R913" s="235"/>
      <c r="S913" s="235"/>
      <c r="T913" s="235"/>
      <c r="U913" s="235"/>
      <c r="V913" s="235"/>
      <c r="W913" s="235"/>
      <c r="X913" s="235"/>
      <c r="Y913" s="235"/>
      <c r="Z913" s="235"/>
    </row>
    <row r="914" spans="1:26" ht="12" customHeight="1" x14ac:dyDescent="0.25">
      <c r="A914" s="235"/>
      <c r="B914" s="235"/>
      <c r="C914" s="235"/>
      <c r="D914" s="269"/>
      <c r="E914" s="235"/>
      <c r="F914" s="235"/>
      <c r="G914" s="235"/>
      <c r="H914" s="235"/>
      <c r="I914" s="235"/>
      <c r="J914" s="235"/>
      <c r="K914" s="235"/>
      <c r="L914" s="235"/>
      <c r="M914" s="235"/>
      <c r="N914" s="235"/>
      <c r="O914" s="235"/>
      <c r="P914" s="235"/>
      <c r="Q914" s="235"/>
      <c r="R914" s="235"/>
      <c r="S914" s="235"/>
      <c r="T914" s="235"/>
      <c r="U914" s="235"/>
      <c r="V914" s="235"/>
      <c r="W914" s="235"/>
      <c r="X914" s="235"/>
      <c r="Y914" s="235"/>
      <c r="Z914" s="235"/>
    </row>
    <row r="915" spans="1:26" ht="12" customHeight="1" x14ac:dyDescent="0.25">
      <c r="A915" s="235"/>
      <c r="B915" s="235"/>
      <c r="C915" s="235"/>
      <c r="D915" s="269"/>
      <c r="E915" s="235"/>
      <c r="F915" s="235"/>
      <c r="G915" s="235"/>
      <c r="H915" s="235"/>
      <c r="I915" s="235"/>
      <c r="J915" s="235"/>
      <c r="K915" s="235"/>
      <c r="L915" s="235"/>
      <c r="M915" s="235"/>
      <c r="N915" s="235"/>
      <c r="O915" s="235"/>
      <c r="P915" s="235"/>
      <c r="Q915" s="235"/>
      <c r="R915" s="235"/>
      <c r="S915" s="235"/>
      <c r="T915" s="235"/>
      <c r="U915" s="235"/>
      <c r="V915" s="235"/>
      <c r="W915" s="235"/>
      <c r="X915" s="235"/>
      <c r="Y915" s="235"/>
      <c r="Z915" s="235"/>
    </row>
    <row r="916" spans="1:26" ht="12" customHeight="1" x14ac:dyDescent="0.25">
      <c r="A916" s="235"/>
      <c r="B916" s="235"/>
      <c r="C916" s="235"/>
      <c r="D916" s="269"/>
      <c r="E916" s="235"/>
      <c r="F916" s="235"/>
      <c r="G916" s="235"/>
      <c r="H916" s="235"/>
      <c r="I916" s="235"/>
      <c r="J916" s="235"/>
      <c r="K916" s="235"/>
      <c r="L916" s="235"/>
      <c r="M916" s="235"/>
      <c r="N916" s="235"/>
      <c r="O916" s="235"/>
      <c r="P916" s="235"/>
      <c r="Q916" s="235"/>
      <c r="R916" s="235"/>
      <c r="S916" s="235"/>
      <c r="T916" s="235"/>
      <c r="U916" s="235"/>
      <c r="V916" s="235"/>
      <c r="W916" s="235"/>
      <c r="X916" s="235"/>
      <c r="Y916" s="235"/>
      <c r="Z916" s="235"/>
    </row>
    <row r="917" spans="1:26" ht="12" customHeight="1" x14ac:dyDescent="0.25">
      <c r="A917" s="235"/>
      <c r="B917" s="235"/>
      <c r="C917" s="235"/>
      <c r="D917" s="269"/>
      <c r="E917" s="235"/>
      <c r="F917" s="235"/>
      <c r="G917" s="235"/>
      <c r="H917" s="235"/>
      <c r="I917" s="235"/>
      <c r="J917" s="235"/>
      <c r="K917" s="235"/>
      <c r="L917" s="235"/>
      <c r="M917" s="235"/>
      <c r="N917" s="235"/>
      <c r="O917" s="235"/>
      <c r="P917" s="235"/>
      <c r="Q917" s="235"/>
      <c r="R917" s="235"/>
      <c r="S917" s="235"/>
      <c r="T917" s="235"/>
      <c r="U917" s="235"/>
      <c r="V917" s="235"/>
      <c r="W917" s="235"/>
      <c r="X917" s="235"/>
      <c r="Y917" s="235"/>
      <c r="Z917" s="235"/>
    </row>
    <row r="918" spans="1:26" ht="12" customHeight="1" x14ac:dyDescent="0.25">
      <c r="A918" s="235"/>
      <c r="B918" s="235"/>
      <c r="C918" s="235"/>
      <c r="D918" s="269"/>
      <c r="E918" s="235"/>
      <c r="F918" s="235"/>
      <c r="G918" s="235"/>
      <c r="H918" s="235"/>
      <c r="I918" s="235"/>
      <c r="J918" s="235"/>
      <c r="K918" s="235"/>
      <c r="L918" s="235"/>
      <c r="M918" s="235"/>
      <c r="N918" s="235"/>
      <c r="O918" s="235"/>
      <c r="P918" s="235"/>
      <c r="Q918" s="235"/>
      <c r="R918" s="235"/>
      <c r="S918" s="235"/>
      <c r="T918" s="235"/>
      <c r="U918" s="235"/>
      <c r="V918" s="235"/>
      <c r="W918" s="235"/>
      <c r="X918" s="235"/>
      <c r="Y918" s="235"/>
      <c r="Z918" s="235"/>
    </row>
    <row r="919" spans="1:26" ht="12" customHeight="1" x14ac:dyDescent="0.25">
      <c r="A919" s="235"/>
      <c r="B919" s="235"/>
      <c r="C919" s="235"/>
      <c r="D919" s="269"/>
      <c r="E919" s="235"/>
      <c r="F919" s="235"/>
      <c r="G919" s="235"/>
      <c r="H919" s="235"/>
      <c r="I919" s="235"/>
      <c r="J919" s="235"/>
      <c r="K919" s="235"/>
      <c r="L919" s="235"/>
      <c r="M919" s="235"/>
      <c r="N919" s="235"/>
      <c r="O919" s="235"/>
      <c r="P919" s="235"/>
      <c r="Q919" s="235"/>
      <c r="R919" s="235"/>
      <c r="S919" s="235"/>
      <c r="T919" s="235"/>
      <c r="U919" s="235"/>
      <c r="V919" s="235"/>
      <c r="W919" s="235"/>
      <c r="X919" s="235"/>
      <c r="Y919" s="235"/>
      <c r="Z919" s="235"/>
    </row>
    <row r="920" spans="1:26" ht="12" customHeight="1" x14ac:dyDescent="0.25">
      <c r="A920" s="235"/>
      <c r="B920" s="235"/>
      <c r="C920" s="235"/>
      <c r="D920" s="269"/>
      <c r="E920" s="235"/>
      <c r="F920" s="235"/>
      <c r="G920" s="235"/>
      <c r="H920" s="235"/>
      <c r="I920" s="235"/>
      <c r="J920" s="235"/>
      <c r="K920" s="235"/>
      <c r="L920" s="235"/>
      <c r="M920" s="235"/>
      <c r="N920" s="235"/>
      <c r="O920" s="235"/>
      <c r="P920" s="235"/>
      <c r="Q920" s="235"/>
      <c r="R920" s="235"/>
      <c r="S920" s="235"/>
      <c r="T920" s="235"/>
      <c r="U920" s="235"/>
      <c r="V920" s="235"/>
      <c r="W920" s="235"/>
      <c r="X920" s="235"/>
      <c r="Y920" s="235"/>
      <c r="Z920" s="235"/>
    </row>
    <row r="921" spans="1:26" ht="12" customHeight="1" x14ac:dyDescent="0.25">
      <c r="A921" s="235"/>
      <c r="B921" s="235"/>
      <c r="C921" s="235"/>
      <c r="D921" s="269"/>
      <c r="E921" s="235"/>
      <c r="F921" s="235"/>
      <c r="G921" s="235"/>
      <c r="H921" s="235"/>
      <c r="I921" s="235"/>
      <c r="J921" s="235"/>
      <c r="K921" s="235"/>
      <c r="L921" s="235"/>
      <c r="M921" s="235"/>
      <c r="N921" s="235"/>
      <c r="O921" s="235"/>
      <c r="P921" s="235"/>
      <c r="Q921" s="235"/>
      <c r="R921" s="235"/>
      <c r="S921" s="235"/>
      <c r="T921" s="235"/>
      <c r="U921" s="235"/>
      <c r="V921" s="235"/>
      <c r="W921" s="235"/>
      <c r="X921" s="235"/>
      <c r="Y921" s="235"/>
      <c r="Z921" s="235"/>
    </row>
    <row r="922" spans="1:26" ht="12" customHeight="1" x14ac:dyDescent="0.25">
      <c r="A922" s="235"/>
      <c r="B922" s="235"/>
      <c r="C922" s="235"/>
      <c r="D922" s="269"/>
      <c r="E922" s="235"/>
      <c r="F922" s="235"/>
      <c r="G922" s="235"/>
      <c r="H922" s="235"/>
      <c r="I922" s="235"/>
      <c r="J922" s="235"/>
      <c r="K922" s="235"/>
      <c r="L922" s="235"/>
      <c r="M922" s="235"/>
      <c r="N922" s="235"/>
      <c r="O922" s="235"/>
      <c r="P922" s="235"/>
      <c r="Q922" s="235"/>
      <c r="R922" s="235"/>
      <c r="S922" s="235"/>
      <c r="T922" s="235"/>
      <c r="U922" s="235"/>
      <c r="V922" s="235"/>
      <c r="W922" s="235"/>
      <c r="X922" s="235"/>
      <c r="Y922" s="235"/>
      <c r="Z922" s="235"/>
    </row>
    <row r="923" spans="1:26" ht="12" customHeight="1" x14ac:dyDescent="0.25">
      <c r="A923" s="235"/>
      <c r="B923" s="235"/>
      <c r="C923" s="235"/>
      <c r="D923" s="269"/>
      <c r="E923" s="235"/>
      <c r="F923" s="235"/>
      <c r="G923" s="235"/>
      <c r="H923" s="235"/>
      <c r="I923" s="235"/>
      <c r="J923" s="235"/>
      <c r="K923" s="235"/>
      <c r="L923" s="235"/>
      <c r="M923" s="235"/>
      <c r="N923" s="235"/>
      <c r="O923" s="235"/>
      <c r="P923" s="235"/>
      <c r="Q923" s="235"/>
      <c r="R923" s="235"/>
      <c r="S923" s="235"/>
      <c r="T923" s="235"/>
      <c r="U923" s="235"/>
      <c r="V923" s="235"/>
      <c r="W923" s="235"/>
      <c r="X923" s="235"/>
      <c r="Y923" s="235"/>
      <c r="Z923" s="235"/>
    </row>
    <row r="924" spans="1:26" ht="12" customHeight="1" x14ac:dyDescent="0.25">
      <c r="A924" s="235"/>
      <c r="B924" s="235"/>
      <c r="C924" s="235"/>
      <c r="D924" s="269"/>
      <c r="E924" s="235"/>
      <c r="F924" s="235"/>
      <c r="G924" s="235"/>
      <c r="H924" s="235"/>
      <c r="I924" s="235"/>
      <c r="J924" s="235"/>
      <c r="K924" s="235"/>
      <c r="L924" s="235"/>
      <c r="M924" s="235"/>
      <c r="N924" s="235"/>
      <c r="O924" s="235"/>
      <c r="P924" s="235"/>
      <c r="Q924" s="235"/>
      <c r="R924" s="235"/>
      <c r="S924" s="235"/>
      <c r="T924" s="235"/>
      <c r="U924" s="235"/>
      <c r="V924" s="235"/>
      <c r="W924" s="235"/>
      <c r="X924" s="235"/>
      <c r="Y924" s="235"/>
      <c r="Z924" s="235"/>
    </row>
    <row r="925" spans="1:26" ht="12" customHeight="1" x14ac:dyDescent="0.25">
      <c r="A925" s="235"/>
      <c r="B925" s="235"/>
      <c r="C925" s="235"/>
      <c r="D925" s="269"/>
      <c r="E925" s="235"/>
      <c r="F925" s="235"/>
      <c r="G925" s="235"/>
      <c r="H925" s="235"/>
      <c r="I925" s="235"/>
      <c r="J925" s="235"/>
      <c r="K925" s="235"/>
      <c r="L925" s="235"/>
      <c r="M925" s="235"/>
      <c r="N925" s="235"/>
      <c r="O925" s="235"/>
      <c r="P925" s="235"/>
      <c r="Q925" s="235"/>
      <c r="R925" s="235"/>
      <c r="S925" s="235"/>
      <c r="T925" s="235"/>
      <c r="U925" s="235"/>
      <c r="V925" s="235"/>
      <c r="W925" s="235"/>
      <c r="X925" s="235"/>
      <c r="Y925" s="235"/>
      <c r="Z925" s="235"/>
    </row>
    <row r="926" spans="1:26" ht="12" customHeight="1" x14ac:dyDescent="0.25">
      <c r="A926" s="235"/>
      <c r="B926" s="235"/>
      <c r="C926" s="235"/>
      <c r="D926" s="269"/>
      <c r="E926" s="235"/>
      <c r="F926" s="235"/>
      <c r="G926" s="235"/>
      <c r="H926" s="235"/>
      <c r="I926" s="235"/>
      <c r="J926" s="235"/>
      <c r="K926" s="235"/>
      <c r="L926" s="235"/>
      <c r="M926" s="235"/>
      <c r="N926" s="235"/>
      <c r="O926" s="235"/>
      <c r="P926" s="235"/>
      <c r="Q926" s="235"/>
      <c r="R926" s="235"/>
      <c r="S926" s="235"/>
      <c r="T926" s="235"/>
      <c r="U926" s="235"/>
      <c r="V926" s="235"/>
      <c r="W926" s="235"/>
      <c r="X926" s="235"/>
      <c r="Y926" s="235"/>
      <c r="Z926" s="235"/>
    </row>
    <row r="927" spans="1:26" ht="12" customHeight="1" x14ac:dyDescent="0.25">
      <c r="A927" s="235"/>
      <c r="B927" s="235"/>
      <c r="C927" s="235"/>
      <c r="D927" s="269"/>
      <c r="E927" s="235"/>
      <c r="F927" s="235"/>
      <c r="G927" s="235"/>
      <c r="H927" s="235"/>
      <c r="I927" s="235"/>
      <c r="J927" s="235"/>
      <c r="K927" s="235"/>
      <c r="L927" s="235"/>
      <c r="M927" s="235"/>
      <c r="N927" s="235"/>
      <c r="O927" s="235"/>
      <c r="P927" s="235"/>
      <c r="Q927" s="235"/>
      <c r="R927" s="235"/>
      <c r="S927" s="235"/>
      <c r="T927" s="235"/>
      <c r="U927" s="235"/>
      <c r="V927" s="235"/>
      <c r="W927" s="235"/>
      <c r="X927" s="235"/>
      <c r="Y927" s="235"/>
      <c r="Z927" s="235"/>
    </row>
    <row r="928" spans="1:26" ht="12" customHeight="1" x14ac:dyDescent="0.25">
      <c r="A928" s="235"/>
      <c r="B928" s="235"/>
      <c r="C928" s="235"/>
      <c r="D928" s="269"/>
      <c r="E928" s="235"/>
      <c r="F928" s="235"/>
      <c r="G928" s="235"/>
      <c r="H928" s="235"/>
      <c r="I928" s="235"/>
      <c r="J928" s="235"/>
      <c r="K928" s="235"/>
      <c r="L928" s="235"/>
      <c r="M928" s="235"/>
      <c r="N928" s="235"/>
      <c r="O928" s="235"/>
      <c r="P928" s="235"/>
      <c r="Q928" s="235"/>
      <c r="R928" s="235"/>
      <c r="S928" s="235"/>
      <c r="T928" s="235"/>
      <c r="U928" s="235"/>
      <c r="V928" s="235"/>
      <c r="W928" s="235"/>
      <c r="X928" s="235"/>
      <c r="Y928" s="235"/>
      <c r="Z928" s="235"/>
    </row>
    <row r="929" spans="1:26" ht="12" customHeight="1" x14ac:dyDescent="0.25">
      <c r="A929" s="235"/>
      <c r="B929" s="235"/>
      <c r="C929" s="235"/>
      <c r="D929" s="269"/>
      <c r="E929" s="235"/>
      <c r="F929" s="235"/>
      <c r="G929" s="235"/>
      <c r="H929" s="235"/>
      <c r="I929" s="235"/>
      <c r="J929" s="235"/>
      <c r="K929" s="235"/>
      <c r="L929" s="235"/>
      <c r="M929" s="235"/>
      <c r="N929" s="235"/>
      <c r="O929" s="235"/>
      <c r="P929" s="235"/>
      <c r="Q929" s="235"/>
      <c r="R929" s="235"/>
      <c r="S929" s="235"/>
      <c r="T929" s="235"/>
      <c r="U929" s="235"/>
      <c r="V929" s="235"/>
      <c r="W929" s="235"/>
      <c r="X929" s="235"/>
      <c r="Y929" s="235"/>
      <c r="Z929" s="235"/>
    </row>
    <row r="930" spans="1:26" ht="12" customHeight="1" x14ac:dyDescent="0.25">
      <c r="A930" s="235"/>
      <c r="B930" s="235"/>
      <c r="C930" s="235"/>
      <c r="D930" s="269"/>
      <c r="E930" s="235"/>
      <c r="F930" s="235"/>
      <c r="G930" s="235"/>
      <c r="H930" s="235"/>
      <c r="I930" s="235"/>
      <c r="J930" s="235"/>
      <c r="K930" s="235"/>
      <c r="L930" s="235"/>
      <c r="M930" s="235"/>
      <c r="N930" s="235"/>
      <c r="O930" s="235"/>
      <c r="P930" s="235"/>
      <c r="Q930" s="235"/>
      <c r="R930" s="235"/>
      <c r="S930" s="235"/>
      <c r="T930" s="235"/>
      <c r="U930" s="235"/>
      <c r="V930" s="235"/>
      <c r="W930" s="235"/>
      <c r="X930" s="235"/>
      <c r="Y930" s="235"/>
      <c r="Z930" s="235"/>
    </row>
    <row r="931" spans="1:26" ht="12" customHeight="1" x14ac:dyDescent="0.25">
      <c r="A931" s="235"/>
      <c r="B931" s="235"/>
      <c r="C931" s="235"/>
      <c r="D931" s="269"/>
      <c r="E931" s="235"/>
      <c r="F931" s="235"/>
      <c r="G931" s="235"/>
      <c r="H931" s="235"/>
      <c r="I931" s="235"/>
      <c r="J931" s="235"/>
      <c r="K931" s="235"/>
      <c r="L931" s="235"/>
      <c r="M931" s="235"/>
      <c r="N931" s="235"/>
      <c r="O931" s="235"/>
      <c r="P931" s="235"/>
      <c r="Q931" s="235"/>
      <c r="R931" s="235"/>
      <c r="S931" s="235"/>
      <c r="T931" s="235"/>
      <c r="U931" s="235"/>
      <c r="V931" s="235"/>
      <c r="W931" s="235"/>
      <c r="X931" s="235"/>
      <c r="Y931" s="235"/>
      <c r="Z931" s="235"/>
    </row>
    <row r="932" spans="1:26" ht="12" customHeight="1" x14ac:dyDescent="0.25">
      <c r="A932" s="235"/>
      <c r="B932" s="235"/>
      <c r="C932" s="235"/>
      <c r="D932" s="269"/>
      <c r="E932" s="235"/>
      <c r="F932" s="235"/>
      <c r="G932" s="235"/>
      <c r="H932" s="235"/>
      <c r="I932" s="235"/>
      <c r="J932" s="235"/>
      <c r="K932" s="235"/>
      <c r="L932" s="235"/>
      <c r="M932" s="235"/>
      <c r="N932" s="235"/>
      <c r="O932" s="235"/>
      <c r="P932" s="235"/>
      <c r="Q932" s="235"/>
      <c r="R932" s="235"/>
      <c r="S932" s="235"/>
      <c r="T932" s="235"/>
      <c r="U932" s="235"/>
      <c r="V932" s="235"/>
      <c r="W932" s="235"/>
      <c r="X932" s="235"/>
      <c r="Y932" s="235"/>
      <c r="Z932" s="235"/>
    </row>
    <row r="933" spans="1:26" ht="12" customHeight="1" x14ac:dyDescent="0.25">
      <c r="A933" s="235"/>
      <c r="B933" s="235"/>
      <c r="C933" s="235"/>
      <c r="D933" s="269"/>
      <c r="E933" s="235"/>
      <c r="F933" s="235"/>
      <c r="G933" s="235"/>
      <c r="H933" s="235"/>
      <c r="I933" s="235"/>
      <c r="J933" s="235"/>
      <c r="K933" s="235"/>
      <c r="L933" s="235"/>
      <c r="M933" s="235"/>
      <c r="N933" s="235"/>
      <c r="O933" s="235"/>
      <c r="P933" s="235"/>
      <c r="Q933" s="235"/>
      <c r="R933" s="235"/>
      <c r="S933" s="235"/>
      <c r="T933" s="235"/>
      <c r="U933" s="235"/>
      <c r="V933" s="235"/>
      <c r="W933" s="235"/>
      <c r="X933" s="235"/>
      <c r="Y933" s="235"/>
      <c r="Z933" s="235"/>
    </row>
    <row r="934" spans="1:26" ht="12" customHeight="1" x14ac:dyDescent="0.25">
      <c r="A934" s="235"/>
      <c r="B934" s="235"/>
      <c r="C934" s="235"/>
      <c r="D934" s="269"/>
      <c r="E934" s="235"/>
      <c r="F934" s="235"/>
      <c r="G934" s="235"/>
      <c r="H934" s="235"/>
      <c r="I934" s="235"/>
      <c r="J934" s="235"/>
      <c r="K934" s="235"/>
      <c r="L934" s="235"/>
      <c r="M934" s="235"/>
      <c r="N934" s="235"/>
      <c r="O934" s="235"/>
      <c r="P934" s="235"/>
      <c r="Q934" s="235"/>
      <c r="R934" s="235"/>
      <c r="S934" s="235"/>
      <c r="T934" s="235"/>
      <c r="U934" s="235"/>
      <c r="V934" s="235"/>
      <c r="W934" s="235"/>
      <c r="X934" s="235"/>
      <c r="Y934" s="235"/>
      <c r="Z934" s="235"/>
    </row>
    <row r="935" spans="1:26" ht="12" customHeight="1" x14ac:dyDescent="0.25">
      <c r="A935" s="235"/>
      <c r="B935" s="235"/>
      <c r="C935" s="235"/>
      <c r="D935" s="269"/>
      <c r="E935" s="235"/>
      <c r="F935" s="235"/>
      <c r="G935" s="235"/>
      <c r="H935" s="235"/>
      <c r="I935" s="235"/>
      <c r="J935" s="235"/>
      <c r="K935" s="235"/>
      <c r="L935" s="235"/>
      <c r="M935" s="235"/>
      <c r="N935" s="235"/>
      <c r="O935" s="235"/>
      <c r="P935" s="235"/>
      <c r="Q935" s="235"/>
      <c r="R935" s="235"/>
      <c r="S935" s="235"/>
      <c r="T935" s="235"/>
      <c r="U935" s="235"/>
      <c r="V935" s="235"/>
      <c r="W935" s="235"/>
      <c r="X935" s="235"/>
      <c r="Y935" s="235"/>
      <c r="Z935" s="235"/>
    </row>
    <row r="936" spans="1:26" ht="12" customHeight="1" x14ac:dyDescent="0.25">
      <c r="A936" s="235"/>
      <c r="B936" s="235"/>
      <c r="C936" s="235"/>
      <c r="D936" s="269"/>
      <c r="E936" s="235"/>
      <c r="F936" s="235"/>
      <c r="G936" s="235"/>
      <c r="H936" s="235"/>
      <c r="I936" s="235"/>
      <c r="J936" s="235"/>
      <c r="K936" s="235"/>
      <c r="L936" s="235"/>
      <c r="M936" s="235"/>
      <c r="N936" s="235"/>
      <c r="O936" s="235"/>
      <c r="P936" s="235"/>
      <c r="Q936" s="235"/>
      <c r="R936" s="235"/>
      <c r="S936" s="235"/>
      <c r="T936" s="235"/>
      <c r="U936" s="235"/>
      <c r="V936" s="235"/>
      <c r="W936" s="235"/>
      <c r="X936" s="235"/>
      <c r="Y936" s="235"/>
      <c r="Z936" s="235"/>
    </row>
    <row r="937" spans="1:26" ht="12" customHeight="1" x14ac:dyDescent="0.25">
      <c r="A937" s="235"/>
      <c r="B937" s="235"/>
      <c r="C937" s="235"/>
      <c r="D937" s="269"/>
      <c r="E937" s="235"/>
      <c r="F937" s="235"/>
      <c r="G937" s="235"/>
      <c r="H937" s="235"/>
      <c r="I937" s="235"/>
      <c r="J937" s="235"/>
      <c r="K937" s="235"/>
      <c r="L937" s="235"/>
      <c r="M937" s="235"/>
      <c r="N937" s="235"/>
      <c r="O937" s="235"/>
      <c r="P937" s="235"/>
      <c r="Q937" s="235"/>
      <c r="R937" s="235"/>
      <c r="S937" s="235"/>
      <c r="T937" s="235"/>
      <c r="U937" s="235"/>
      <c r="V937" s="235"/>
      <c r="W937" s="235"/>
      <c r="X937" s="235"/>
      <c r="Y937" s="235"/>
      <c r="Z937" s="235"/>
    </row>
    <row r="938" spans="1:26" ht="12" customHeight="1" x14ac:dyDescent="0.25">
      <c r="A938" s="235"/>
      <c r="B938" s="235"/>
      <c r="C938" s="235"/>
      <c r="D938" s="269"/>
      <c r="E938" s="235"/>
      <c r="F938" s="235"/>
      <c r="G938" s="235"/>
      <c r="H938" s="235"/>
      <c r="I938" s="235"/>
      <c r="J938" s="235"/>
      <c r="K938" s="235"/>
      <c r="L938" s="235"/>
      <c r="M938" s="235"/>
      <c r="N938" s="235"/>
      <c r="O938" s="235"/>
      <c r="P938" s="235"/>
      <c r="Q938" s="235"/>
      <c r="R938" s="235"/>
      <c r="S938" s="235"/>
      <c r="T938" s="235"/>
      <c r="U938" s="235"/>
      <c r="V938" s="235"/>
      <c r="W938" s="235"/>
      <c r="X938" s="235"/>
      <c r="Y938" s="235"/>
      <c r="Z938" s="235"/>
    </row>
    <row r="939" spans="1:26" ht="12" customHeight="1" x14ac:dyDescent="0.25">
      <c r="A939" s="235"/>
      <c r="B939" s="235"/>
      <c r="C939" s="235"/>
      <c r="D939" s="269"/>
      <c r="E939" s="235"/>
      <c r="F939" s="235"/>
      <c r="G939" s="235"/>
      <c r="H939" s="235"/>
      <c r="I939" s="235"/>
      <c r="J939" s="235"/>
      <c r="K939" s="235"/>
      <c r="L939" s="235"/>
      <c r="M939" s="235"/>
      <c r="N939" s="235"/>
      <c r="O939" s="235"/>
      <c r="P939" s="235"/>
      <c r="Q939" s="235"/>
      <c r="R939" s="235"/>
      <c r="S939" s="235"/>
      <c r="T939" s="235"/>
      <c r="U939" s="235"/>
      <c r="V939" s="235"/>
      <c r="W939" s="235"/>
      <c r="X939" s="235"/>
      <c r="Y939" s="235"/>
      <c r="Z939" s="235"/>
    </row>
    <row r="940" spans="1:26" ht="12" customHeight="1" x14ac:dyDescent="0.25">
      <c r="A940" s="235"/>
      <c r="B940" s="235"/>
      <c r="C940" s="235"/>
      <c r="D940" s="269"/>
      <c r="E940" s="235"/>
      <c r="F940" s="235"/>
      <c r="G940" s="235"/>
      <c r="H940" s="235"/>
      <c r="I940" s="235"/>
      <c r="J940" s="235"/>
      <c r="K940" s="235"/>
      <c r="L940" s="235"/>
      <c r="M940" s="235"/>
      <c r="N940" s="235"/>
      <c r="O940" s="235"/>
      <c r="P940" s="235"/>
      <c r="Q940" s="235"/>
      <c r="R940" s="235"/>
      <c r="S940" s="235"/>
      <c r="T940" s="235"/>
      <c r="U940" s="235"/>
      <c r="V940" s="235"/>
      <c r="W940" s="235"/>
      <c r="X940" s="235"/>
      <c r="Y940" s="235"/>
      <c r="Z940" s="235"/>
    </row>
    <row r="941" spans="1:26" ht="12" customHeight="1" x14ac:dyDescent="0.25">
      <c r="A941" s="235"/>
      <c r="B941" s="235"/>
      <c r="C941" s="235"/>
      <c r="D941" s="269"/>
      <c r="E941" s="235"/>
      <c r="F941" s="235"/>
      <c r="G941" s="235"/>
      <c r="H941" s="235"/>
      <c r="I941" s="235"/>
      <c r="J941" s="235"/>
      <c r="K941" s="235"/>
      <c r="L941" s="235"/>
      <c r="M941" s="235"/>
      <c r="N941" s="235"/>
      <c r="O941" s="235"/>
      <c r="P941" s="235"/>
      <c r="Q941" s="235"/>
      <c r="R941" s="235"/>
      <c r="S941" s="235"/>
      <c r="T941" s="235"/>
      <c r="U941" s="235"/>
      <c r="V941" s="235"/>
      <c r="W941" s="235"/>
      <c r="X941" s="235"/>
      <c r="Y941" s="235"/>
      <c r="Z941" s="235"/>
    </row>
    <row r="942" spans="1:26" ht="12" customHeight="1" x14ac:dyDescent="0.25">
      <c r="A942" s="235"/>
      <c r="B942" s="235"/>
      <c r="C942" s="235"/>
      <c r="D942" s="269"/>
      <c r="E942" s="235"/>
      <c r="F942" s="235"/>
      <c r="G942" s="235"/>
      <c r="H942" s="235"/>
      <c r="I942" s="235"/>
      <c r="J942" s="235"/>
      <c r="K942" s="235"/>
      <c r="L942" s="235"/>
      <c r="M942" s="235"/>
      <c r="N942" s="235"/>
      <c r="O942" s="235"/>
      <c r="P942" s="235"/>
      <c r="Q942" s="235"/>
      <c r="R942" s="235"/>
      <c r="S942" s="235"/>
      <c r="T942" s="235"/>
      <c r="U942" s="235"/>
      <c r="V942" s="235"/>
      <c r="W942" s="235"/>
      <c r="X942" s="235"/>
      <c r="Y942" s="235"/>
      <c r="Z942" s="235"/>
    </row>
    <row r="943" spans="1:26" ht="12" customHeight="1" x14ac:dyDescent="0.25">
      <c r="A943" s="235"/>
      <c r="B943" s="235"/>
      <c r="C943" s="235"/>
      <c r="D943" s="269"/>
      <c r="E943" s="235"/>
      <c r="F943" s="235"/>
      <c r="G943" s="235"/>
      <c r="H943" s="235"/>
      <c r="I943" s="235"/>
      <c r="J943" s="235"/>
      <c r="K943" s="235"/>
      <c r="L943" s="235"/>
      <c r="M943" s="235"/>
      <c r="N943" s="235"/>
      <c r="O943" s="235"/>
      <c r="P943" s="235"/>
      <c r="Q943" s="235"/>
      <c r="R943" s="235"/>
      <c r="S943" s="235"/>
      <c r="T943" s="235"/>
      <c r="U943" s="235"/>
      <c r="V943" s="235"/>
      <c r="W943" s="235"/>
      <c r="X943" s="235"/>
      <c r="Y943" s="235"/>
      <c r="Z943" s="235"/>
    </row>
    <row r="944" spans="1:26" ht="12" customHeight="1" x14ac:dyDescent="0.25">
      <c r="A944" s="235"/>
      <c r="B944" s="235"/>
      <c r="C944" s="235"/>
      <c r="D944" s="269"/>
      <c r="E944" s="235"/>
      <c r="F944" s="235"/>
      <c r="G944" s="235"/>
      <c r="H944" s="235"/>
      <c r="I944" s="235"/>
      <c r="J944" s="235"/>
      <c r="K944" s="235"/>
      <c r="L944" s="235"/>
      <c r="M944" s="235"/>
      <c r="N944" s="235"/>
      <c r="O944" s="235"/>
      <c r="P944" s="235"/>
      <c r="Q944" s="235"/>
      <c r="R944" s="235"/>
      <c r="S944" s="235"/>
      <c r="T944" s="235"/>
      <c r="U944" s="235"/>
      <c r="V944" s="235"/>
      <c r="W944" s="235"/>
      <c r="X944" s="235"/>
      <c r="Y944" s="235"/>
      <c r="Z944" s="235"/>
    </row>
    <row r="945" spans="1:26" ht="12" customHeight="1" x14ac:dyDescent="0.25">
      <c r="A945" s="235"/>
      <c r="B945" s="235"/>
      <c r="C945" s="235"/>
      <c r="D945" s="269"/>
      <c r="E945" s="235"/>
      <c r="F945" s="235"/>
      <c r="G945" s="235"/>
      <c r="H945" s="235"/>
      <c r="I945" s="235"/>
      <c r="J945" s="235"/>
      <c r="K945" s="235"/>
      <c r="L945" s="235"/>
      <c r="M945" s="235"/>
      <c r="N945" s="235"/>
      <c r="O945" s="235"/>
      <c r="P945" s="235"/>
      <c r="Q945" s="235"/>
      <c r="R945" s="235"/>
      <c r="S945" s="235"/>
      <c r="T945" s="235"/>
      <c r="U945" s="235"/>
      <c r="V945" s="235"/>
      <c r="W945" s="235"/>
      <c r="X945" s="235"/>
      <c r="Y945" s="235"/>
      <c r="Z945" s="235"/>
    </row>
    <row r="946" spans="1:26" ht="12" customHeight="1" x14ac:dyDescent="0.25">
      <c r="A946" s="235"/>
      <c r="B946" s="235"/>
      <c r="C946" s="235"/>
      <c r="D946" s="269"/>
      <c r="E946" s="235"/>
      <c r="F946" s="235"/>
      <c r="G946" s="235"/>
      <c r="H946" s="235"/>
      <c r="I946" s="235"/>
      <c r="J946" s="235"/>
      <c r="K946" s="235"/>
      <c r="L946" s="235"/>
      <c r="M946" s="235"/>
      <c r="N946" s="235"/>
      <c r="O946" s="235"/>
      <c r="P946" s="235"/>
      <c r="Q946" s="235"/>
      <c r="R946" s="235"/>
      <c r="S946" s="235"/>
      <c r="T946" s="235"/>
      <c r="U946" s="235"/>
      <c r="V946" s="235"/>
      <c r="W946" s="235"/>
      <c r="X946" s="235"/>
      <c r="Y946" s="235"/>
      <c r="Z946" s="235"/>
    </row>
    <row r="947" spans="1:26" ht="12" customHeight="1" x14ac:dyDescent="0.25">
      <c r="A947" s="235"/>
      <c r="B947" s="235"/>
      <c r="C947" s="235"/>
      <c r="D947" s="269"/>
      <c r="E947" s="235"/>
      <c r="F947" s="235"/>
      <c r="G947" s="235"/>
      <c r="H947" s="235"/>
      <c r="I947" s="235"/>
      <c r="J947" s="235"/>
      <c r="K947" s="235"/>
      <c r="L947" s="235"/>
      <c r="M947" s="235"/>
      <c r="N947" s="235"/>
      <c r="O947" s="235"/>
      <c r="P947" s="235"/>
      <c r="Q947" s="235"/>
      <c r="R947" s="235"/>
      <c r="S947" s="235"/>
      <c r="T947" s="235"/>
      <c r="U947" s="235"/>
      <c r="V947" s="235"/>
      <c r="W947" s="235"/>
      <c r="X947" s="235"/>
      <c r="Y947" s="235"/>
      <c r="Z947" s="235"/>
    </row>
    <row r="948" spans="1:26" ht="12" customHeight="1" x14ac:dyDescent="0.25">
      <c r="A948" s="235"/>
      <c r="B948" s="235"/>
      <c r="C948" s="235"/>
      <c r="D948" s="269"/>
      <c r="E948" s="235"/>
      <c r="F948" s="235"/>
      <c r="G948" s="235"/>
      <c r="H948" s="235"/>
      <c r="I948" s="235"/>
      <c r="J948" s="235"/>
      <c r="K948" s="235"/>
      <c r="L948" s="235"/>
      <c r="M948" s="235"/>
      <c r="N948" s="235"/>
      <c r="O948" s="235"/>
      <c r="P948" s="235"/>
      <c r="Q948" s="235"/>
      <c r="R948" s="235"/>
      <c r="S948" s="235"/>
      <c r="T948" s="235"/>
      <c r="U948" s="235"/>
      <c r="V948" s="235"/>
      <c r="W948" s="235"/>
      <c r="X948" s="235"/>
      <c r="Y948" s="235"/>
      <c r="Z948" s="235"/>
    </row>
    <row r="949" spans="1:26" ht="12" customHeight="1" x14ac:dyDescent="0.25">
      <c r="A949" s="235"/>
      <c r="B949" s="235"/>
      <c r="C949" s="235"/>
      <c r="D949" s="269"/>
      <c r="E949" s="235"/>
      <c r="F949" s="235"/>
      <c r="G949" s="235"/>
      <c r="H949" s="235"/>
      <c r="I949" s="235"/>
      <c r="J949" s="235"/>
      <c r="K949" s="235"/>
      <c r="L949" s="235"/>
      <c r="M949" s="235"/>
      <c r="N949" s="235"/>
      <c r="O949" s="235"/>
      <c r="P949" s="235"/>
      <c r="Q949" s="235"/>
      <c r="R949" s="235"/>
      <c r="S949" s="235"/>
      <c r="T949" s="235"/>
      <c r="U949" s="235"/>
      <c r="V949" s="235"/>
      <c r="W949" s="235"/>
      <c r="X949" s="235"/>
      <c r="Y949" s="235"/>
      <c r="Z949" s="235"/>
    </row>
    <row r="950" spans="1:26" ht="12" customHeight="1" x14ac:dyDescent="0.25">
      <c r="A950" s="235"/>
      <c r="B950" s="235"/>
      <c r="C950" s="235"/>
      <c r="D950" s="269"/>
      <c r="E950" s="235"/>
      <c r="F950" s="235"/>
      <c r="G950" s="235"/>
      <c r="H950" s="235"/>
      <c r="I950" s="235"/>
      <c r="J950" s="235"/>
      <c r="K950" s="235"/>
      <c r="L950" s="235"/>
      <c r="M950" s="235"/>
      <c r="N950" s="235"/>
      <c r="O950" s="235"/>
      <c r="P950" s="235"/>
      <c r="Q950" s="235"/>
      <c r="R950" s="235"/>
      <c r="S950" s="235"/>
      <c r="T950" s="235"/>
      <c r="U950" s="235"/>
      <c r="V950" s="235"/>
      <c r="W950" s="235"/>
      <c r="X950" s="235"/>
      <c r="Y950" s="235"/>
      <c r="Z950" s="235"/>
    </row>
    <row r="951" spans="1:26" ht="12" customHeight="1" x14ac:dyDescent="0.25">
      <c r="A951" s="235"/>
      <c r="B951" s="235"/>
      <c r="C951" s="235"/>
      <c r="D951" s="269"/>
      <c r="E951" s="235"/>
      <c r="F951" s="235"/>
      <c r="G951" s="235"/>
      <c r="H951" s="235"/>
      <c r="I951" s="235"/>
      <c r="J951" s="235"/>
      <c r="K951" s="235"/>
      <c r="L951" s="235"/>
      <c r="M951" s="235"/>
      <c r="N951" s="235"/>
      <c r="O951" s="235"/>
      <c r="P951" s="235"/>
      <c r="Q951" s="235"/>
      <c r="R951" s="235"/>
      <c r="S951" s="235"/>
      <c r="T951" s="235"/>
      <c r="U951" s="235"/>
      <c r="V951" s="235"/>
      <c r="W951" s="235"/>
      <c r="X951" s="235"/>
      <c r="Y951" s="235"/>
      <c r="Z951" s="235"/>
    </row>
    <row r="952" spans="1:26" ht="12" customHeight="1" x14ac:dyDescent="0.25">
      <c r="A952" s="235"/>
      <c r="B952" s="235"/>
      <c r="C952" s="235"/>
      <c r="D952" s="269"/>
      <c r="E952" s="235"/>
      <c r="F952" s="235"/>
      <c r="G952" s="235"/>
      <c r="H952" s="235"/>
      <c r="I952" s="235"/>
      <c r="J952" s="235"/>
      <c r="K952" s="235"/>
      <c r="L952" s="235"/>
      <c r="M952" s="235"/>
      <c r="N952" s="235"/>
      <c r="O952" s="235"/>
      <c r="P952" s="235"/>
      <c r="Q952" s="235"/>
      <c r="R952" s="235"/>
      <c r="S952" s="235"/>
      <c r="T952" s="235"/>
      <c r="U952" s="235"/>
      <c r="V952" s="235"/>
      <c r="W952" s="235"/>
      <c r="X952" s="235"/>
      <c r="Y952" s="235"/>
      <c r="Z952" s="235"/>
    </row>
    <row r="953" spans="1:26" ht="12" customHeight="1" x14ac:dyDescent="0.25">
      <c r="A953" s="235"/>
      <c r="B953" s="235"/>
      <c r="C953" s="235"/>
      <c r="D953" s="269"/>
      <c r="E953" s="235"/>
      <c r="F953" s="235"/>
      <c r="G953" s="235"/>
      <c r="H953" s="235"/>
      <c r="I953" s="235"/>
      <c r="J953" s="235"/>
      <c r="K953" s="235"/>
      <c r="L953" s="235"/>
      <c r="M953" s="235"/>
      <c r="N953" s="235"/>
      <c r="O953" s="235"/>
      <c r="P953" s="235"/>
      <c r="Q953" s="235"/>
      <c r="R953" s="235"/>
      <c r="S953" s="235"/>
      <c r="T953" s="235"/>
      <c r="U953" s="235"/>
      <c r="V953" s="235"/>
      <c r="W953" s="235"/>
      <c r="X953" s="235"/>
      <c r="Y953" s="235"/>
      <c r="Z953" s="235"/>
    </row>
    <row r="954" spans="1:26" ht="12" customHeight="1" x14ac:dyDescent="0.25">
      <c r="A954" s="235"/>
      <c r="B954" s="235"/>
      <c r="C954" s="235"/>
      <c r="D954" s="269"/>
      <c r="E954" s="235"/>
      <c r="F954" s="235"/>
      <c r="G954" s="235"/>
      <c r="H954" s="235"/>
      <c r="I954" s="235"/>
      <c r="J954" s="235"/>
      <c r="K954" s="235"/>
      <c r="L954" s="235"/>
      <c r="M954" s="235"/>
      <c r="N954" s="235"/>
      <c r="O954" s="235"/>
      <c r="P954" s="235"/>
      <c r="Q954" s="235"/>
      <c r="R954" s="235"/>
      <c r="S954" s="235"/>
      <c r="T954" s="235"/>
      <c r="U954" s="235"/>
      <c r="V954" s="235"/>
      <c r="W954" s="235"/>
      <c r="X954" s="235"/>
      <c r="Y954" s="235"/>
      <c r="Z954" s="235"/>
    </row>
    <row r="955" spans="1:26" ht="12" customHeight="1" x14ac:dyDescent="0.25">
      <c r="A955" s="235"/>
      <c r="B955" s="235"/>
      <c r="C955" s="235"/>
      <c r="D955" s="269"/>
      <c r="E955" s="235"/>
      <c r="F955" s="235"/>
      <c r="G955" s="235"/>
      <c r="H955" s="235"/>
      <c r="I955" s="235"/>
      <c r="J955" s="235"/>
      <c r="K955" s="235"/>
      <c r="L955" s="235"/>
      <c r="M955" s="235"/>
      <c r="N955" s="235"/>
      <c r="O955" s="235"/>
      <c r="P955" s="235"/>
      <c r="Q955" s="235"/>
      <c r="R955" s="235"/>
      <c r="S955" s="235"/>
      <c r="T955" s="235"/>
      <c r="U955" s="235"/>
      <c r="V955" s="235"/>
      <c r="W955" s="235"/>
      <c r="X955" s="235"/>
      <c r="Y955" s="235"/>
      <c r="Z955" s="235"/>
    </row>
    <row r="956" spans="1:26" ht="12" customHeight="1" x14ac:dyDescent="0.25">
      <c r="A956" s="235"/>
      <c r="B956" s="235"/>
      <c r="C956" s="235"/>
      <c r="D956" s="269"/>
      <c r="E956" s="235"/>
      <c r="F956" s="235"/>
      <c r="G956" s="235"/>
      <c r="H956" s="235"/>
      <c r="I956" s="235"/>
      <c r="J956" s="235"/>
      <c r="K956" s="235"/>
      <c r="L956" s="235"/>
      <c r="M956" s="235"/>
      <c r="N956" s="235"/>
      <c r="O956" s="235"/>
      <c r="P956" s="235"/>
      <c r="Q956" s="235"/>
      <c r="R956" s="235"/>
      <c r="S956" s="235"/>
      <c r="T956" s="235"/>
      <c r="U956" s="235"/>
      <c r="V956" s="235"/>
      <c r="W956" s="235"/>
      <c r="X956" s="235"/>
      <c r="Y956" s="235"/>
      <c r="Z956" s="235"/>
    </row>
    <row r="957" spans="1:26" ht="12" customHeight="1" x14ac:dyDescent="0.25">
      <c r="A957" s="235"/>
      <c r="B957" s="235"/>
      <c r="C957" s="235"/>
      <c r="D957" s="269"/>
      <c r="E957" s="235"/>
      <c r="F957" s="235"/>
      <c r="G957" s="235"/>
      <c r="H957" s="235"/>
      <c r="I957" s="235"/>
      <c r="J957" s="235"/>
      <c r="K957" s="235"/>
      <c r="L957" s="235"/>
      <c r="M957" s="235"/>
      <c r="N957" s="235"/>
      <c r="O957" s="235"/>
      <c r="P957" s="235"/>
      <c r="Q957" s="235"/>
      <c r="R957" s="235"/>
      <c r="S957" s="235"/>
      <c r="T957" s="235"/>
      <c r="U957" s="235"/>
      <c r="V957" s="235"/>
      <c r="W957" s="235"/>
      <c r="X957" s="235"/>
      <c r="Y957" s="235"/>
      <c r="Z957" s="235"/>
    </row>
    <row r="958" spans="1:26" ht="12" customHeight="1" x14ac:dyDescent="0.25">
      <c r="A958" s="235"/>
      <c r="B958" s="235"/>
      <c r="C958" s="235"/>
      <c r="D958" s="269"/>
      <c r="E958" s="235"/>
      <c r="F958" s="235"/>
      <c r="G958" s="235"/>
      <c r="H958" s="235"/>
      <c r="I958" s="235"/>
      <c r="J958" s="235"/>
      <c r="K958" s="235"/>
      <c r="L958" s="235"/>
      <c r="M958" s="235"/>
      <c r="N958" s="235"/>
      <c r="O958" s="235"/>
      <c r="P958" s="235"/>
      <c r="Q958" s="235"/>
      <c r="R958" s="235"/>
      <c r="S958" s="235"/>
      <c r="T958" s="235"/>
      <c r="U958" s="235"/>
      <c r="V958" s="235"/>
      <c r="W958" s="235"/>
      <c r="X958" s="235"/>
      <c r="Y958" s="235"/>
      <c r="Z958" s="235"/>
    </row>
    <row r="959" spans="1:26" ht="12" customHeight="1" x14ac:dyDescent="0.25">
      <c r="A959" s="235"/>
      <c r="B959" s="235"/>
      <c r="C959" s="235"/>
      <c r="D959" s="269"/>
      <c r="E959" s="235"/>
      <c r="F959" s="235"/>
      <c r="G959" s="235"/>
      <c r="H959" s="235"/>
      <c r="I959" s="235"/>
      <c r="J959" s="235"/>
      <c r="K959" s="235"/>
      <c r="L959" s="235"/>
      <c r="M959" s="235"/>
      <c r="N959" s="235"/>
      <c r="O959" s="235"/>
      <c r="P959" s="235"/>
      <c r="Q959" s="235"/>
      <c r="R959" s="235"/>
      <c r="S959" s="235"/>
      <c r="T959" s="235"/>
      <c r="U959" s="235"/>
      <c r="V959" s="235"/>
      <c r="W959" s="235"/>
      <c r="X959" s="235"/>
      <c r="Y959" s="235"/>
      <c r="Z959" s="235"/>
    </row>
    <row r="960" spans="1:26" ht="12" customHeight="1" x14ac:dyDescent="0.25">
      <c r="A960" s="235"/>
      <c r="B960" s="235"/>
      <c r="C960" s="235"/>
      <c r="D960" s="269"/>
      <c r="E960" s="235"/>
      <c r="F960" s="235"/>
      <c r="G960" s="235"/>
      <c r="H960" s="235"/>
      <c r="I960" s="235"/>
      <c r="J960" s="235"/>
      <c r="K960" s="235"/>
      <c r="L960" s="235"/>
      <c r="M960" s="235"/>
      <c r="N960" s="235"/>
      <c r="O960" s="235"/>
      <c r="P960" s="235"/>
      <c r="Q960" s="235"/>
      <c r="R960" s="235"/>
      <c r="S960" s="235"/>
      <c r="T960" s="235"/>
      <c r="U960" s="235"/>
      <c r="V960" s="235"/>
      <c r="W960" s="235"/>
      <c r="X960" s="235"/>
      <c r="Y960" s="235"/>
      <c r="Z960" s="235"/>
    </row>
    <row r="961" spans="1:26" ht="12" customHeight="1" x14ac:dyDescent="0.25">
      <c r="A961" s="235"/>
      <c r="B961" s="235"/>
      <c r="C961" s="235"/>
      <c r="D961" s="269"/>
      <c r="E961" s="235"/>
      <c r="F961" s="235"/>
      <c r="G961" s="235"/>
      <c r="H961" s="235"/>
      <c r="I961" s="235"/>
      <c r="J961" s="235"/>
      <c r="K961" s="235"/>
      <c r="L961" s="235"/>
      <c r="M961" s="235"/>
      <c r="N961" s="235"/>
      <c r="O961" s="235"/>
      <c r="P961" s="235"/>
      <c r="Q961" s="235"/>
      <c r="R961" s="235"/>
      <c r="S961" s="235"/>
      <c r="T961" s="235"/>
      <c r="U961" s="235"/>
      <c r="V961" s="235"/>
      <c r="W961" s="235"/>
      <c r="X961" s="235"/>
      <c r="Y961" s="235"/>
      <c r="Z961" s="235"/>
    </row>
    <row r="962" spans="1:26" ht="12" customHeight="1" x14ac:dyDescent="0.25">
      <c r="A962" s="235"/>
      <c r="B962" s="235"/>
      <c r="C962" s="235"/>
      <c r="D962" s="269"/>
      <c r="E962" s="235"/>
      <c r="F962" s="235"/>
      <c r="G962" s="235"/>
      <c r="H962" s="235"/>
      <c r="I962" s="235"/>
      <c r="J962" s="235"/>
      <c r="K962" s="235"/>
      <c r="L962" s="235"/>
      <c r="M962" s="235"/>
      <c r="N962" s="235"/>
      <c r="O962" s="235"/>
      <c r="P962" s="235"/>
      <c r="Q962" s="235"/>
      <c r="R962" s="235"/>
      <c r="S962" s="235"/>
      <c r="T962" s="235"/>
      <c r="U962" s="235"/>
      <c r="V962" s="235"/>
      <c r="W962" s="235"/>
      <c r="X962" s="235"/>
      <c r="Y962" s="235"/>
      <c r="Z962" s="235"/>
    </row>
    <row r="963" spans="1:26" ht="12" customHeight="1" x14ac:dyDescent="0.25">
      <c r="A963" s="235"/>
      <c r="B963" s="235"/>
      <c r="C963" s="235"/>
      <c r="D963" s="269"/>
      <c r="E963" s="235"/>
      <c r="F963" s="235"/>
      <c r="G963" s="235"/>
      <c r="H963" s="235"/>
      <c r="I963" s="235"/>
      <c r="J963" s="235"/>
      <c r="K963" s="235"/>
      <c r="L963" s="235"/>
      <c r="M963" s="235"/>
      <c r="N963" s="235"/>
      <c r="O963" s="235"/>
      <c r="P963" s="235"/>
      <c r="Q963" s="235"/>
      <c r="R963" s="235"/>
      <c r="S963" s="235"/>
      <c r="T963" s="235"/>
      <c r="U963" s="235"/>
      <c r="V963" s="235"/>
      <c r="W963" s="235"/>
      <c r="X963" s="235"/>
      <c r="Y963" s="235"/>
      <c r="Z963" s="235"/>
    </row>
    <row r="964" spans="1:26" ht="12" customHeight="1" x14ac:dyDescent="0.25">
      <c r="A964" s="235"/>
      <c r="B964" s="235"/>
      <c r="C964" s="235"/>
      <c r="D964" s="269"/>
      <c r="E964" s="235"/>
      <c r="F964" s="235"/>
      <c r="G964" s="235"/>
      <c r="H964" s="235"/>
      <c r="I964" s="235"/>
      <c r="J964" s="235"/>
      <c r="K964" s="235"/>
      <c r="L964" s="235"/>
      <c r="M964" s="235"/>
      <c r="N964" s="235"/>
      <c r="O964" s="235"/>
      <c r="P964" s="235"/>
      <c r="Q964" s="235"/>
      <c r="R964" s="235"/>
      <c r="S964" s="235"/>
      <c r="T964" s="235"/>
      <c r="U964" s="235"/>
      <c r="V964" s="235"/>
      <c r="W964" s="235"/>
      <c r="X964" s="235"/>
      <c r="Y964" s="235"/>
      <c r="Z964" s="235"/>
    </row>
    <row r="965" spans="1:26" ht="12" customHeight="1" x14ac:dyDescent="0.25">
      <c r="A965" s="235"/>
      <c r="B965" s="235"/>
      <c r="C965" s="235"/>
      <c r="D965" s="269"/>
      <c r="E965" s="235"/>
      <c r="F965" s="235"/>
      <c r="G965" s="235"/>
      <c r="H965" s="235"/>
      <c r="I965" s="235"/>
      <c r="J965" s="235"/>
      <c r="K965" s="235"/>
      <c r="L965" s="235"/>
      <c r="M965" s="235"/>
      <c r="N965" s="235"/>
      <c r="O965" s="235"/>
      <c r="P965" s="235"/>
      <c r="Q965" s="235"/>
      <c r="R965" s="235"/>
      <c r="S965" s="235"/>
      <c r="T965" s="235"/>
      <c r="U965" s="235"/>
      <c r="V965" s="235"/>
      <c r="W965" s="235"/>
      <c r="X965" s="235"/>
      <c r="Y965" s="235"/>
      <c r="Z965" s="235"/>
    </row>
    <row r="966" spans="1:26" ht="12" customHeight="1" x14ac:dyDescent="0.25">
      <c r="A966" s="235"/>
      <c r="B966" s="235"/>
      <c r="C966" s="235"/>
      <c r="D966" s="269"/>
      <c r="E966" s="235"/>
      <c r="F966" s="235"/>
      <c r="G966" s="235"/>
      <c r="H966" s="235"/>
      <c r="I966" s="235"/>
      <c r="J966" s="235"/>
      <c r="K966" s="235"/>
      <c r="L966" s="235"/>
      <c r="M966" s="235"/>
      <c r="N966" s="235"/>
      <c r="O966" s="235"/>
      <c r="P966" s="235"/>
      <c r="Q966" s="235"/>
      <c r="R966" s="235"/>
      <c r="S966" s="235"/>
      <c r="T966" s="235"/>
      <c r="U966" s="235"/>
      <c r="V966" s="235"/>
      <c r="W966" s="235"/>
      <c r="X966" s="235"/>
      <c r="Y966" s="235"/>
      <c r="Z966" s="235"/>
    </row>
    <row r="967" spans="1:26" ht="12" customHeight="1" x14ac:dyDescent="0.25">
      <c r="A967" s="235"/>
      <c r="B967" s="235"/>
      <c r="C967" s="235"/>
      <c r="D967" s="269"/>
      <c r="E967" s="235"/>
      <c r="F967" s="235"/>
      <c r="G967" s="235"/>
      <c r="H967" s="235"/>
      <c r="I967" s="235"/>
      <c r="J967" s="235"/>
      <c r="K967" s="235"/>
      <c r="L967" s="235"/>
      <c r="M967" s="235"/>
      <c r="N967" s="235"/>
      <c r="O967" s="235"/>
      <c r="P967" s="235"/>
      <c r="Q967" s="235"/>
      <c r="R967" s="235"/>
      <c r="S967" s="235"/>
      <c r="T967" s="235"/>
      <c r="U967" s="235"/>
      <c r="V967" s="235"/>
      <c r="W967" s="235"/>
      <c r="X967" s="235"/>
      <c r="Y967" s="235"/>
      <c r="Z967" s="235"/>
    </row>
    <row r="968" spans="1:26" ht="12" customHeight="1" x14ac:dyDescent="0.25">
      <c r="A968" s="235"/>
      <c r="B968" s="235"/>
      <c r="C968" s="235"/>
      <c r="D968" s="269"/>
      <c r="E968" s="235"/>
      <c r="F968" s="235"/>
      <c r="G968" s="235"/>
      <c r="H968" s="235"/>
      <c r="I968" s="235"/>
      <c r="J968" s="235"/>
      <c r="K968" s="235"/>
      <c r="L968" s="235"/>
      <c r="M968" s="235"/>
      <c r="N968" s="235"/>
      <c r="O968" s="235"/>
      <c r="P968" s="235"/>
      <c r="Q968" s="235"/>
      <c r="R968" s="235"/>
      <c r="S968" s="235"/>
      <c r="T968" s="235"/>
      <c r="U968" s="235"/>
      <c r="V968" s="235"/>
      <c r="W968" s="235"/>
      <c r="X968" s="235"/>
      <c r="Y968" s="235"/>
      <c r="Z968" s="235"/>
    </row>
    <row r="969" spans="1:26" ht="12" customHeight="1" x14ac:dyDescent="0.25">
      <c r="A969" s="235"/>
      <c r="B969" s="235"/>
      <c r="C969" s="235"/>
      <c r="D969" s="269"/>
      <c r="E969" s="235"/>
      <c r="F969" s="235"/>
      <c r="G969" s="235"/>
      <c r="H969" s="235"/>
      <c r="I969" s="235"/>
      <c r="J969" s="235"/>
      <c r="K969" s="235"/>
      <c r="L969" s="235"/>
      <c r="M969" s="235"/>
      <c r="N969" s="235"/>
      <c r="O969" s="235"/>
      <c r="P969" s="235"/>
      <c r="Q969" s="235"/>
      <c r="R969" s="235"/>
      <c r="S969" s="235"/>
      <c r="T969" s="235"/>
      <c r="U969" s="235"/>
      <c r="V969" s="235"/>
      <c r="W969" s="235"/>
      <c r="X969" s="235"/>
      <c r="Y969" s="235"/>
      <c r="Z969" s="235"/>
    </row>
    <row r="970" spans="1:26" ht="12" customHeight="1" x14ac:dyDescent="0.25">
      <c r="A970" s="235"/>
      <c r="B970" s="235"/>
      <c r="C970" s="235"/>
      <c r="D970" s="269"/>
      <c r="E970" s="235"/>
      <c r="F970" s="235"/>
      <c r="G970" s="235"/>
      <c r="H970" s="235"/>
      <c r="I970" s="235"/>
      <c r="J970" s="235"/>
      <c r="K970" s="235"/>
      <c r="L970" s="235"/>
      <c r="M970" s="235"/>
      <c r="N970" s="235"/>
      <c r="O970" s="235"/>
      <c r="P970" s="235"/>
      <c r="Q970" s="235"/>
      <c r="R970" s="235"/>
      <c r="S970" s="235"/>
      <c r="T970" s="235"/>
      <c r="U970" s="235"/>
      <c r="V970" s="235"/>
      <c r="W970" s="235"/>
      <c r="X970" s="235"/>
      <c r="Y970" s="235"/>
      <c r="Z970" s="235"/>
    </row>
    <row r="971" spans="1:26" ht="12" customHeight="1" x14ac:dyDescent="0.25">
      <c r="A971" s="235"/>
      <c r="B971" s="235"/>
      <c r="C971" s="235"/>
      <c r="D971" s="269"/>
      <c r="E971" s="235"/>
      <c r="F971" s="235"/>
      <c r="G971" s="235"/>
      <c r="H971" s="235"/>
      <c r="I971" s="235"/>
      <c r="J971" s="235"/>
      <c r="K971" s="235"/>
      <c r="L971" s="235"/>
      <c r="M971" s="235"/>
      <c r="N971" s="235"/>
      <c r="O971" s="235"/>
      <c r="P971" s="235"/>
      <c r="Q971" s="235"/>
      <c r="R971" s="235"/>
      <c r="S971" s="235"/>
      <c r="T971" s="235"/>
      <c r="U971" s="235"/>
      <c r="V971" s="235"/>
      <c r="W971" s="235"/>
      <c r="X971" s="235"/>
      <c r="Y971" s="235"/>
      <c r="Z971" s="235"/>
    </row>
    <row r="972" spans="1:26" ht="12" customHeight="1" x14ac:dyDescent="0.25">
      <c r="A972" s="235"/>
      <c r="B972" s="235"/>
      <c r="C972" s="235"/>
      <c r="D972" s="269"/>
      <c r="E972" s="235"/>
      <c r="F972" s="235"/>
      <c r="G972" s="235"/>
      <c r="H972" s="235"/>
      <c r="I972" s="235"/>
      <c r="J972" s="235"/>
      <c r="K972" s="235"/>
      <c r="L972" s="235"/>
      <c r="M972" s="235"/>
      <c r="N972" s="235"/>
      <c r="O972" s="235"/>
      <c r="P972" s="235"/>
      <c r="Q972" s="235"/>
      <c r="R972" s="235"/>
      <c r="S972" s="235"/>
      <c r="T972" s="235"/>
      <c r="U972" s="235"/>
      <c r="V972" s="235"/>
      <c r="W972" s="235"/>
      <c r="X972" s="235"/>
      <c r="Y972" s="235"/>
      <c r="Z972" s="235"/>
    </row>
    <row r="973" spans="1:26" ht="12" customHeight="1" x14ac:dyDescent="0.25">
      <c r="A973" s="235"/>
      <c r="B973" s="235"/>
      <c r="C973" s="235"/>
      <c r="D973" s="269"/>
      <c r="E973" s="235"/>
      <c r="F973" s="235"/>
      <c r="G973" s="235"/>
      <c r="H973" s="235"/>
      <c r="I973" s="235"/>
      <c r="J973" s="235"/>
      <c r="K973" s="235"/>
      <c r="L973" s="235"/>
      <c r="M973" s="235"/>
      <c r="N973" s="235"/>
      <c r="O973" s="235"/>
      <c r="P973" s="235"/>
      <c r="Q973" s="235"/>
      <c r="R973" s="235"/>
      <c r="S973" s="235"/>
      <c r="T973" s="235"/>
      <c r="U973" s="235"/>
      <c r="V973" s="235"/>
      <c r="W973" s="235"/>
      <c r="X973" s="235"/>
      <c r="Y973" s="235"/>
      <c r="Z973" s="235"/>
    </row>
    <row r="974" spans="1:26" ht="12" customHeight="1" x14ac:dyDescent="0.25">
      <c r="A974" s="235"/>
      <c r="B974" s="235"/>
      <c r="C974" s="235"/>
      <c r="D974" s="269"/>
      <c r="E974" s="235"/>
      <c r="F974" s="235"/>
      <c r="G974" s="235"/>
      <c r="H974" s="235"/>
      <c r="I974" s="235"/>
      <c r="J974" s="235"/>
      <c r="K974" s="235"/>
      <c r="L974" s="235"/>
      <c r="M974" s="235"/>
      <c r="N974" s="235"/>
      <c r="O974" s="235"/>
      <c r="P974" s="235"/>
      <c r="Q974" s="235"/>
      <c r="R974" s="235"/>
      <c r="S974" s="235"/>
      <c r="T974" s="235"/>
      <c r="U974" s="235"/>
      <c r="V974" s="235"/>
      <c r="W974" s="235"/>
      <c r="X974" s="235"/>
      <c r="Y974" s="235"/>
      <c r="Z974" s="235"/>
    </row>
    <row r="975" spans="1:26" ht="12" customHeight="1" x14ac:dyDescent="0.25">
      <c r="A975" s="235"/>
      <c r="B975" s="235"/>
      <c r="C975" s="235"/>
      <c r="D975" s="269"/>
      <c r="E975" s="235"/>
      <c r="F975" s="235"/>
      <c r="G975" s="235"/>
      <c r="H975" s="235"/>
      <c r="I975" s="235"/>
      <c r="J975" s="235"/>
      <c r="K975" s="235"/>
      <c r="L975" s="235"/>
      <c r="M975" s="235"/>
      <c r="N975" s="235"/>
      <c r="O975" s="235"/>
      <c r="P975" s="235"/>
      <c r="Q975" s="235"/>
      <c r="R975" s="235"/>
      <c r="S975" s="235"/>
      <c r="T975" s="235"/>
      <c r="U975" s="235"/>
      <c r="V975" s="235"/>
      <c r="W975" s="235"/>
      <c r="X975" s="235"/>
      <c r="Y975" s="235"/>
      <c r="Z975" s="235"/>
    </row>
    <row r="976" spans="1:26" ht="12" customHeight="1" x14ac:dyDescent="0.25">
      <c r="A976" s="235"/>
      <c r="B976" s="235"/>
      <c r="C976" s="235"/>
      <c r="D976" s="269"/>
      <c r="E976" s="235"/>
      <c r="F976" s="235"/>
      <c r="G976" s="235"/>
      <c r="H976" s="235"/>
      <c r="I976" s="235"/>
      <c r="J976" s="235"/>
      <c r="K976" s="235"/>
      <c r="L976" s="235"/>
      <c r="M976" s="235"/>
      <c r="N976" s="235"/>
      <c r="O976" s="235"/>
      <c r="P976" s="235"/>
      <c r="Q976" s="235"/>
      <c r="R976" s="235"/>
      <c r="S976" s="235"/>
      <c r="T976" s="235"/>
      <c r="U976" s="235"/>
      <c r="V976" s="235"/>
      <c r="W976" s="235"/>
      <c r="X976" s="235"/>
      <c r="Y976" s="235"/>
      <c r="Z976" s="235"/>
    </row>
    <row r="977" spans="1:26" ht="12" customHeight="1" x14ac:dyDescent="0.25">
      <c r="A977" s="235"/>
      <c r="B977" s="235"/>
      <c r="C977" s="235"/>
      <c r="D977" s="269"/>
      <c r="E977" s="235"/>
      <c r="F977" s="235"/>
      <c r="G977" s="235"/>
      <c r="H977" s="235"/>
      <c r="I977" s="235"/>
      <c r="J977" s="235"/>
      <c r="K977" s="235"/>
      <c r="L977" s="235"/>
      <c r="M977" s="235"/>
      <c r="N977" s="235"/>
      <c r="O977" s="235"/>
      <c r="P977" s="235"/>
      <c r="Q977" s="235"/>
      <c r="R977" s="235"/>
      <c r="S977" s="235"/>
      <c r="T977" s="235"/>
      <c r="U977" s="235"/>
      <c r="V977" s="235"/>
      <c r="W977" s="235"/>
      <c r="X977" s="235"/>
      <c r="Y977" s="235"/>
      <c r="Z977" s="235"/>
    </row>
    <row r="978" spans="1:26" ht="12" customHeight="1" x14ac:dyDescent="0.25">
      <c r="A978" s="235"/>
      <c r="B978" s="235"/>
      <c r="C978" s="235"/>
      <c r="D978" s="269"/>
      <c r="E978" s="235"/>
      <c r="F978" s="235"/>
      <c r="G978" s="235"/>
      <c r="H978" s="235"/>
      <c r="I978" s="235"/>
      <c r="J978" s="235"/>
      <c r="K978" s="235"/>
      <c r="L978" s="235"/>
      <c r="M978" s="235"/>
      <c r="N978" s="235"/>
      <c r="O978" s="235"/>
      <c r="P978" s="235"/>
      <c r="Q978" s="235"/>
      <c r="R978" s="235"/>
      <c r="S978" s="235"/>
      <c r="T978" s="235"/>
      <c r="U978" s="235"/>
      <c r="V978" s="235"/>
      <c r="W978" s="235"/>
      <c r="X978" s="235"/>
      <c r="Y978" s="235"/>
      <c r="Z978" s="235"/>
    </row>
    <row r="979" spans="1:26" ht="12" customHeight="1" x14ac:dyDescent="0.25">
      <c r="A979" s="235"/>
      <c r="B979" s="235"/>
      <c r="C979" s="235"/>
      <c r="D979" s="269"/>
      <c r="E979" s="235"/>
      <c r="F979" s="235"/>
      <c r="G979" s="235"/>
      <c r="H979" s="235"/>
      <c r="I979" s="235"/>
      <c r="J979" s="235"/>
      <c r="K979" s="235"/>
      <c r="L979" s="235"/>
      <c r="M979" s="235"/>
      <c r="N979" s="235"/>
      <c r="O979" s="235"/>
      <c r="P979" s="235"/>
      <c r="Q979" s="235"/>
      <c r="R979" s="235"/>
      <c r="S979" s="235"/>
      <c r="T979" s="235"/>
      <c r="U979" s="235"/>
      <c r="V979" s="235"/>
      <c r="W979" s="235"/>
      <c r="X979" s="235"/>
      <c r="Y979" s="235"/>
      <c r="Z979" s="235"/>
    </row>
    <row r="980" spans="1:26" ht="12" customHeight="1" x14ac:dyDescent="0.25">
      <c r="A980" s="235"/>
      <c r="B980" s="235"/>
      <c r="C980" s="235"/>
      <c r="D980" s="269"/>
      <c r="E980" s="235"/>
      <c r="F980" s="235"/>
      <c r="G980" s="235"/>
      <c r="H980" s="235"/>
      <c r="I980" s="235"/>
      <c r="J980" s="235"/>
      <c r="K980" s="235"/>
      <c r="L980" s="235"/>
      <c r="M980" s="235"/>
      <c r="N980" s="235"/>
      <c r="O980" s="235"/>
      <c r="P980" s="235"/>
      <c r="Q980" s="235"/>
      <c r="R980" s="235"/>
      <c r="S980" s="235"/>
      <c r="T980" s="235"/>
      <c r="U980" s="235"/>
      <c r="V980" s="235"/>
      <c r="W980" s="235"/>
      <c r="X980" s="235"/>
      <c r="Y980" s="235"/>
      <c r="Z980" s="235"/>
    </row>
    <row r="981" spans="1:26" ht="12" customHeight="1" x14ac:dyDescent="0.25">
      <c r="A981" s="235"/>
      <c r="B981" s="235"/>
      <c r="C981" s="235"/>
      <c r="D981" s="269"/>
      <c r="E981" s="235"/>
      <c r="F981" s="235"/>
      <c r="G981" s="235"/>
      <c r="H981" s="235"/>
      <c r="I981" s="235"/>
      <c r="J981" s="235"/>
      <c r="K981" s="235"/>
      <c r="L981" s="235"/>
      <c r="M981" s="235"/>
      <c r="N981" s="235"/>
      <c r="O981" s="235"/>
      <c r="P981" s="235"/>
      <c r="Q981" s="235"/>
      <c r="R981" s="235"/>
      <c r="S981" s="235"/>
      <c r="T981" s="235"/>
      <c r="U981" s="235"/>
      <c r="V981" s="235"/>
      <c r="W981" s="235"/>
      <c r="X981" s="235"/>
      <c r="Y981" s="235"/>
      <c r="Z981" s="235"/>
    </row>
    <row r="982" spans="1:26" ht="12" customHeight="1" x14ac:dyDescent="0.25">
      <c r="A982" s="235"/>
      <c r="B982" s="235"/>
      <c r="C982" s="235"/>
      <c r="D982" s="269"/>
      <c r="E982" s="235"/>
      <c r="F982" s="235"/>
      <c r="G982" s="235"/>
      <c r="H982" s="235"/>
      <c r="I982" s="235"/>
      <c r="J982" s="235"/>
      <c r="K982" s="235"/>
      <c r="L982" s="235"/>
      <c r="M982" s="235"/>
      <c r="N982" s="235"/>
      <c r="O982" s="235"/>
      <c r="P982" s="235"/>
      <c r="Q982" s="235"/>
      <c r="R982" s="235"/>
      <c r="S982" s="235"/>
      <c r="T982" s="235"/>
      <c r="U982" s="235"/>
      <c r="V982" s="235"/>
      <c r="W982" s="235"/>
      <c r="X982" s="235"/>
      <c r="Y982" s="235"/>
      <c r="Z982" s="235"/>
    </row>
    <row r="983" spans="1:26" ht="12" customHeight="1" x14ac:dyDescent="0.25">
      <c r="A983" s="235"/>
      <c r="B983" s="235"/>
      <c r="C983" s="235"/>
      <c r="D983" s="269"/>
      <c r="E983" s="235"/>
      <c r="F983" s="235"/>
      <c r="G983" s="235"/>
      <c r="H983" s="235"/>
      <c r="I983" s="235"/>
      <c r="J983" s="235"/>
      <c r="K983" s="235"/>
      <c r="L983" s="235"/>
      <c r="M983" s="235"/>
      <c r="N983" s="235"/>
      <c r="O983" s="235"/>
      <c r="P983" s="235"/>
      <c r="Q983" s="235"/>
      <c r="R983" s="235"/>
      <c r="S983" s="235"/>
      <c r="T983" s="235"/>
      <c r="U983" s="235"/>
      <c r="V983" s="235"/>
      <c r="W983" s="235"/>
      <c r="X983" s="235"/>
      <c r="Y983" s="235"/>
      <c r="Z983" s="235"/>
    </row>
    <row r="984" spans="1:26" ht="12" customHeight="1" x14ac:dyDescent="0.25">
      <c r="A984" s="235"/>
      <c r="B984" s="235"/>
      <c r="C984" s="235"/>
      <c r="D984" s="269"/>
      <c r="E984" s="235"/>
      <c r="F984" s="235"/>
      <c r="G984" s="235"/>
      <c r="H984" s="235"/>
      <c r="I984" s="235"/>
      <c r="J984" s="235"/>
      <c r="K984" s="235"/>
      <c r="L984" s="235"/>
      <c r="M984" s="235"/>
      <c r="N984" s="235"/>
      <c r="O984" s="235"/>
      <c r="P984" s="235"/>
      <c r="Q984" s="235"/>
      <c r="R984" s="235"/>
      <c r="S984" s="235"/>
      <c r="T984" s="235"/>
      <c r="U984" s="235"/>
      <c r="V984" s="235"/>
      <c r="W984" s="235"/>
      <c r="X984" s="235"/>
      <c r="Y984" s="235"/>
      <c r="Z984" s="235"/>
    </row>
    <row r="985" spans="1:26" ht="12" customHeight="1" x14ac:dyDescent="0.25">
      <c r="A985" s="235"/>
      <c r="B985" s="235"/>
      <c r="C985" s="235"/>
      <c r="D985" s="269"/>
      <c r="E985" s="235"/>
      <c r="F985" s="235"/>
      <c r="G985" s="235"/>
      <c r="H985" s="235"/>
      <c r="I985" s="235"/>
      <c r="J985" s="235"/>
      <c r="K985" s="235"/>
      <c r="L985" s="235"/>
      <c r="M985" s="235"/>
      <c r="N985" s="235"/>
      <c r="O985" s="235"/>
      <c r="P985" s="235"/>
      <c r="Q985" s="235"/>
      <c r="R985" s="235"/>
      <c r="S985" s="235"/>
      <c r="T985" s="235"/>
      <c r="U985" s="235"/>
      <c r="V985" s="235"/>
      <c r="W985" s="235"/>
      <c r="X985" s="235"/>
      <c r="Y985" s="235"/>
      <c r="Z985" s="235"/>
    </row>
    <row r="986" spans="1:26" ht="12" customHeight="1" x14ac:dyDescent="0.25">
      <c r="A986" s="235"/>
      <c r="B986" s="235"/>
      <c r="C986" s="235"/>
      <c r="D986" s="269"/>
      <c r="E986" s="235"/>
      <c r="F986" s="235"/>
      <c r="G986" s="235"/>
      <c r="H986" s="235"/>
      <c r="I986" s="235"/>
      <c r="J986" s="235"/>
      <c r="K986" s="235"/>
      <c r="L986" s="235"/>
      <c r="M986" s="235"/>
      <c r="N986" s="235"/>
      <c r="O986" s="235"/>
      <c r="P986" s="235"/>
      <c r="Q986" s="235"/>
      <c r="R986" s="235"/>
      <c r="S986" s="235"/>
      <c r="T986" s="235"/>
      <c r="U986" s="235"/>
      <c r="V986" s="235"/>
      <c r="W986" s="235"/>
      <c r="X986" s="235"/>
      <c r="Y986" s="235"/>
      <c r="Z986" s="235"/>
    </row>
    <row r="987" spans="1:26" ht="12" customHeight="1" x14ac:dyDescent="0.25">
      <c r="A987" s="235"/>
      <c r="B987" s="235"/>
      <c r="C987" s="235"/>
      <c r="D987" s="269"/>
      <c r="E987" s="235"/>
      <c r="F987" s="235"/>
      <c r="G987" s="235"/>
      <c r="H987" s="235"/>
      <c r="I987" s="235"/>
      <c r="J987" s="235"/>
      <c r="K987" s="235"/>
      <c r="L987" s="235"/>
      <c r="M987" s="235"/>
      <c r="N987" s="235"/>
      <c r="O987" s="235"/>
      <c r="P987" s="235"/>
      <c r="Q987" s="235"/>
      <c r="R987" s="235"/>
      <c r="S987" s="235"/>
      <c r="T987" s="235"/>
      <c r="U987" s="235"/>
      <c r="V987" s="235"/>
      <c r="W987" s="235"/>
      <c r="X987" s="235"/>
      <c r="Y987" s="235"/>
      <c r="Z987" s="235"/>
    </row>
    <row r="988" spans="1:26" ht="12" customHeight="1" x14ac:dyDescent="0.25">
      <c r="A988" s="235"/>
      <c r="B988" s="235"/>
      <c r="C988" s="235"/>
      <c r="D988" s="269"/>
      <c r="E988" s="235"/>
      <c r="F988" s="235"/>
      <c r="G988" s="235"/>
      <c r="H988" s="235"/>
      <c r="I988" s="235"/>
      <c r="J988" s="235"/>
      <c r="K988" s="235"/>
      <c r="L988" s="235"/>
      <c r="M988" s="235"/>
      <c r="N988" s="235"/>
      <c r="O988" s="235"/>
      <c r="P988" s="235"/>
      <c r="Q988" s="235"/>
      <c r="R988" s="235"/>
      <c r="S988" s="235"/>
      <c r="T988" s="235"/>
      <c r="U988" s="235"/>
      <c r="V988" s="235"/>
      <c r="W988" s="235"/>
      <c r="X988" s="235"/>
      <c r="Y988" s="235"/>
      <c r="Z988" s="235"/>
    </row>
    <row r="989" spans="1:26" ht="12" customHeight="1" x14ac:dyDescent="0.25">
      <c r="A989" s="235"/>
      <c r="B989" s="235"/>
      <c r="C989" s="235"/>
      <c r="D989" s="269"/>
      <c r="E989" s="235"/>
      <c r="F989" s="235"/>
      <c r="G989" s="235"/>
      <c r="H989" s="235"/>
      <c r="I989" s="235"/>
      <c r="J989" s="235"/>
      <c r="K989" s="235"/>
      <c r="L989" s="235"/>
      <c r="M989" s="235"/>
      <c r="N989" s="235"/>
      <c r="O989" s="235"/>
      <c r="P989" s="235"/>
      <c r="Q989" s="235"/>
      <c r="R989" s="235"/>
      <c r="S989" s="235"/>
      <c r="T989" s="235"/>
      <c r="U989" s="235"/>
      <c r="V989" s="235"/>
      <c r="W989" s="235"/>
      <c r="X989" s="235"/>
      <c r="Y989" s="235"/>
      <c r="Z989" s="235"/>
    </row>
    <row r="990" spans="1:26" ht="12" customHeight="1" x14ac:dyDescent="0.25">
      <c r="A990" s="235"/>
      <c r="B990" s="235"/>
      <c r="C990" s="235"/>
      <c r="D990" s="269"/>
      <c r="E990" s="235"/>
      <c r="F990" s="235"/>
      <c r="G990" s="235"/>
      <c r="H990" s="235"/>
      <c r="I990" s="235"/>
      <c r="J990" s="235"/>
      <c r="K990" s="235"/>
      <c r="L990" s="235"/>
      <c r="M990" s="235"/>
      <c r="N990" s="235"/>
      <c r="O990" s="235"/>
      <c r="P990" s="235"/>
      <c r="Q990" s="235"/>
      <c r="R990" s="235"/>
      <c r="S990" s="235"/>
      <c r="T990" s="235"/>
      <c r="U990" s="235"/>
      <c r="V990" s="235"/>
      <c r="W990" s="235"/>
      <c r="X990" s="235"/>
      <c r="Y990" s="235"/>
      <c r="Z990" s="235"/>
    </row>
    <row r="991" spans="1:26" ht="12" customHeight="1" x14ac:dyDescent="0.25">
      <c r="A991" s="235"/>
      <c r="B991" s="235"/>
      <c r="C991" s="235"/>
      <c r="D991" s="269"/>
      <c r="E991" s="235"/>
      <c r="F991" s="235"/>
      <c r="G991" s="235"/>
      <c r="H991" s="235"/>
      <c r="I991" s="235"/>
      <c r="J991" s="235"/>
      <c r="K991" s="235"/>
      <c r="L991" s="235"/>
      <c r="M991" s="235"/>
      <c r="N991" s="235"/>
      <c r="O991" s="235"/>
      <c r="P991" s="235"/>
      <c r="Q991" s="235"/>
      <c r="R991" s="235"/>
      <c r="S991" s="235"/>
      <c r="T991" s="235"/>
      <c r="U991" s="235"/>
      <c r="V991" s="235"/>
      <c r="W991" s="235"/>
      <c r="X991" s="235"/>
      <c r="Y991" s="235"/>
      <c r="Z991" s="235"/>
    </row>
    <row r="992" spans="1:26" ht="12" customHeight="1" x14ac:dyDescent="0.25">
      <c r="A992" s="235"/>
      <c r="B992" s="235"/>
      <c r="C992" s="235"/>
      <c r="D992" s="269"/>
      <c r="E992" s="235"/>
      <c r="F992" s="235"/>
      <c r="G992" s="235"/>
      <c r="H992" s="235"/>
      <c r="I992" s="235"/>
      <c r="J992" s="235"/>
      <c r="K992" s="235"/>
      <c r="L992" s="235"/>
      <c r="M992" s="235"/>
      <c r="N992" s="235"/>
      <c r="O992" s="235"/>
      <c r="P992" s="235"/>
      <c r="Q992" s="235"/>
      <c r="R992" s="235"/>
      <c r="S992" s="235"/>
      <c r="T992" s="235"/>
      <c r="U992" s="235"/>
      <c r="V992" s="235"/>
      <c r="W992" s="235"/>
      <c r="X992" s="235"/>
      <c r="Y992" s="235"/>
      <c r="Z992" s="235"/>
    </row>
    <row r="993" spans="1:26" ht="12" customHeight="1" x14ac:dyDescent="0.25">
      <c r="A993" s="235"/>
      <c r="B993" s="235"/>
      <c r="C993" s="235"/>
      <c r="D993" s="269"/>
      <c r="E993" s="235"/>
      <c r="F993" s="235"/>
      <c r="G993" s="235"/>
      <c r="H993" s="235"/>
      <c r="I993" s="235"/>
      <c r="J993" s="235"/>
      <c r="K993" s="235"/>
      <c r="L993" s="235"/>
      <c r="M993" s="235"/>
      <c r="N993" s="235"/>
      <c r="O993" s="235"/>
      <c r="P993" s="235"/>
      <c r="Q993" s="235"/>
      <c r="R993" s="235"/>
      <c r="S993" s="235"/>
      <c r="T993" s="235"/>
      <c r="U993" s="235"/>
      <c r="V993" s="235"/>
      <c r="W993" s="235"/>
      <c r="X993" s="235"/>
      <c r="Y993" s="235"/>
      <c r="Z993" s="235"/>
    </row>
    <row r="994" spans="1:26" ht="12" customHeight="1" x14ac:dyDescent="0.25">
      <c r="A994" s="235"/>
      <c r="B994" s="235"/>
      <c r="C994" s="235"/>
      <c r="D994" s="269"/>
      <c r="E994" s="235"/>
      <c r="F994" s="235"/>
      <c r="G994" s="235"/>
      <c r="H994" s="235"/>
      <c r="I994" s="235"/>
      <c r="J994" s="235"/>
      <c r="K994" s="235"/>
      <c r="L994" s="235"/>
      <c r="M994" s="235"/>
      <c r="N994" s="235"/>
      <c r="O994" s="235"/>
      <c r="P994" s="235"/>
      <c r="Q994" s="235"/>
      <c r="R994" s="235"/>
      <c r="S994" s="235"/>
      <c r="T994" s="235"/>
      <c r="U994" s="235"/>
      <c r="V994" s="235"/>
      <c r="W994" s="235"/>
      <c r="X994" s="235"/>
      <c r="Y994" s="235"/>
      <c r="Z994" s="235"/>
    </row>
    <row r="995" spans="1:26" ht="12" customHeight="1" x14ac:dyDescent="0.25">
      <c r="A995" s="235"/>
      <c r="B995" s="235"/>
      <c r="C995" s="235"/>
      <c r="D995" s="269"/>
      <c r="E995" s="235"/>
      <c r="F995" s="235"/>
      <c r="G995" s="235"/>
      <c r="H995" s="235"/>
      <c r="I995" s="235"/>
      <c r="J995" s="235"/>
      <c r="K995" s="235"/>
      <c r="L995" s="235"/>
      <c r="M995" s="235"/>
      <c r="N995" s="235"/>
      <c r="O995" s="235"/>
      <c r="P995" s="235"/>
      <c r="Q995" s="235"/>
      <c r="R995" s="235"/>
      <c r="S995" s="235"/>
      <c r="T995" s="235"/>
      <c r="U995" s="235"/>
      <c r="V995" s="235"/>
      <c r="W995" s="235"/>
      <c r="X995" s="235"/>
      <c r="Y995" s="235"/>
      <c r="Z995" s="235"/>
    </row>
    <row r="996" spans="1:26" ht="12" customHeight="1" x14ac:dyDescent="0.25">
      <c r="A996" s="235"/>
      <c r="B996" s="235"/>
      <c r="C996" s="235"/>
      <c r="D996" s="269"/>
      <c r="E996" s="235"/>
      <c r="F996" s="235"/>
      <c r="G996" s="235"/>
      <c r="H996" s="235"/>
      <c r="I996" s="235"/>
      <c r="J996" s="235"/>
      <c r="K996" s="235"/>
      <c r="L996" s="235"/>
      <c r="M996" s="235"/>
      <c r="N996" s="235"/>
      <c r="O996" s="235"/>
      <c r="P996" s="235"/>
      <c r="Q996" s="235"/>
      <c r="R996" s="235"/>
      <c r="S996" s="235"/>
      <c r="T996" s="235"/>
      <c r="U996" s="235"/>
      <c r="V996" s="235"/>
      <c r="W996" s="235"/>
      <c r="X996" s="235"/>
      <c r="Y996" s="235"/>
      <c r="Z996" s="235"/>
    </row>
    <row r="997" spans="1:26" ht="12" customHeight="1" x14ac:dyDescent="0.25">
      <c r="A997" s="235"/>
      <c r="B997" s="235"/>
      <c r="C997" s="235"/>
      <c r="D997" s="269"/>
      <c r="E997" s="235"/>
      <c r="F997" s="235"/>
      <c r="G997" s="235"/>
      <c r="H997" s="235"/>
      <c r="I997" s="235"/>
      <c r="J997" s="235"/>
      <c r="K997" s="235"/>
      <c r="L997" s="235"/>
      <c r="M997" s="235"/>
      <c r="N997" s="235"/>
      <c r="O997" s="235"/>
      <c r="P997" s="235"/>
      <c r="Q997" s="235"/>
      <c r="R997" s="235"/>
      <c r="S997" s="235"/>
      <c r="T997" s="235"/>
      <c r="U997" s="235"/>
      <c r="V997" s="235"/>
      <c r="W997" s="235"/>
      <c r="X997" s="235"/>
      <c r="Y997" s="235"/>
      <c r="Z997" s="235"/>
    </row>
    <row r="998" spans="1:26" ht="12" customHeight="1" x14ac:dyDescent="0.25">
      <c r="A998" s="235"/>
      <c r="B998" s="235"/>
      <c r="C998" s="235"/>
      <c r="D998" s="269"/>
      <c r="E998" s="235"/>
      <c r="F998" s="235"/>
      <c r="G998" s="235"/>
      <c r="H998" s="235"/>
      <c r="I998" s="235"/>
      <c r="J998" s="235"/>
      <c r="K998" s="235"/>
      <c r="L998" s="235"/>
      <c r="M998" s="235"/>
      <c r="N998" s="235"/>
      <c r="O998" s="235"/>
      <c r="P998" s="235"/>
      <c r="Q998" s="235"/>
      <c r="R998" s="235"/>
      <c r="S998" s="235"/>
      <c r="T998" s="235"/>
      <c r="U998" s="235"/>
      <c r="V998" s="235"/>
      <c r="W998" s="235"/>
      <c r="X998" s="235"/>
      <c r="Y998" s="235"/>
      <c r="Z998" s="235"/>
    </row>
    <row r="999" spans="1:26" ht="12" customHeight="1" x14ac:dyDescent="0.25">
      <c r="A999" s="235"/>
      <c r="B999" s="235"/>
      <c r="C999" s="235"/>
      <c r="D999" s="269"/>
      <c r="E999" s="235"/>
      <c r="F999" s="235"/>
      <c r="G999" s="235"/>
      <c r="H999" s="235"/>
      <c r="I999" s="235"/>
      <c r="J999" s="235"/>
      <c r="K999" s="235"/>
      <c r="L999" s="235"/>
      <c r="M999" s="235"/>
      <c r="N999" s="235"/>
      <c r="O999" s="235"/>
      <c r="P999" s="235"/>
      <c r="Q999" s="235"/>
      <c r="R999" s="235"/>
      <c r="S999" s="235"/>
      <c r="T999" s="235"/>
      <c r="U999" s="235"/>
      <c r="V999" s="235"/>
      <c r="W999" s="235"/>
      <c r="X999" s="235"/>
      <c r="Y999" s="235"/>
      <c r="Z999" s="235"/>
    </row>
    <row r="1000" spans="1:26" ht="12" customHeight="1" x14ac:dyDescent="0.25">
      <c r="A1000" s="235"/>
      <c r="B1000" s="235"/>
      <c r="C1000" s="235"/>
      <c r="D1000" s="269"/>
      <c r="E1000" s="235"/>
      <c r="F1000" s="235"/>
      <c r="G1000" s="235"/>
      <c r="H1000" s="235"/>
      <c r="I1000" s="235"/>
      <c r="J1000" s="235"/>
      <c r="K1000" s="235"/>
      <c r="L1000" s="235"/>
      <c r="M1000" s="235"/>
      <c r="N1000" s="235"/>
      <c r="O1000" s="235"/>
      <c r="P1000" s="235"/>
      <c r="Q1000" s="235"/>
      <c r="R1000" s="235"/>
      <c r="S1000" s="235"/>
      <c r="T1000" s="235"/>
      <c r="U1000" s="235"/>
      <c r="V1000" s="235"/>
      <c r="W1000" s="235"/>
      <c r="X1000" s="235"/>
      <c r="Y1000" s="235"/>
      <c r="Z1000" s="235"/>
    </row>
  </sheetData>
  <mergeCells count="1">
    <mergeCell ref="D1:F1"/>
  </mergeCells>
  <pageMargins left="1.19" right="0.25" top="0.59" bottom="0.23" header="0" footer="0"/>
  <pageSetup paperSize="9" fitToHeight="0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65D9E-ADE4-45A1-8E14-C424578E8364}">
  <sheetPr>
    <pageSetUpPr fitToPage="1"/>
  </sheetPr>
  <dimension ref="A1:Z1001"/>
  <sheetViews>
    <sheetView showGridLines="0" topLeftCell="L1" workbookViewId="0">
      <selection activeCell="K43" sqref="K43"/>
    </sheetView>
  </sheetViews>
  <sheetFormatPr baseColWidth="10" defaultColWidth="14.42578125" defaultRowHeight="15" customHeight="1" x14ac:dyDescent="0.25"/>
  <cols>
    <col min="1" max="1" width="1.5703125" style="236" hidden="1" customWidth="1"/>
    <col min="2" max="3" width="11.5703125" style="236" hidden="1" customWidth="1"/>
    <col min="4" max="4" width="5.42578125" style="236" hidden="1" customWidth="1"/>
    <col min="5" max="5" width="10.7109375" style="236" hidden="1" customWidth="1"/>
    <col min="6" max="6" width="14.7109375" style="236" hidden="1" customWidth="1"/>
    <col min="7" max="7" width="11" style="236" hidden="1" customWidth="1"/>
    <col min="8" max="8" width="12.42578125" style="236" hidden="1" customWidth="1"/>
    <col min="9" max="9" width="13.28515625" style="236" hidden="1" customWidth="1"/>
    <col min="10" max="11" width="11.5703125" style="236" hidden="1" customWidth="1"/>
    <col min="12" max="14" width="11.5703125" style="236" customWidth="1"/>
    <col min="15" max="15" width="12.140625" style="236" customWidth="1"/>
    <col min="16" max="26" width="11.5703125" style="236" customWidth="1"/>
    <col min="27" max="16384" width="14.42578125" style="236"/>
  </cols>
  <sheetData>
    <row r="1" spans="1:26" ht="12" customHeight="1" x14ac:dyDescent="0.25">
      <c r="A1" s="235"/>
      <c r="B1" s="235"/>
      <c r="C1" s="235"/>
      <c r="D1" s="337" t="s">
        <v>206</v>
      </c>
      <c r="E1" s="338"/>
      <c r="F1" s="338"/>
      <c r="G1" s="235"/>
      <c r="H1" s="235"/>
      <c r="I1" s="235"/>
      <c r="J1" s="235"/>
      <c r="K1" s="235"/>
      <c r="L1" s="235"/>
      <c r="M1" s="337" t="s">
        <v>206</v>
      </c>
      <c r="N1" s="338"/>
      <c r="O1" s="338"/>
      <c r="P1" s="235"/>
      <c r="Q1" s="235"/>
      <c r="R1" s="235"/>
      <c r="S1" s="235"/>
      <c r="T1" s="235"/>
      <c r="U1" s="235"/>
      <c r="V1" s="235"/>
      <c r="W1" s="235"/>
      <c r="X1" s="235"/>
      <c r="Y1" s="235"/>
      <c r="Z1" s="235"/>
    </row>
    <row r="2" spans="1:26" ht="12" customHeight="1" x14ac:dyDescent="0.25">
      <c r="A2" s="235"/>
      <c r="B2" s="235"/>
      <c r="C2" s="235"/>
      <c r="D2" s="237" t="s">
        <v>207</v>
      </c>
      <c r="E2" s="238"/>
      <c r="F2" s="239">
        <v>1600000</v>
      </c>
      <c r="G2" s="235"/>
      <c r="H2" s="235"/>
      <c r="I2" s="235"/>
      <c r="J2" s="235"/>
      <c r="K2" s="235"/>
      <c r="L2" s="235"/>
      <c r="M2" s="237" t="s">
        <v>207</v>
      </c>
      <c r="N2" s="238"/>
      <c r="O2" s="239">
        <v>1600000</v>
      </c>
      <c r="P2" s="235"/>
      <c r="Q2" s="235"/>
      <c r="R2" s="235"/>
      <c r="S2" s="235"/>
      <c r="T2" s="235"/>
      <c r="U2" s="235"/>
      <c r="V2" s="235"/>
      <c r="W2" s="235"/>
      <c r="X2" s="235"/>
      <c r="Y2" s="235"/>
      <c r="Z2" s="235"/>
    </row>
    <row r="3" spans="1:26" ht="12" customHeight="1" x14ac:dyDescent="0.25">
      <c r="A3" s="235"/>
      <c r="B3" s="235"/>
      <c r="C3" s="235"/>
      <c r="D3" s="240" t="s">
        <v>208</v>
      </c>
      <c r="E3" s="241"/>
      <c r="F3" s="242">
        <v>0.85</v>
      </c>
      <c r="G3" s="235"/>
      <c r="H3" s="235"/>
      <c r="I3" s="235"/>
      <c r="J3" s="235"/>
      <c r="K3" s="235"/>
      <c r="L3" s="235"/>
      <c r="M3" s="240" t="s">
        <v>208</v>
      </c>
      <c r="N3" s="241"/>
      <c r="O3" s="242">
        <v>0.85</v>
      </c>
      <c r="P3" s="235"/>
      <c r="Q3" s="235"/>
      <c r="R3" s="235"/>
      <c r="S3" s="235"/>
      <c r="T3" s="235"/>
      <c r="U3" s="235"/>
      <c r="V3" s="235"/>
      <c r="W3" s="235"/>
      <c r="X3" s="235"/>
      <c r="Y3" s="235"/>
      <c r="Z3" s="235"/>
    </row>
    <row r="4" spans="1:26" ht="12" customHeight="1" x14ac:dyDescent="0.25">
      <c r="A4" s="235"/>
      <c r="B4" s="235"/>
      <c r="C4" s="235"/>
      <c r="D4" s="240" t="s">
        <v>209</v>
      </c>
      <c r="E4" s="241"/>
      <c r="F4" s="243">
        <v>10</v>
      </c>
      <c r="G4" s="235"/>
      <c r="H4" s="235"/>
      <c r="I4" s="235"/>
      <c r="J4" s="235"/>
      <c r="K4" s="235"/>
      <c r="L4" s="235"/>
      <c r="M4" s="240" t="s">
        <v>209</v>
      </c>
      <c r="N4" s="241"/>
      <c r="O4" s="243">
        <v>12</v>
      </c>
      <c r="P4" s="235"/>
      <c r="Q4" s="235"/>
      <c r="R4" s="235"/>
      <c r="S4" s="235"/>
      <c r="T4" s="235"/>
      <c r="U4" s="235"/>
      <c r="V4" s="235"/>
      <c r="W4" s="235"/>
      <c r="X4" s="235"/>
      <c r="Y4" s="235"/>
      <c r="Z4" s="235"/>
    </row>
    <row r="5" spans="1:26" ht="12" customHeight="1" x14ac:dyDescent="0.25">
      <c r="A5" s="235"/>
      <c r="B5" s="235"/>
      <c r="C5" s="235"/>
      <c r="D5" s="244" t="s">
        <v>210</v>
      </c>
      <c r="E5" s="245"/>
      <c r="F5" s="246">
        <v>45382</v>
      </c>
      <c r="G5" s="235"/>
      <c r="H5" s="235"/>
      <c r="I5" s="235"/>
      <c r="J5" s="235"/>
      <c r="K5" s="235"/>
      <c r="L5" s="235"/>
      <c r="M5" s="244" t="s">
        <v>210</v>
      </c>
      <c r="N5" s="245"/>
      <c r="O5" s="246">
        <v>45382</v>
      </c>
      <c r="P5" s="235"/>
      <c r="Q5" s="235"/>
      <c r="R5" s="235"/>
      <c r="S5" s="235"/>
      <c r="T5" s="235"/>
      <c r="U5" s="235"/>
      <c r="V5" s="235"/>
      <c r="W5" s="235"/>
      <c r="X5" s="235"/>
      <c r="Y5" s="235"/>
      <c r="Z5" s="235"/>
    </row>
    <row r="6" spans="1:26" ht="12" customHeight="1" x14ac:dyDescent="0.25">
      <c r="A6" s="235"/>
      <c r="B6" s="235"/>
      <c r="C6" s="235"/>
      <c r="D6" s="247" t="s">
        <v>211</v>
      </c>
      <c r="E6" s="248"/>
      <c r="F6" s="249">
        <f>+PMT($F$3/12,$F$4,$I$10)</f>
        <v>228682.31447675425</v>
      </c>
      <c r="G6" s="235"/>
      <c r="H6" s="235"/>
      <c r="I6" s="235"/>
      <c r="J6" s="235"/>
      <c r="K6" s="235"/>
      <c r="L6" s="235"/>
      <c r="M6" s="247" t="s">
        <v>211</v>
      </c>
      <c r="N6" s="248"/>
      <c r="O6" s="249">
        <f>+PMT($O$3/12,$O$4,$R$10)</f>
        <v>202338.76670027245</v>
      </c>
      <c r="P6" s="235"/>
      <c r="Q6" s="235"/>
      <c r="R6" s="235"/>
      <c r="S6" s="235"/>
      <c r="T6" s="235"/>
      <c r="U6" s="235"/>
      <c r="V6" s="235"/>
      <c r="W6" s="235"/>
      <c r="X6" s="235"/>
      <c r="Y6" s="235"/>
      <c r="Z6" s="235"/>
    </row>
    <row r="7" spans="1:26" ht="12" customHeight="1" x14ac:dyDescent="0.25">
      <c r="A7" s="235"/>
      <c r="B7" s="235"/>
      <c r="C7" s="235"/>
      <c r="D7" s="250"/>
      <c r="E7" s="235"/>
      <c r="F7" s="251"/>
      <c r="G7" s="235"/>
      <c r="H7" s="235"/>
      <c r="I7" s="235"/>
      <c r="K7" s="235"/>
      <c r="L7" s="235"/>
      <c r="M7" s="250"/>
      <c r="N7" s="235"/>
      <c r="O7" s="251"/>
      <c r="P7" s="235"/>
      <c r="Q7" s="235"/>
      <c r="R7" s="235"/>
      <c r="S7" s="235"/>
      <c r="T7" s="235"/>
      <c r="U7" s="235"/>
      <c r="V7" s="235"/>
      <c r="W7" s="235"/>
      <c r="X7" s="235"/>
      <c r="Y7" s="235"/>
      <c r="Z7" s="235"/>
    </row>
    <row r="8" spans="1:26" ht="12" customHeight="1" x14ac:dyDescent="0.25">
      <c r="A8" s="235"/>
      <c r="B8" s="235"/>
      <c r="C8" s="235"/>
      <c r="D8" s="252"/>
      <c r="E8" s="253"/>
      <c r="F8" s="253"/>
      <c r="G8" s="253"/>
      <c r="H8" s="253"/>
      <c r="I8" s="253"/>
      <c r="J8" s="235"/>
      <c r="K8" s="235"/>
      <c r="L8" s="235"/>
      <c r="M8" s="252"/>
      <c r="N8" s="253"/>
      <c r="O8" s="253"/>
      <c r="P8" s="253"/>
      <c r="Q8" s="253"/>
      <c r="R8" s="253"/>
      <c r="S8" s="235"/>
      <c r="T8" s="235"/>
      <c r="U8" s="235"/>
      <c r="V8" s="235"/>
      <c r="W8" s="235"/>
      <c r="X8" s="235"/>
      <c r="Y8" s="235"/>
      <c r="Z8" s="235"/>
    </row>
    <row r="9" spans="1:26" ht="12" customHeight="1" x14ac:dyDescent="0.25">
      <c r="A9" s="235"/>
      <c r="B9" s="235"/>
      <c r="C9" s="235"/>
      <c r="D9" s="254" t="s">
        <v>104</v>
      </c>
      <c r="E9" s="255" t="s">
        <v>111</v>
      </c>
      <c r="F9" s="255" t="s">
        <v>112</v>
      </c>
      <c r="G9" s="255" t="s">
        <v>113</v>
      </c>
      <c r="H9" s="255" t="s">
        <v>104</v>
      </c>
      <c r="I9" s="256" t="s">
        <v>105</v>
      </c>
      <c r="J9" s="235"/>
      <c r="K9" s="235"/>
      <c r="L9" s="235" t="s">
        <v>254</v>
      </c>
      <c r="M9" s="254" t="s">
        <v>104</v>
      </c>
      <c r="N9" s="255" t="s">
        <v>111</v>
      </c>
      <c r="O9" s="255" t="s">
        <v>112</v>
      </c>
      <c r="P9" s="255" t="s">
        <v>113</v>
      </c>
      <c r="Q9" s="255" t="s">
        <v>104</v>
      </c>
      <c r="R9" s="256" t="s">
        <v>105</v>
      </c>
      <c r="W9" s="235"/>
      <c r="X9" s="235"/>
      <c r="Y9" s="235"/>
      <c r="Z9" s="235"/>
    </row>
    <row r="10" spans="1:26" ht="12" customHeight="1" x14ac:dyDescent="0.25">
      <c r="A10" s="235"/>
      <c r="B10" s="235"/>
      <c r="C10" s="235"/>
      <c r="D10" s="257"/>
      <c r="E10" s="258"/>
      <c r="F10" s="259"/>
      <c r="G10" s="259"/>
      <c r="H10" s="259"/>
      <c r="I10" s="260">
        <f>-F2</f>
        <v>-1600000</v>
      </c>
      <c r="J10" s="235"/>
      <c r="K10" s="235"/>
      <c r="L10" s="235"/>
      <c r="M10" s="257"/>
      <c r="N10" s="258"/>
      <c r="O10" s="259"/>
      <c r="P10" s="259"/>
      <c r="Q10" s="259"/>
      <c r="R10" s="260">
        <f>-O2</f>
        <v>-1600000</v>
      </c>
      <c r="U10" s="235"/>
      <c r="V10" s="235"/>
      <c r="W10" s="235"/>
      <c r="X10" s="235"/>
      <c r="Y10" s="235"/>
      <c r="Z10" s="235"/>
    </row>
    <row r="11" spans="1:26" ht="12" customHeight="1" x14ac:dyDescent="0.25">
      <c r="A11" s="235"/>
      <c r="B11" s="235"/>
      <c r="C11" s="235"/>
      <c r="D11" s="261">
        <v>1</v>
      </c>
      <c r="E11" s="262">
        <f>+F5</f>
        <v>45382</v>
      </c>
      <c r="F11" s="259">
        <f t="shared" ref="F11:F23" si="0">IF(D11="","",H11-G11)</f>
        <v>115348.98114342093</v>
      </c>
      <c r="G11" s="259">
        <f t="shared" ref="G11:G72" si="1">IF(D11="","",-I10*$F$3/12)</f>
        <v>113333.33333333333</v>
      </c>
      <c r="H11" s="259">
        <f t="shared" ref="H11:H35" si="2">IF(D11="","",$F$6)</f>
        <v>228682.31447675425</v>
      </c>
      <c r="I11" s="263">
        <f t="shared" ref="I11:I72" si="3">IF(D11="","",I10+F11)</f>
        <v>-1484651.018856579</v>
      </c>
      <c r="J11" s="235"/>
      <c r="K11" s="235"/>
      <c r="L11" s="235"/>
      <c r="M11" s="261">
        <v>1</v>
      </c>
      <c r="N11" s="262">
        <f>+O5</f>
        <v>45382</v>
      </c>
      <c r="O11" s="259">
        <f t="shared" ref="O11:O28" si="4">IF(M11="","",Q11-P11)</f>
        <v>89005.43336693912</v>
      </c>
      <c r="P11" s="259">
        <f>IF(M11="","",-R10*$O$3/12)</f>
        <v>113333.33333333333</v>
      </c>
      <c r="Q11" s="259">
        <f>IF(M11="","",$O$6)</f>
        <v>202338.76670027245</v>
      </c>
      <c r="R11" s="263">
        <f t="shared" ref="R11:R23" si="5">IF(M11="","",R10+O11)</f>
        <v>-1510994.5666330608</v>
      </c>
      <c r="S11" s="235"/>
      <c r="T11" s="235"/>
      <c r="U11" s="235"/>
      <c r="V11" s="235"/>
      <c r="W11" s="235"/>
      <c r="X11" s="235"/>
      <c r="Y11" s="235"/>
      <c r="Z11" s="235"/>
    </row>
    <row r="12" spans="1:26" ht="12" customHeight="1" x14ac:dyDescent="0.25">
      <c r="A12" s="235"/>
      <c r="B12" s="235"/>
      <c r="C12" s="235"/>
      <c r="D12" s="261">
        <f t="shared" ref="D12:D72" si="6">+IF(D11&lt;$F$4,D11+1,"")</f>
        <v>2</v>
      </c>
      <c r="E12" s="262">
        <f t="shared" ref="E12:E72" si="7">+IF(D12="","",+DATE(YEAR(E11),MONTH(E11)+1,DAY(E11)))</f>
        <v>45413</v>
      </c>
      <c r="F12" s="259">
        <f t="shared" si="0"/>
        <v>123519.53397441325</v>
      </c>
      <c r="G12" s="259">
        <f t="shared" si="1"/>
        <v>105162.780502341</v>
      </c>
      <c r="H12" s="259">
        <f t="shared" si="2"/>
        <v>228682.31447675425</v>
      </c>
      <c r="I12" s="263">
        <f t="shared" si="3"/>
        <v>-1361131.4848821657</v>
      </c>
      <c r="J12" s="235"/>
      <c r="K12" s="235"/>
      <c r="L12" s="235"/>
      <c r="M12" s="261">
        <f>+IF(M11&lt;$O$4,M11+1,"")</f>
        <v>2</v>
      </c>
      <c r="N12" s="262">
        <f t="shared" ref="N12:N23" si="8">+IF(M12="","",+DATE(YEAR(N11),MONTH(N11)+1,DAY(N11)))</f>
        <v>45413</v>
      </c>
      <c r="O12" s="259">
        <f t="shared" si="4"/>
        <v>95309.984897097296</v>
      </c>
      <c r="P12" s="259">
        <f t="shared" ref="P12:P23" si="9">IF(M12="","",-R11*$F$3/12)</f>
        <v>107028.78180317515</v>
      </c>
      <c r="Q12" s="259">
        <f t="shared" ref="Q12:Q22" si="10">IF(M12="","",$O$6)</f>
        <v>202338.76670027245</v>
      </c>
      <c r="R12" s="263">
        <f t="shared" si="5"/>
        <v>-1415684.5817359635</v>
      </c>
    </row>
    <row r="13" spans="1:26" ht="12" customHeight="1" x14ac:dyDescent="0.25">
      <c r="A13" s="235"/>
      <c r="B13" s="235"/>
      <c r="C13" s="235"/>
      <c r="D13" s="261">
        <f t="shared" si="6"/>
        <v>3</v>
      </c>
      <c r="E13" s="262">
        <f t="shared" si="7"/>
        <v>45444</v>
      </c>
      <c r="F13" s="259">
        <f t="shared" si="0"/>
        <v>132268.83429760084</v>
      </c>
      <c r="G13" s="259">
        <f t="shared" si="1"/>
        <v>96413.480179153397</v>
      </c>
      <c r="H13" s="259">
        <f t="shared" si="2"/>
        <v>228682.31447675425</v>
      </c>
      <c r="I13" s="263">
        <f t="shared" si="3"/>
        <v>-1228862.6505845648</v>
      </c>
      <c r="L13" s="235"/>
      <c r="M13" s="261">
        <f t="shared" ref="M13:M42" si="11">+IF(M12&lt;$O$4,M12+1,"")</f>
        <v>3</v>
      </c>
      <c r="N13" s="262">
        <f t="shared" si="8"/>
        <v>45444</v>
      </c>
      <c r="O13" s="259">
        <f t="shared" si="4"/>
        <v>102061.10882730836</v>
      </c>
      <c r="P13" s="259">
        <f t="shared" si="9"/>
        <v>100277.65787296409</v>
      </c>
      <c r="Q13" s="259">
        <f t="shared" si="10"/>
        <v>202338.76670027245</v>
      </c>
      <c r="R13" s="263">
        <f t="shared" si="5"/>
        <v>-1313623.4729086552</v>
      </c>
    </row>
    <row r="14" spans="1:26" ht="12" customHeight="1" x14ac:dyDescent="0.25">
      <c r="A14" s="235"/>
      <c r="B14" s="235"/>
      <c r="C14" s="235"/>
      <c r="D14" s="261">
        <f t="shared" si="6"/>
        <v>4</v>
      </c>
      <c r="E14" s="262">
        <f t="shared" si="7"/>
        <v>45474</v>
      </c>
      <c r="F14" s="259">
        <f t="shared" si="0"/>
        <v>141637.87672701426</v>
      </c>
      <c r="G14" s="259">
        <f t="shared" si="1"/>
        <v>87044.437749739998</v>
      </c>
      <c r="H14" s="259">
        <f t="shared" si="2"/>
        <v>228682.31447675425</v>
      </c>
      <c r="I14" s="263">
        <f t="shared" si="3"/>
        <v>-1087224.7738575505</v>
      </c>
      <c r="L14" s="235"/>
      <c r="M14" s="261">
        <f t="shared" si="11"/>
        <v>4</v>
      </c>
      <c r="N14" s="262">
        <f t="shared" si="8"/>
        <v>45474</v>
      </c>
      <c r="O14" s="259">
        <f t="shared" si="4"/>
        <v>109290.43736924272</v>
      </c>
      <c r="P14" s="259">
        <f t="shared" si="9"/>
        <v>93048.32933102973</v>
      </c>
      <c r="Q14" s="259">
        <f t="shared" si="10"/>
        <v>202338.76670027245</v>
      </c>
      <c r="R14" s="263">
        <f t="shared" si="5"/>
        <v>-1204333.0355394124</v>
      </c>
      <c r="X14" s="235"/>
    </row>
    <row r="15" spans="1:26" ht="12" customHeight="1" x14ac:dyDescent="0.25">
      <c r="A15" s="235"/>
      <c r="B15" s="235"/>
      <c r="C15" s="235"/>
      <c r="D15" s="261">
        <f t="shared" si="6"/>
        <v>5</v>
      </c>
      <c r="E15" s="262">
        <f t="shared" si="7"/>
        <v>45505</v>
      </c>
      <c r="F15" s="259">
        <f t="shared" si="0"/>
        <v>151670.55966184445</v>
      </c>
      <c r="G15" s="259">
        <f t="shared" si="1"/>
        <v>77011.754814909815</v>
      </c>
      <c r="H15" s="259">
        <f t="shared" si="2"/>
        <v>228682.31447675425</v>
      </c>
      <c r="I15" s="263">
        <f t="shared" si="3"/>
        <v>-935554.21419570595</v>
      </c>
      <c r="L15" s="235"/>
      <c r="M15" s="261">
        <f t="shared" si="11"/>
        <v>5</v>
      </c>
      <c r="N15" s="262">
        <f t="shared" si="8"/>
        <v>45505</v>
      </c>
      <c r="O15" s="259">
        <f t="shared" si="4"/>
        <v>117031.84334956408</v>
      </c>
      <c r="P15" s="259">
        <f t="shared" si="9"/>
        <v>85306.92335070837</v>
      </c>
      <c r="Q15" s="259">
        <f t="shared" si="10"/>
        <v>202338.76670027245</v>
      </c>
      <c r="R15" s="263">
        <f t="shared" si="5"/>
        <v>-1087301.1921898483</v>
      </c>
    </row>
    <row r="16" spans="1:26" ht="12" customHeight="1" x14ac:dyDescent="0.25">
      <c r="A16" s="235"/>
      <c r="B16" s="235"/>
      <c r="C16" s="235"/>
      <c r="D16" s="261">
        <f t="shared" si="6"/>
        <v>6</v>
      </c>
      <c r="E16" s="262">
        <f t="shared" si="7"/>
        <v>45536</v>
      </c>
      <c r="F16" s="259">
        <f t="shared" si="0"/>
        <v>162413.8909712251</v>
      </c>
      <c r="G16" s="259">
        <f t="shared" si="1"/>
        <v>66268.423505529165</v>
      </c>
      <c r="H16" s="259">
        <f t="shared" si="2"/>
        <v>228682.31447675425</v>
      </c>
      <c r="I16" s="263">
        <f t="shared" si="3"/>
        <v>-773140.32322448085</v>
      </c>
      <c r="L16" s="235"/>
      <c r="M16" s="261">
        <f t="shared" si="11"/>
        <v>6</v>
      </c>
      <c r="N16" s="262">
        <f t="shared" si="8"/>
        <v>45536</v>
      </c>
      <c r="O16" s="259">
        <f t="shared" si="4"/>
        <v>125321.5989201582</v>
      </c>
      <c r="P16" s="259">
        <f t="shared" si="9"/>
        <v>77017.16778011425</v>
      </c>
      <c r="Q16" s="259">
        <f t="shared" si="10"/>
        <v>202338.76670027245</v>
      </c>
      <c r="R16" s="263">
        <f t="shared" si="5"/>
        <v>-961979.59326969006</v>
      </c>
    </row>
    <row r="17" spans="1:26" ht="12" customHeight="1" x14ac:dyDescent="0.25">
      <c r="A17" s="235"/>
      <c r="B17" s="235"/>
      <c r="C17" s="235"/>
      <c r="D17" s="261">
        <f t="shared" si="6"/>
        <v>7</v>
      </c>
      <c r="E17" s="262">
        <f t="shared" si="7"/>
        <v>45566</v>
      </c>
      <c r="F17" s="259">
        <f t="shared" si="0"/>
        <v>173918.20824835353</v>
      </c>
      <c r="G17" s="259">
        <f t="shared" si="1"/>
        <v>54764.106228400728</v>
      </c>
      <c r="H17" s="259">
        <f t="shared" si="2"/>
        <v>228682.31447675425</v>
      </c>
      <c r="I17" s="263">
        <f t="shared" si="3"/>
        <v>-599222.11497612728</v>
      </c>
      <c r="L17" s="235"/>
      <c r="M17" s="261">
        <f t="shared" si="11"/>
        <v>7</v>
      </c>
      <c r="N17" s="262">
        <f t="shared" si="8"/>
        <v>45566</v>
      </c>
      <c r="O17" s="259">
        <f t="shared" si="4"/>
        <v>134198.54551033606</v>
      </c>
      <c r="P17" s="259">
        <f t="shared" si="9"/>
        <v>68140.221189936376</v>
      </c>
      <c r="Q17" s="259">
        <f t="shared" si="10"/>
        <v>202338.76670027245</v>
      </c>
      <c r="R17" s="263">
        <f t="shared" si="5"/>
        <v>-827781.047759354</v>
      </c>
      <c r="U17" s="235"/>
      <c r="V17" s="235"/>
    </row>
    <row r="18" spans="1:26" ht="12" customHeight="1" x14ac:dyDescent="0.25">
      <c r="A18" s="235"/>
      <c r="B18" s="235"/>
      <c r="C18" s="235"/>
      <c r="D18" s="261">
        <f t="shared" si="6"/>
        <v>8</v>
      </c>
      <c r="E18" s="262">
        <f t="shared" si="7"/>
        <v>45597</v>
      </c>
      <c r="F18" s="259">
        <f t="shared" si="0"/>
        <v>186237.41466594522</v>
      </c>
      <c r="G18" s="259">
        <f t="shared" si="1"/>
        <v>42444.899810809016</v>
      </c>
      <c r="H18" s="259">
        <f t="shared" si="2"/>
        <v>228682.31447675425</v>
      </c>
      <c r="I18" s="263">
        <f t="shared" si="3"/>
        <v>-412984.70031018206</v>
      </c>
      <c r="L18" s="235"/>
      <c r="M18" s="261">
        <f t="shared" si="11"/>
        <v>8</v>
      </c>
      <c r="N18" s="262">
        <f t="shared" si="8"/>
        <v>45597</v>
      </c>
      <c r="O18" s="259">
        <f t="shared" si="4"/>
        <v>143704.27581731821</v>
      </c>
      <c r="P18" s="259">
        <f t="shared" si="9"/>
        <v>58634.49088295424</v>
      </c>
      <c r="Q18" s="259">
        <f t="shared" si="10"/>
        <v>202338.76670027245</v>
      </c>
      <c r="R18" s="263">
        <f t="shared" si="5"/>
        <v>-684076.77194203576</v>
      </c>
    </row>
    <row r="19" spans="1:26" ht="12" customHeight="1" x14ac:dyDescent="0.25">
      <c r="A19" s="235"/>
      <c r="B19" s="235"/>
      <c r="C19" s="235"/>
      <c r="D19" s="261">
        <f t="shared" si="6"/>
        <v>9</v>
      </c>
      <c r="E19" s="262">
        <f t="shared" si="7"/>
        <v>45627</v>
      </c>
      <c r="F19" s="259">
        <f t="shared" si="0"/>
        <v>199429.23153811635</v>
      </c>
      <c r="G19" s="259">
        <f t="shared" si="1"/>
        <v>29253.082938637894</v>
      </c>
      <c r="H19" s="259">
        <f t="shared" si="2"/>
        <v>228682.31447675425</v>
      </c>
      <c r="I19" s="263">
        <f t="shared" si="3"/>
        <v>-213555.46877206571</v>
      </c>
      <c r="L19" s="235"/>
      <c r="M19" s="261">
        <f t="shared" si="11"/>
        <v>9</v>
      </c>
      <c r="N19" s="262">
        <f t="shared" si="8"/>
        <v>45627</v>
      </c>
      <c r="O19" s="259">
        <f t="shared" si="4"/>
        <v>153883.32868771159</v>
      </c>
      <c r="P19" s="259">
        <f t="shared" si="9"/>
        <v>48455.438012560866</v>
      </c>
      <c r="Q19" s="259">
        <f t="shared" si="10"/>
        <v>202338.76670027245</v>
      </c>
      <c r="R19" s="263">
        <f t="shared" si="5"/>
        <v>-530193.44325432414</v>
      </c>
    </row>
    <row r="20" spans="1:26" ht="12" customHeight="1" x14ac:dyDescent="0.25">
      <c r="A20" s="235"/>
      <c r="B20" s="235"/>
      <c r="C20" s="235"/>
      <c r="D20" s="261">
        <f t="shared" si="6"/>
        <v>10</v>
      </c>
      <c r="E20" s="262">
        <f t="shared" si="7"/>
        <v>45658</v>
      </c>
      <c r="F20" s="259">
        <f t="shared" si="0"/>
        <v>213555.46877206626</v>
      </c>
      <c r="G20" s="259">
        <f t="shared" si="1"/>
        <v>15126.845704687987</v>
      </c>
      <c r="H20" s="259">
        <f t="shared" si="2"/>
        <v>228682.31447675425</v>
      </c>
      <c r="I20" s="263">
        <f t="shared" si="3"/>
        <v>5.5297277867794037E-10</v>
      </c>
      <c r="L20" s="235"/>
      <c r="M20" s="261">
        <f t="shared" si="11"/>
        <v>10</v>
      </c>
      <c r="N20" s="262">
        <f t="shared" si="8"/>
        <v>45658</v>
      </c>
      <c r="O20" s="259">
        <f t="shared" si="4"/>
        <v>164783.39780309115</v>
      </c>
      <c r="P20" s="259">
        <f t="shared" si="9"/>
        <v>37555.368897181288</v>
      </c>
      <c r="Q20" s="259">
        <f t="shared" si="10"/>
        <v>202338.76670027245</v>
      </c>
      <c r="R20" s="263">
        <f t="shared" si="5"/>
        <v>-365410.04545123299</v>
      </c>
    </row>
    <row r="21" spans="1:26" ht="12" customHeight="1" x14ac:dyDescent="0.25">
      <c r="A21" s="235"/>
      <c r="B21" s="235"/>
      <c r="C21" s="235"/>
      <c r="D21" s="261" t="str">
        <f t="shared" si="6"/>
        <v/>
      </c>
      <c r="E21" s="262" t="str">
        <f t="shared" si="7"/>
        <v/>
      </c>
      <c r="F21" s="259" t="str">
        <f t="shared" si="0"/>
        <v/>
      </c>
      <c r="G21" s="259" t="str">
        <f t="shared" si="1"/>
        <v/>
      </c>
      <c r="H21" s="259" t="str">
        <f t="shared" si="2"/>
        <v/>
      </c>
      <c r="I21" s="263" t="str">
        <f t="shared" si="3"/>
        <v/>
      </c>
      <c r="L21" s="235"/>
      <c r="M21" s="261">
        <f t="shared" si="11"/>
        <v>11</v>
      </c>
      <c r="N21" s="262">
        <f t="shared" si="8"/>
        <v>45689</v>
      </c>
      <c r="O21" s="259">
        <f t="shared" si="4"/>
        <v>176455.55514747679</v>
      </c>
      <c r="P21" s="259">
        <f t="shared" si="9"/>
        <v>25883.211552795667</v>
      </c>
      <c r="Q21" s="259">
        <f t="shared" si="10"/>
        <v>202338.76670027245</v>
      </c>
      <c r="R21" s="263">
        <f t="shared" si="5"/>
        <v>-188954.4903037562</v>
      </c>
    </row>
    <row r="22" spans="1:26" ht="12" customHeight="1" x14ac:dyDescent="0.25">
      <c r="A22" s="235"/>
      <c r="B22" s="235"/>
      <c r="C22" s="235"/>
      <c r="D22" s="261" t="str">
        <f t="shared" si="6"/>
        <v/>
      </c>
      <c r="E22" s="262" t="str">
        <f t="shared" si="7"/>
        <v/>
      </c>
      <c r="F22" s="259" t="str">
        <f t="shared" si="0"/>
        <v/>
      </c>
      <c r="G22" s="259" t="str">
        <f t="shared" si="1"/>
        <v/>
      </c>
      <c r="H22" s="259"/>
      <c r="I22" s="263" t="str">
        <f t="shared" si="3"/>
        <v/>
      </c>
      <c r="L22" s="235"/>
      <c r="M22" s="261">
        <f t="shared" si="11"/>
        <v>12</v>
      </c>
      <c r="N22" s="262">
        <f t="shared" si="8"/>
        <v>45717</v>
      </c>
      <c r="O22" s="259">
        <f t="shared" si="4"/>
        <v>188954.49030375638</v>
      </c>
      <c r="P22" s="259">
        <f t="shared" si="9"/>
        <v>13384.276396516063</v>
      </c>
      <c r="Q22" s="259">
        <f t="shared" si="10"/>
        <v>202338.76670027245</v>
      </c>
      <c r="R22" s="263">
        <f t="shared" si="5"/>
        <v>1.7462298274040222E-10</v>
      </c>
    </row>
    <row r="23" spans="1:26" ht="12" customHeight="1" x14ac:dyDescent="0.25">
      <c r="A23" s="235"/>
      <c r="B23" s="235"/>
      <c r="C23" s="235"/>
      <c r="D23" s="261" t="str">
        <f t="shared" si="6"/>
        <v/>
      </c>
      <c r="E23" s="262" t="str">
        <f t="shared" si="7"/>
        <v/>
      </c>
      <c r="F23" s="259" t="str">
        <f t="shared" si="0"/>
        <v/>
      </c>
      <c r="G23" s="259" t="str">
        <f t="shared" si="1"/>
        <v/>
      </c>
      <c r="H23" s="259"/>
      <c r="I23" s="263" t="str">
        <f t="shared" si="3"/>
        <v/>
      </c>
      <c r="L23" s="235"/>
      <c r="M23" s="261" t="str">
        <f t="shared" si="11"/>
        <v/>
      </c>
      <c r="N23" s="262" t="str">
        <f t="shared" si="8"/>
        <v/>
      </c>
      <c r="O23" s="259" t="str">
        <f t="shared" si="4"/>
        <v/>
      </c>
      <c r="P23" s="259" t="str">
        <f t="shared" si="9"/>
        <v/>
      </c>
      <c r="Q23" s="259"/>
      <c r="R23" s="263" t="str">
        <f t="shared" si="5"/>
        <v/>
      </c>
    </row>
    <row r="24" spans="1:26" ht="12" customHeight="1" thickBot="1" x14ac:dyDescent="0.3">
      <c r="A24" s="235"/>
      <c r="B24" s="235"/>
      <c r="C24" s="235"/>
      <c r="D24" s="261" t="str">
        <f>+IF(D22&lt;$F$4,D22+1,"")</f>
        <v/>
      </c>
      <c r="E24" s="262" t="str">
        <f>+IF(D24="","",+DATE(YEAR(E22),MONTH(E22)+1,DAY(E22)))</f>
        <v/>
      </c>
      <c r="F24" s="264">
        <f>SUM(F11:F20)</f>
        <v>1600000.0000000005</v>
      </c>
      <c r="G24" s="264">
        <f>SUM(G11:G20)</f>
        <v>686823.14476754237</v>
      </c>
      <c r="H24" s="264">
        <f>SUM(H11:H20)</f>
        <v>2286823.1447675424</v>
      </c>
      <c r="I24" s="264"/>
      <c r="L24" s="235"/>
      <c r="M24" s="261" t="str">
        <f t="shared" si="11"/>
        <v/>
      </c>
      <c r="N24" s="262" t="str">
        <f>+IF(M24="","",+DATE(YEAR(N22),MONTH(N22)+1,DAY(N22)))</f>
        <v/>
      </c>
      <c r="O24" s="259">
        <f>SUM(O11:O22)</f>
        <v>1600000</v>
      </c>
      <c r="P24" s="264">
        <f>SUM(P11:P22)</f>
        <v>828065.20040326938</v>
      </c>
      <c r="Q24" s="264">
        <f>SUM(Q11:Q22)</f>
        <v>2428065.2004032694</v>
      </c>
      <c r="R24" s="264"/>
    </row>
    <row r="25" spans="1:26" ht="12" customHeight="1" thickTop="1" x14ac:dyDescent="0.25">
      <c r="A25" s="235"/>
      <c r="B25" s="235"/>
      <c r="C25" s="235"/>
      <c r="D25" s="261" t="str">
        <f t="shared" si="6"/>
        <v/>
      </c>
      <c r="E25" s="262" t="str">
        <f t="shared" si="7"/>
        <v/>
      </c>
      <c r="F25" s="259" t="str">
        <f t="shared" ref="F25:F72" si="12">IF(D25="","",H25-G25)</f>
        <v/>
      </c>
      <c r="G25" s="259" t="str">
        <f t="shared" si="1"/>
        <v/>
      </c>
      <c r="H25" s="259" t="str">
        <f t="shared" si="2"/>
        <v/>
      </c>
      <c r="I25" s="263" t="str">
        <f t="shared" si="3"/>
        <v/>
      </c>
      <c r="L25" s="235"/>
      <c r="M25" s="261" t="str">
        <f t="shared" si="11"/>
        <v/>
      </c>
      <c r="N25" s="262" t="str">
        <f t="shared" ref="N25:N28" si="13">+IF(M25="","",+DATE(YEAR(N24),MONTH(N24)+1,DAY(N24)))</f>
        <v/>
      </c>
      <c r="O25" s="259" t="str">
        <f t="shared" si="4"/>
        <v/>
      </c>
      <c r="P25" s="259" t="str">
        <f>IF(M25="","",-R24*$F$3/12)</f>
        <v/>
      </c>
      <c r="Q25" s="259" t="str">
        <f>IF(M25="","",$F$6)</f>
        <v/>
      </c>
      <c r="R25" s="263" t="str">
        <f t="shared" ref="R25:R28" si="14">IF(M25="","",R24+O25)</f>
        <v/>
      </c>
    </row>
    <row r="26" spans="1:26" ht="12" customHeight="1" x14ac:dyDescent="0.25">
      <c r="A26" s="235"/>
      <c r="B26" s="235"/>
      <c r="C26" s="235"/>
      <c r="D26" s="261" t="str">
        <f t="shared" si="6"/>
        <v/>
      </c>
      <c r="E26" s="262" t="str">
        <f t="shared" si="7"/>
        <v/>
      </c>
      <c r="F26" s="259" t="str">
        <f t="shared" si="12"/>
        <v/>
      </c>
      <c r="G26" s="259" t="str">
        <f t="shared" si="1"/>
        <v/>
      </c>
      <c r="H26" s="259" t="str">
        <f t="shared" si="2"/>
        <v/>
      </c>
      <c r="I26" s="263" t="str">
        <f t="shared" si="3"/>
        <v/>
      </c>
      <c r="L26" s="235"/>
      <c r="M26" s="261" t="str">
        <f t="shared" si="11"/>
        <v/>
      </c>
      <c r="N26" s="262" t="str">
        <f t="shared" si="13"/>
        <v/>
      </c>
      <c r="O26" s="259" t="str">
        <f t="shared" si="4"/>
        <v/>
      </c>
      <c r="P26" s="259" t="str">
        <f>IF(M26="","",-R25*$F$3/12)</f>
        <v/>
      </c>
      <c r="Q26" s="259" t="str">
        <f>IF(M26="","",$F$6)</f>
        <v/>
      </c>
      <c r="R26" s="263" t="str">
        <f t="shared" si="14"/>
        <v/>
      </c>
    </row>
    <row r="27" spans="1:26" ht="12" customHeight="1" x14ac:dyDescent="0.25">
      <c r="A27" s="235"/>
      <c r="B27" s="235"/>
      <c r="C27" s="235"/>
      <c r="D27" s="261" t="str">
        <f t="shared" si="6"/>
        <v/>
      </c>
      <c r="E27" s="262" t="str">
        <f t="shared" si="7"/>
        <v/>
      </c>
      <c r="F27" s="259" t="str">
        <f t="shared" si="12"/>
        <v/>
      </c>
      <c r="G27" s="259" t="str">
        <f t="shared" si="1"/>
        <v/>
      </c>
      <c r="H27" s="259" t="str">
        <f t="shared" si="2"/>
        <v/>
      </c>
      <c r="I27" s="263" t="str">
        <f t="shared" si="3"/>
        <v/>
      </c>
      <c r="L27" s="235"/>
      <c r="M27" s="261" t="str">
        <f t="shared" si="11"/>
        <v/>
      </c>
      <c r="N27" s="262" t="str">
        <f t="shared" si="13"/>
        <v/>
      </c>
      <c r="O27" s="259" t="str">
        <f t="shared" si="4"/>
        <v/>
      </c>
      <c r="P27" s="259" t="str">
        <f>IF(M27="","",-R26*$F$3/12)</f>
        <v/>
      </c>
      <c r="Q27" s="259" t="str">
        <f>IF(M27="","",$F$6)</f>
        <v/>
      </c>
      <c r="R27" s="263" t="str">
        <f t="shared" si="14"/>
        <v/>
      </c>
      <c r="T27" s="236">
        <v>2428065.2000000002</v>
      </c>
    </row>
    <row r="28" spans="1:26" ht="12" customHeight="1" x14ac:dyDescent="0.25">
      <c r="A28" s="235"/>
      <c r="B28" s="235"/>
      <c r="C28" s="235"/>
      <c r="D28" s="261" t="str">
        <f t="shared" si="6"/>
        <v/>
      </c>
      <c r="E28" s="262" t="str">
        <f t="shared" si="7"/>
        <v/>
      </c>
      <c r="F28" s="259" t="str">
        <f t="shared" si="12"/>
        <v/>
      </c>
      <c r="G28" s="259" t="str">
        <f t="shared" si="1"/>
        <v/>
      </c>
      <c r="H28" s="259" t="str">
        <f t="shared" si="2"/>
        <v/>
      </c>
      <c r="I28" s="263" t="str">
        <f t="shared" si="3"/>
        <v/>
      </c>
      <c r="J28" s="235"/>
      <c r="K28" s="235"/>
      <c r="L28" s="235"/>
      <c r="M28" s="261" t="str">
        <f t="shared" si="11"/>
        <v/>
      </c>
      <c r="N28" s="262" t="str">
        <f t="shared" si="13"/>
        <v/>
      </c>
      <c r="O28" s="259" t="str">
        <f t="shared" si="4"/>
        <v/>
      </c>
      <c r="P28" s="259" t="str">
        <f>IF(M28="","",-R27*$F$3/12)</f>
        <v/>
      </c>
      <c r="Q28" s="259" t="str">
        <f>IF(M28="","",$F$6)</f>
        <v/>
      </c>
      <c r="R28" s="263" t="str">
        <f t="shared" si="14"/>
        <v/>
      </c>
      <c r="X28" s="236">
        <v>202338.77</v>
      </c>
    </row>
    <row r="29" spans="1:26" ht="12" customHeight="1" x14ac:dyDescent="0.25">
      <c r="A29" s="235"/>
      <c r="B29" s="235"/>
      <c r="C29" s="235"/>
      <c r="D29" s="261" t="str">
        <f t="shared" si="6"/>
        <v/>
      </c>
      <c r="E29" s="262" t="str">
        <f t="shared" si="7"/>
        <v/>
      </c>
      <c r="F29" s="259" t="str">
        <f t="shared" si="12"/>
        <v/>
      </c>
      <c r="G29" s="259" t="str">
        <f t="shared" si="1"/>
        <v/>
      </c>
      <c r="H29" s="259" t="str">
        <f t="shared" si="2"/>
        <v/>
      </c>
      <c r="I29" s="263" t="str">
        <f t="shared" si="3"/>
        <v/>
      </c>
      <c r="J29" s="235"/>
      <c r="K29" s="235"/>
      <c r="L29" s="235"/>
      <c r="M29" s="261" t="str">
        <f t="shared" si="11"/>
        <v/>
      </c>
      <c r="N29" s="235"/>
      <c r="O29" s="235"/>
      <c r="P29" s="235"/>
      <c r="Q29" s="235"/>
      <c r="R29" s="235"/>
      <c r="S29" s="235"/>
      <c r="T29" s="235"/>
    </row>
    <row r="30" spans="1:26" ht="12" customHeight="1" x14ac:dyDescent="0.25">
      <c r="A30" s="235"/>
      <c r="B30" s="235"/>
      <c r="C30" s="235"/>
      <c r="D30" s="261" t="str">
        <f t="shared" si="6"/>
        <v/>
      </c>
      <c r="E30" s="262" t="str">
        <f t="shared" si="7"/>
        <v/>
      </c>
      <c r="F30" s="259" t="str">
        <f t="shared" si="12"/>
        <v/>
      </c>
      <c r="G30" s="259" t="str">
        <f t="shared" si="1"/>
        <v/>
      </c>
      <c r="H30" s="259" t="str">
        <f t="shared" si="2"/>
        <v/>
      </c>
      <c r="I30" s="263" t="str">
        <f t="shared" si="3"/>
        <v/>
      </c>
      <c r="J30" s="235"/>
      <c r="K30" s="235"/>
      <c r="L30" s="235"/>
      <c r="M30" s="261" t="str">
        <f t="shared" si="11"/>
        <v/>
      </c>
    </row>
    <row r="31" spans="1:26" ht="12" customHeight="1" x14ac:dyDescent="0.25">
      <c r="A31" s="235"/>
      <c r="B31" s="235"/>
      <c r="C31" s="235"/>
      <c r="D31" s="261" t="str">
        <f t="shared" si="6"/>
        <v/>
      </c>
      <c r="E31" s="262" t="str">
        <f t="shared" si="7"/>
        <v/>
      </c>
      <c r="F31" s="259" t="str">
        <f t="shared" si="12"/>
        <v/>
      </c>
      <c r="G31" s="259" t="str">
        <f t="shared" si="1"/>
        <v/>
      </c>
      <c r="H31" s="259" t="str">
        <f t="shared" si="2"/>
        <v/>
      </c>
      <c r="I31" s="263" t="str">
        <f t="shared" si="3"/>
        <v/>
      </c>
      <c r="J31" s="235"/>
      <c r="K31" s="235"/>
      <c r="L31" s="235"/>
      <c r="M31" s="261" t="str">
        <f t="shared" si="11"/>
        <v/>
      </c>
    </row>
    <row r="32" spans="1:26" ht="12" customHeight="1" x14ac:dyDescent="0.25">
      <c r="A32" s="235"/>
      <c r="B32" s="235"/>
      <c r="C32" s="235"/>
      <c r="D32" s="261" t="str">
        <f t="shared" si="6"/>
        <v/>
      </c>
      <c r="E32" s="262" t="str">
        <f t="shared" si="7"/>
        <v/>
      </c>
      <c r="F32" s="259" t="str">
        <f t="shared" si="12"/>
        <v/>
      </c>
      <c r="G32" s="259" t="str">
        <f t="shared" si="1"/>
        <v/>
      </c>
      <c r="H32" s="259" t="str">
        <f t="shared" si="2"/>
        <v/>
      </c>
      <c r="I32" s="263" t="str">
        <f t="shared" si="3"/>
        <v/>
      </c>
      <c r="J32" s="235"/>
      <c r="K32" s="235"/>
      <c r="L32" s="235"/>
      <c r="M32" s="261" t="str">
        <f t="shared" si="11"/>
        <v/>
      </c>
      <c r="N32" s="235"/>
      <c r="O32" s="235"/>
      <c r="P32" s="235"/>
      <c r="Q32" s="235"/>
      <c r="R32" s="235"/>
      <c r="S32" s="235"/>
      <c r="T32" s="235"/>
      <c r="U32" s="235"/>
      <c r="V32" s="235"/>
      <c r="W32" s="235"/>
      <c r="X32" s="235"/>
      <c r="Y32" s="235"/>
      <c r="Z32" s="235"/>
    </row>
    <row r="33" spans="1:26" ht="12" customHeight="1" x14ac:dyDescent="0.25">
      <c r="A33" s="235"/>
      <c r="B33" s="235"/>
      <c r="C33" s="235"/>
      <c r="D33" s="261" t="str">
        <f t="shared" si="6"/>
        <v/>
      </c>
      <c r="E33" s="262" t="str">
        <f t="shared" si="7"/>
        <v/>
      </c>
      <c r="F33" s="259" t="str">
        <f t="shared" si="12"/>
        <v/>
      </c>
      <c r="G33" s="259" t="str">
        <f t="shared" si="1"/>
        <v/>
      </c>
      <c r="H33" s="259" t="str">
        <f t="shared" si="2"/>
        <v/>
      </c>
      <c r="I33" s="263" t="str">
        <f t="shared" si="3"/>
        <v/>
      </c>
      <c r="J33" s="235"/>
      <c r="K33" s="235"/>
      <c r="L33" s="235"/>
      <c r="M33" s="261" t="str">
        <f t="shared" si="11"/>
        <v/>
      </c>
      <c r="N33" s="235"/>
      <c r="O33" s="235"/>
      <c r="P33" s="235"/>
      <c r="Q33" s="235"/>
      <c r="R33" s="235"/>
      <c r="S33" s="235"/>
      <c r="T33" s="235"/>
      <c r="U33" s="235"/>
      <c r="V33" s="235"/>
      <c r="W33" s="235"/>
      <c r="X33" s="235"/>
      <c r="Y33" s="235"/>
      <c r="Z33" s="235"/>
    </row>
    <row r="34" spans="1:26" ht="12" customHeight="1" x14ac:dyDescent="0.25">
      <c r="A34" s="235"/>
      <c r="B34" s="235"/>
      <c r="C34" s="235"/>
      <c r="D34" s="261" t="str">
        <f t="shared" si="6"/>
        <v/>
      </c>
      <c r="E34" s="262" t="str">
        <f t="shared" si="7"/>
        <v/>
      </c>
      <c r="F34" s="259" t="str">
        <f t="shared" si="12"/>
        <v/>
      </c>
      <c r="G34" s="259" t="str">
        <f t="shared" si="1"/>
        <v/>
      </c>
      <c r="H34" s="259" t="str">
        <f t="shared" si="2"/>
        <v/>
      </c>
      <c r="I34" s="263" t="str">
        <f t="shared" si="3"/>
        <v/>
      </c>
      <c r="J34" s="235"/>
      <c r="K34" s="235"/>
      <c r="L34" s="235"/>
      <c r="M34" s="261" t="str">
        <f t="shared" si="11"/>
        <v/>
      </c>
      <c r="N34" s="235"/>
      <c r="O34" s="235"/>
      <c r="P34" s="235"/>
      <c r="Q34" s="235"/>
      <c r="R34" s="235"/>
      <c r="S34" s="235"/>
      <c r="T34" s="235"/>
      <c r="U34" s="235"/>
      <c r="V34" s="235"/>
      <c r="W34" s="235"/>
      <c r="X34" s="235"/>
      <c r="Y34" s="235"/>
      <c r="Z34" s="235"/>
    </row>
    <row r="35" spans="1:26" ht="12" customHeight="1" x14ac:dyDescent="0.25">
      <c r="A35" s="235"/>
      <c r="B35" s="235"/>
      <c r="C35" s="235"/>
      <c r="D35" s="261" t="str">
        <f t="shared" si="6"/>
        <v/>
      </c>
      <c r="E35" s="262" t="str">
        <f t="shared" si="7"/>
        <v/>
      </c>
      <c r="F35" s="259" t="str">
        <f t="shared" si="12"/>
        <v/>
      </c>
      <c r="G35" s="259" t="str">
        <f t="shared" si="1"/>
        <v/>
      </c>
      <c r="H35" s="259" t="str">
        <f t="shared" si="2"/>
        <v/>
      </c>
      <c r="I35" s="263" t="str">
        <f t="shared" si="3"/>
        <v/>
      </c>
      <c r="J35" s="235"/>
      <c r="K35" s="235"/>
      <c r="L35" s="235"/>
      <c r="M35" s="261" t="str">
        <f t="shared" si="11"/>
        <v/>
      </c>
      <c r="N35" s="235"/>
      <c r="O35" s="235"/>
      <c r="P35" s="235"/>
      <c r="Q35" s="235"/>
      <c r="R35" s="235"/>
      <c r="S35" s="235"/>
      <c r="T35" s="235"/>
      <c r="U35" s="235"/>
      <c r="V35" s="235"/>
      <c r="W35" s="235"/>
      <c r="X35" s="235"/>
      <c r="Y35" s="235"/>
      <c r="Z35" s="235"/>
    </row>
    <row r="36" spans="1:26" ht="12" customHeight="1" x14ac:dyDescent="0.25">
      <c r="A36" s="235"/>
      <c r="B36" s="235"/>
      <c r="C36" s="235"/>
      <c r="D36" s="261" t="str">
        <f t="shared" si="6"/>
        <v/>
      </c>
      <c r="E36" s="262" t="str">
        <f t="shared" si="7"/>
        <v/>
      </c>
      <c r="F36" s="259" t="str">
        <f t="shared" si="12"/>
        <v/>
      </c>
      <c r="G36" s="259" t="str">
        <f t="shared" si="1"/>
        <v/>
      </c>
      <c r="H36" s="259"/>
      <c r="I36" s="263" t="str">
        <f t="shared" si="3"/>
        <v/>
      </c>
      <c r="J36" s="235"/>
      <c r="K36" s="235"/>
      <c r="L36" s="235"/>
      <c r="M36" s="261" t="str">
        <f t="shared" si="11"/>
        <v/>
      </c>
      <c r="N36" s="235"/>
      <c r="O36" s="235"/>
      <c r="P36" s="235"/>
      <c r="Q36" s="235"/>
      <c r="R36" s="235"/>
      <c r="S36" s="235"/>
      <c r="T36" s="235"/>
      <c r="U36" s="235"/>
      <c r="V36" s="235"/>
      <c r="W36" s="235"/>
      <c r="X36" s="235"/>
      <c r="Y36" s="235"/>
      <c r="Z36" s="235"/>
    </row>
    <row r="37" spans="1:26" ht="12" customHeight="1" x14ac:dyDescent="0.25">
      <c r="A37" s="235"/>
      <c r="B37" s="235"/>
      <c r="C37" s="235"/>
      <c r="D37" s="261" t="str">
        <f t="shared" si="6"/>
        <v/>
      </c>
      <c r="E37" s="262" t="str">
        <f t="shared" si="7"/>
        <v/>
      </c>
      <c r="F37" s="259" t="str">
        <f t="shared" si="12"/>
        <v/>
      </c>
      <c r="G37" s="259" t="str">
        <f t="shared" si="1"/>
        <v/>
      </c>
      <c r="H37" s="259" t="str">
        <f t="shared" ref="H37:H72" si="15">IF(D37="","",$F$6)</f>
        <v/>
      </c>
      <c r="I37" s="263" t="str">
        <f t="shared" si="3"/>
        <v/>
      </c>
      <c r="J37" s="235"/>
      <c r="K37" s="235"/>
      <c r="L37" s="235"/>
      <c r="M37" s="261" t="str">
        <f t="shared" si="11"/>
        <v/>
      </c>
      <c r="N37" s="235"/>
      <c r="O37" s="235"/>
      <c r="P37" s="235"/>
      <c r="Q37" s="235"/>
      <c r="R37" s="235"/>
      <c r="S37" s="235"/>
      <c r="T37" s="235"/>
      <c r="U37" s="235"/>
      <c r="V37" s="235"/>
      <c r="W37" s="235"/>
      <c r="X37" s="235"/>
      <c r="Y37" s="235"/>
      <c r="Z37" s="235"/>
    </row>
    <row r="38" spans="1:26" ht="12" customHeight="1" x14ac:dyDescent="0.25">
      <c r="A38" s="235"/>
      <c r="B38" s="235"/>
      <c r="C38" s="235"/>
      <c r="D38" s="261" t="str">
        <f t="shared" si="6"/>
        <v/>
      </c>
      <c r="E38" s="262" t="str">
        <f t="shared" si="7"/>
        <v/>
      </c>
      <c r="F38" s="259" t="str">
        <f t="shared" si="12"/>
        <v/>
      </c>
      <c r="G38" s="259" t="str">
        <f t="shared" si="1"/>
        <v/>
      </c>
      <c r="H38" s="259" t="str">
        <f t="shared" si="15"/>
        <v/>
      </c>
      <c r="I38" s="263" t="str">
        <f t="shared" si="3"/>
        <v/>
      </c>
      <c r="J38" s="235"/>
      <c r="K38" s="235"/>
      <c r="L38" s="235"/>
      <c r="M38" s="261" t="str">
        <f t="shared" si="11"/>
        <v/>
      </c>
      <c r="N38" s="235"/>
      <c r="O38" s="235"/>
      <c r="P38" s="235"/>
      <c r="Q38" s="235"/>
      <c r="R38" s="235"/>
      <c r="S38" s="235"/>
      <c r="T38" s="235"/>
      <c r="U38" s="235"/>
      <c r="V38" s="235"/>
      <c r="W38" s="235"/>
      <c r="X38" s="235"/>
      <c r="Y38" s="235"/>
      <c r="Z38" s="235"/>
    </row>
    <row r="39" spans="1:26" ht="12" customHeight="1" x14ac:dyDescent="0.25">
      <c r="A39" s="235"/>
      <c r="B39" s="235"/>
      <c r="C39" s="235"/>
      <c r="D39" s="261" t="str">
        <f t="shared" si="6"/>
        <v/>
      </c>
      <c r="E39" s="262" t="str">
        <f t="shared" si="7"/>
        <v/>
      </c>
      <c r="F39" s="259" t="str">
        <f t="shared" si="12"/>
        <v/>
      </c>
      <c r="G39" s="259" t="str">
        <f t="shared" si="1"/>
        <v/>
      </c>
      <c r="H39" s="259" t="str">
        <f t="shared" si="15"/>
        <v/>
      </c>
      <c r="I39" s="263" t="str">
        <f t="shared" si="3"/>
        <v/>
      </c>
      <c r="J39" s="235"/>
      <c r="K39" s="235"/>
      <c r="L39" s="235"/>
      <c r="M39" s="261" t="str">
        <f t="shared" si="11"/>
        <v/>
      </c>
      <c r="N39" s="235"/>
      <c r="O39" s="235"/>
      <c r="P39" s="235"/>
      <c r="Q39" s="235"/>
      <c r="R39" s="235"/>
      <c r="S39" s="235"/>
      <c r="T39" s="235"/>
      <c r="U39" s="235"/>
      <c r="V39" s="235"/>
      <c r="W39" s="235"/>
      <c r="X39" s="235"/>
      <c r="Y39" s="235"/>
      <c r="Z39" s="235"/>
    </row>
    <row r="40" spans="1:26" ht="12" customHeight="1" x14ac:dyDescent="0.25">
      <c r="A40" s="235"/>
      <c r="B40" s="235"/>
      <c r="C40" s="235"/>
      <c r="D40" s="261" t="str">
        <f t="shared" si="6"/>
        <v/>
      </c>
      <c r="E40" s="262" t="str">
        <f t="shared" si="7"/>
        <v/>
      </c>
      <c r="F40" s="259" t="str">
        <f t="shared" si="12"/>
        <v/>
      </c>
      <c r="G40" s="259" t="str">
        <f t="shared" si="1"/>
        <v/>
      </c>
      <c r="H40" s="259" t="str">
        <f t="shared" si="15"/>
        <v/>
      </c>
      <c r="I40" s="263" t="str">
        <f t="shared" si="3"/>
        <v/>
      </c>
      <c r="J40" s="235"/>
      <c r="K40" s="235"/>
      <c r="L40" s="235"/>
      <c r="M40" s="261" t="str">
        <f t="shared" si="11"/>
        <v/>
      </c>
      <c r="N40" s="235"/>
      <c r="O40" s="235"/>
      <c r="P40" s="235"/>
      <c r="Q40" s="235"/>
      <c r="R40" s="235"/>
      <c r="S40" s="235"/>
      <c r="T40" s="235"/>
      <c r="U40" s="235"/>
      <c r="V40" s="235"/>
      <c r="W40" s="235"/>
      <c r="X40" s="235"/>
      <c r="Y40" s="235"/>
      <c r="Z40" s="235"/>
    </row>
    <row r="41" spans="1:26" ht="12" customHeight="1" x14ac:dyDescent="0.25">
      <c r="A41" s="235"/>
      <c r="B41" s="235"/>
      <c r="C41" s="235"/>
      <c r="D41" s="261" t="str">
        <f t="shared" si="6"/>
        <v/>
      </c>
      <c r="E41" s="262" t="str">
        <f t="shared" si="7"/>
        <v/>
      </c>
      <c r="F41" s="259" t="str">
        <f t="shared" si="12"/>
        <v/>
      </c>
      <c r="G41" s="259" t="str">
        <f t="shared" si="1"/>
        <v/>
      </c>
      <c r="H41" s="259" t="str">
        <f t="shared" si="15"/>
        <v/>
      </c>
      <c r="I41" s="263" t="str">
        <f t="shared" si="3"/>
        <v/>
      </c>
      <c r="J41" s="235"/>
      <c r="K41" s="235"/>
      <c r="L41" s="235"/>
      <c r="M41" s="261" t="str">
        <f t="shared" si="11"/>
        <v/>
      </c>
      <c r="N41" s="235"/>
      <c r="O41" s="235"/>
      <c r="P41" s="235"/>
      <c r="Q41" s="235"/>
      <c r="R41" s="235"/>
      <c r="S41" s="235"/>
      <c r="T41" s="235"/>
      <c r="U41" s="235"/>
      <c r="V41" s="235"/>
      <c r="W41" s="235"/>
      <c r="X41" s="235"/>
      <c r="Y41" s="235"/>
      <c r="Z41" s="235"/>
    </row>
    <row r="42" spans="1:26" ht="12" customHeight="1" x14ac:dyDescent="0.25">
      <c r="A42" s="235"/>
      <c r="B42" s="235"/>
      <c r="C42" s="235"/>
      <c r="D42" s="261" t="str">
        <f t="shared" si="6"/>
        <v/>
      </c>
      <c r="E42" s="262" t="str">
        <f t="shared" si="7"/>
        <v/>
      </c>
      <c r="F42" s="259" t="str">
        <f t="shared" si="12"/>
        <v/>
      </c>
      <c r="G42" s="259" t="str">
        <f t="shared" si="1"/>
        <v/>
      </c>
      <c r="H42" s="259" t="str">
        <f t="shared" si="15"/>
        <v/>
      </c>
      <c r="I42" s="263" t="str">
        <f t="shared" si="3"/>
        <v/>
      </c>
      <c r="J42" s="235"/>
      <c r="K42" s="235"/>
      <c r="L42" s="235"/>
      <c r="M42" s="261" t="str">
        <f t="shared" si="11"/>
        <v/>
      </c>
      <c r="N42" s="235"/>
      <c r="O42" s="235"/>
      <c r="P42" s="235"/>
      <c r="Q42" s="235"/>
      <c r="R42" s="235"/>
      <c r="S42" s="235"/>
      <c r="T42" s="235"/>
      <c r="U42" s="235"/>
      <c r="V42" s="235"/>
      <c r="W42" s="235"/>
      <c r="X42" s="235"/>
      <c r="Y42" s="235"/>
      <c r="Z42" s="235"/>
    </row>
    <row r="43" spans="1:26" ht="12" customHeight="1" x14ac:dyDescent="0.25">
      <c r="A43" s="235"/>
      <c r="B43" s="235"/>
      <c r="C43" s="235"/>
      <c r="D43" s="261" t="str">
        <f t="shared" si="6"/>
        <v/>
      </c>
      <c r="E43" s="262" t="str">
        <f t="shared" si="7"/>
        <v/>
      </c>
      <c r="F43" s="259" t="str">
        <f t="shared" si="12"/>
        <v/>
      </c>
      <c r="G43" s="259" t="str">
        <f t="shared" si="1"/>
        <v/>
      </c>
      <c r="H43" s="259" t="str">
        <f t="shared" si="15"/>
        <v/>
      </c>
      <c r="I43" s="263" t="str">
        <f t="shared" si="3"/>
        <v/>
      </c>
      <c r="J43" s="235"/>
      <c r="K43" s="235"/>
      <c r="L43" s="235"/>
      <c r="M43" s="235"/>
      <c r="N43" s="235"/>
      <c r="O43" s="235"/>
      <c r="P43" s="235"/>
      <c r="Q43" s="235"/>
      <c r="R43" s="235"/>
      <c r="S43" s="235"/>
      <c r="T43" s="235"/>
      <c r="U43" s="235"/>
      <c r="V43" s="235"/>
      <c r="W43" s="235"/>
      <c r="X43" s="235"/>
      <c r="Y43" s="235"/>
      <c r="Z43" s="235"/>
    </row>
    <row r="44" spans="1:26" ht="12" customHeight="1" x14ac:dyDescent="0.25">
      <c r="A44" s="235"/>
      <c r="B44" s="235"/>
      <c r="C44" s="235"/>
      <c r="D44" s="261" t="str">
        <f t="shared" si="6"/>
        <v/>
      </c>
      <c r="E44" s="262" t="str">
        <f t="shared" si="7"/>
        <v/>
      </c>
      <c r="F44" s="259" t="str">
        <f t="shared" si="12"/>
        <v/>
      </c>
      <c r="G44" s="259" t="str">
        <f t="shared" si="1"/>
        <v/>
      </c>
      <c r="H44" s="259" t="str">
        <f t="shared" si="15"/>
        <v/>
      </c>
      <c r="I44" s="263" t="str">
        <f t="shared" si="3"/>
        <v/>
      </c>
      <c r="J44" s="235"/>
      <c r="K44" s="235"/>
      <c r="L44" s="235"/>
      <c r="M44" s="235"/>
      <c r="N44" s="235"/>
      <c r="O44" s="235"/>
      <c r="P44" s="235"/>
      <c r="Q44" s="235"/>
      <c r="R44" s="235"/>
      <c r="S44" s="235"/>
      <c r="T44" s="235"/>
      <c r="U44" s="235"/>
      <c r="V44" s="235"/>
      <c r="W44" s="235"/>
      <c r="X44" s="235"/>
      <c r="Y44" s="235"/>
      <c r="Z44" s="235"/>
    </row>
    <row r="45" spans="1:26" ht="12" customHeight="1" x14ac:dyDescent="0.25">
      <c r="A45" s="235"/>
      <c r="B45" s="235"/>
      <c r="C45" s="235"/>
      <c r="D45" s="261" t="str">
        <f t="shared" si="6"/>
        <v/>
      </c>
      <c r="E45" s="262" t="str">
        <f t="shared" si="7"/>
        <v/>
      </c>
      <c r="F45" s="259" t="str">
        <f t="shared" si="12"/>
        <v/>
      </c>
      <c r="G45" s="259" t="str">
        <f t="shared" si="1"/>
        <v/>
      </c>
      <c r="H45" s="259" t="str">
        <f t="shared" si="15"/>
        <v/>
      </c>
      <c r="I45" s="263" t="str">
        <f t="shared" si="3"/>
        <v/>
      </c>
      <c r="J45" s="235"/>
      <c r="K45" s="235"/>
      <c r="L45" s="235"/>
      <c r="M45" s="235"/>
      <c r="N45" s="235"/>
      <c r="O45" s="235"/>
      <c r="P45" s="235"/>
      <c r="Q45" s="235"/>
      <c r="R45" s="235"/>
      <c r="S45" s="235"/>
      <c r="T45" s="235"/>
      <c r="U45" s="235"/>
      <c r="V45" s="235"/>
      <c r="W45" s="235"/>
      <c r="X45" s="235"/>
      <c r="Y45" s="235"/>
      <c r="Z45" s="235"/>
    </row>
    <row r="46" spans="1:26" ht="12" customHeight="1" x14ac:dyDescent="0.25">
      <c r="A46" s="235"/>
      <c r="B46" s="235"/>
      <c r="C46" s="235"/>
      <c r="D46" s="261" t="str">
        <f t="shared" si="6"/>
        <v/>
      </c>
      <c r="E46" s="262" t="str">
        <f t="shared" si="7"/>
        <v/>
      </c>
      <c r="F46" s="259" t="str">
        <f t="shared" si="12"/>
        <v/>
      </c>
      <c r="G46" s="259" t="str">
        <f t="shared" si="1"/>
        <v/>
      </c>
      <c r="H46" s="259" t="str">
        <f t="shared" si="15"/>
        <v/>
      </c>
      <c r="I46" s="263" t="str">
        <f t="shared" si="3"/>
        <v/>
      </c>
      <c r="J46" s="235"/>
      <c r="K46" s="235"/>
      <c r="L46" s="235"/>
      <c r="M46" s="235"/>
      <c r="N46" s="235"/>
      <c r="O46" s="235"/>
      <c r="P46" s="235"/>
      <c r="Q46" s="235"/>
      <c r="R46" s="235"/>
      <c r="S46" s="235"/>
      <c r="T46" s="235"/>
      <c r="U46" s="235"/>
      <c r="V46" s="235"/>
      <c r="W46" s="235"/>
      <c r="X46" s="235"/>
      <c r="Y46" s="235"/>
      <c r="Z46" s="235"/>
    </row>
    <row r="47" spans="1:26" ht="12" customHeight="1" x14ac:dyDescent="0.25">
      <c r="A47" s="235"/>
      <c r="B47" s="235"/>
      <c r="C47" s="235"/>
      <c r="D47" s="261" t="str">
        <f t="shared" si="6"/>
        <v/>
      </c>
      <c r="E47" s="262" t="str">
        <f t="shared" si="7"/>
        <v/>
      </c>
      <c r="F47" s="259" t="str">
        <f t="shared" si="12"/>
        <v/>
      </c>
      <c r="G47" s="259" t="str">
        <f t="shared" si="1"/>
        <v/>
      </c>
      <c r="H47" s="259" t="str">
        <f t="shared" si="15"/>
        <v/>
      </c>
      <c r="I47" s="263" t="str">
        <f t="shared" si="3"/>
        <v/>
      </c>
      <c r="J47" s="235"/>
      <c r="K47" s="235"/>
      <c r="L47" s="235"/>
      <c r="M47" s="235"/>
      <c r="N47" s="235"/>
      <c r="O47" s="235"/>
      <c r="P47" s="235"/>
      <c r="Q47" s="235"/>
      <c r="R47" s="235"/>
      <c r="S47" s="235"/>
      <c r="T47" s="235"/>
      <c r="U47" s="235"/>
      <c r="V47" s="235"/>
      <c r="W47" s="235"/>
      <c r="X47" s="235"/>
      <c r="Y47" s="235"/>
      <c r="Z47" s="235"/>
    </row>
    <row r="48" spans="1:26" ht="12" customHeight="1" x14ac:dyDescent="0.25">
      <c r="A48" s="235"/>
      <c r="B48" s="235"/>
      <c r="C48" s="235"/>
      <c r="D48" s="261" t="str">
        <f t="shared" si="6"/>
        <v/>
      </c>
      <c r="E48" s="262" t="str">
        <f t="shared" si="7"/>
        <v/>
      </c>
      <c r="F48" s="259" t="str">
        <f t="shared" si="12"/>
        <v/>
      </c>
      <c r="G48" s="259" t="str">
        <f t="shared" si="1"/>
        <v/>
      </c>
      <c r="H48" s="259" t="str">
        <f t="shared" si="15"/>
        <v/>
      </c>
      <c r="I48" s="263" t="str">
        <f t="shared" si="3"/>
        <v/>
      </c>
      <c r="J48" s="235"/>
      <c r="K48" s="235"/>
      <c r="L48" s="235"/>
      <c r="M48" s="235"/>
      <c r="N48" s="235"/>
      <c r="O48" s="235"/>
      <c r="P48" s="235"/>
      <c r="Q48" s="235"/>
      <c r="R48" s="235"/>
      <c r="S48" s="235"/>
      <c r="T48" s="235"/>
      <c r="U48" s="235"/>
      <c r="V48" s="235"/>
      <c r="W48" s="235"/>
      <c r="X48" s="235"/>
      <c r="Y48" s="235"/>
      <c r="Z48" s="235"/>
    </row>
    <row r="49" spans="1:26" ht="12" customHeight="1" x14ac:dyDescent="0.25">
      <c r="A49" s="235"/>
      <c r="B49" s="235"/>
      <c r="C49" s="235"/>
      <c r="D49" s="261" t="str">
        <f t="shared" si="6"/>
        <v/>
      </c>
      <c r="E49" s="262" t="str">
        <f t="shared" si="7"/>
        <v/>
      </c>
      <c r="F49" s="259" t="str">
        <f t="shared" si="12"/>
        <v/>
      </c>
      <c r="G49" s="259" t="str">
        <f t="shared" si="1"/>
        <v/>
      </c>
      <c r="H49" s="259" t="str">
        <f t="shared" si="15"/>
        <v/>
      </c>
      <c r="I49" s="263" t="str">
        <f t="shared" si="3"/>
        <v/>
      </c>
      <c r="J49" s="235"/>
      <c r="K49" s="235"/>
      <c r="L49" s="235"/>
      <c r="M49" s="235"/>
      <c r="N49" s="235"/>
      <c r="O49" s="235"/>
      <c r="P49" s="235"/>
      <c r="Q49" s="235"/>
      <c r="R49" s="235"/>
      <c r="S49" s="235"/>
      <c r="T49" s="235"/>
      <c r="U49" s="235"/>
      <c r="V49" s="235"/>
      <c r="W49" s="235"/>
      <c r="X49" s="235"/>
      <c r="Y49" s="235"/>
      <c r="Z49" s="235"/>
    </row>
    <row r="50" spans="1:26" ht="12" customHeight="1" x14ac:dyDescent="0.25">
      <c r="A50" s="235"/>
      <c r="B50" s="235"/>
      <c r="C50" s="235"/>
      <c r="D50" s="261" t="str">
        <f t="shared" si="6"/>
        <v/>
      </c>
      <c r="E50" s="262" t="str">
        <f t="shared" si="7"/>
        <v/>
      </c>
      <c r="F50" s="259" t="str">
        <f t="shared" si="12"/>
        <v/>
      </c>
      <c r="G50" s="259" t="str">
        <f t="shared" si="1"/>
        <v/>
      </c>
      <c r="H50" s="259" t="str">
        <f t="shared" si="15"/>
        <v/>
      </c>
      <c r="I50" s="263" t="str">
        <f t="shared" si="3"/>
        <v/>
      </c>
      <c r="J50" s="235"/>
      <c r="K50" s="235"/>
      <c r="L50" s="235"/>
      <c r="M50" s="235"/>
      <c r="N50" s="235"/>
      <c r="O50" s="235"/>
      <c r="P50" s="235"/>
      <c r="Q50" s="235"/>
      <c r="R50" s="235"/>
      <c r="S50" s="235"/>
      <c r="T50" s="235"/>
      <c r="U50" s="235"/>
      <c r="V50" s="235"/>
      <c r="W50" s="235"/>
      <c r="X50" s="235"/>
      <c r="Y50" s="235"/>
      <c r="Z50" s="235"/>
    </row>
    <row r="51" spans="1:26" ht="12" customHeight="1" x14ac:dyDescent="0.25">
      <c r="A51" s="235"/>
      <c r="B51" s="235"/>
      <c r="C51" s="235"/>
      <c r="D51" s="261" t="str">
        <f t="shared" si="6"/>
        <v/>
      </c>
      <c r="E51" s="262" t="str">
        <f t="shared" si="7"/>
        <v/>
      </c>
      <c r="F51" s="259" t="str">
        <f t="shared" si="12"/>
        <v/>
      </c>
      <c r="G51" s="259" t="str">
        <f t="shared" si="1"/>
        <v/>
      </c>
      <c r="H51" s="259" t="str">
        <f t="shared" si="15"/>
        <v/>
      </c>
      <c r="I51" s="263" t="str">
        <f t="shared" si="3"/>
        <v/>
      </c>
      <c r="J51" s="235"/>
      <c r="K51" s="235"/>
      <c r="L51" s="235"/>
      <c r="M51" s="235"/>
      <c r="N51" s="235"/>
      <c r="O51" s="235"/>
      <c r="P51" s="235"/>
      <c r="Q51" s="235"/>
      <c r="R51" s="235"/>
      <c r="S51" s="235"/>
      <c r="T51" s="235"/>
      <c r="U51" s="235"/>
      <c r="V51" s="235"/>
      <c r="W51" s="235"/>
      <c r="X51" s="235"/>
      <c r="Y51" s="235"/>
      <c r="Z51" s="235"/>
    </row>
    <row r="52" spans="1:26" ht="12" customHeight="1" x14ac:dyDescent="0.25">
      <c r="A52" s="235"/>
      <c r="B52" s="235"/>
      <c r="C52" s="235"/>
      <c r="D52" s="261" t="str">
        <f t="shared" si="6"/>
        <v/>
      </c>
      <c r="E52" s="262" t="str">
        <f t="shared" si="7"/>
        <v/>
      </c>
      <c r="F52" s="259" t="str">
        <f t="shared" si="12"/>
        <v/>
      </c>
      <c r="G52" s="259" t="str">
        <f t="shared" si="1"/>
        <v/>
      </c>
      <c r="H52" s="259" t="str">
        <f t="shared" si="15"/>
        <v/>
      </c>
      <c r="I52" s="263" t="str">
        <f t="shared" si="3"/>
        <v/>
      </c>
      <c r="J52" s="235"/>
      <c r="K52" s="235"/>
      <c r="L52" s="235"/>
      <c r="M52" s="235"/>
      <c r="N52" s="235"/>
      <c r="O52" s="235"/>
      <c r="P52" s="235"/>
      <c r="Q52" s="235"/>
      <c r="R52" s="235"/>
      <c r="S52" s="235"/>
      <c r="T52" s="235"/>
      <c r="U52" s="235"/>
      <c r="V52" s="235"/>
      <c r="W52" s="235"/>
      <c r="X52" s="235"/>
      <c r="Y52" s="235"/>
      <c r="Z52" s="235"/>
    </row>
    <row r="53" spans="1:26" ht="12" customHeight="1" x14ac:dyDescent="0.25">
      <c r="A53" s="235"/>
      <c r="B53" s="235"/>
      <c r="C53" s="235"/>
      <c r="D53" s="261" t="str">
        <f t="shared" si="6"/>
        <v/>
      </c>
      <c r="E53" s="262" t="str">
        <f t="shared" si="7"/>
        <v/>
      </c>
      <c r="F53" s="259" t="str">
        <f t="shared" si="12"/>
        <v/>
      </c>
      <c r="G53" s="259" t="str">
        <f t="shared" si="1"/>
        <v/>
      </c>
      <c r="H53" s="259" t="str">
        <f t="shared" si="15"/>
        <v/>
      </c>
      <c r="I53" s="263" t="str">
        <f t="shared" si="3"/>
        <v/>
      </c>
      <c r="J53" s="235"/>
      <c r="K53" s="235"/>
      <c r="L53" s="235"/>
      <c r="M53" s="235"/>
      <c r="N53" s="235"/>
      <c r="O53" s="235"/>
      <c r="P53" s="235"/>
      <c r="Q53" s="235"/>
      <c r="R53" s="235"/>
      <c r="S53" s="235"/>
      <c r="T53" s="235"/>
      <c r="U53" s="235"/>
      <c r="V53" s="235"/>
      <c r="W53" s="235"/>
      <c r="X53" s="235"/>
      <c r="Y53" s="235"/>
      <c r="Z53" s="235"/>
    </row>
    <row r="54" spans="1:26" ht="12" customHeight="1" x14ac:dyDescent="0.25">
      <c r="A54" s="235"/>
      <c r="B54" s="235"/>
      <c r="C54" s="235"/>
      <c r="D54" s="261" t="str">
        <f t="shared" si="6"/>
        <v/>
      </c>
      <c r="E54" s="262" t="str">
        <f t="shared" si="7"/>
        <v/>
      </c>
      <c r="F54" s="259" t="str">
        <f t="shared" si="12"/>
        <v/>
      </c>
      <c r="G54" s="259" t="str">
        <f t="shared" si="1"/>
        <v/>
      </c>
      <c r="H54" s="259" t="str">
        <f t="shared" si="15"/>
        <v/>
      </c>
      <c r="I54" s="263" t="str">
        <f t="shared" si="3"/>
        <v/>
      </c>
      <c r="J54" s="235"/>
      <c r="K54" s="235"/>
      <c r="L54" s="235"/>
      <c r="M54" s="235"/>
      <c r="N54" s="235"/>
      <c r="O54" s="235"/>
      <c r="P54" s="235"/>
      <c r="Q54" s="235"/>
      <c r="R54" s="235"/>
      <c r="S54" s="235"/>
      <c r="T54" s="235"/>
      <c r="U54" s="235"/>
      <c r="V54" s="235"/>
      <c r="W54" s="235"/>
      <c r="X54" s="235"/>
      <c r="Y54" s="235"/>
      <c r="Z54" s="235"/>
    </row>
    <row r="55" spans="1:26" ht="12" customHeight="1" x14ac:dyDescent="0.25">
      <c r="A55" s="235"/>
      <c r="B55" s="235"/>
      <c r="C55" s="235"/>
      <c r="D55" s="261" t="str">
        <f t="shared" si="6"/>
        <v/>
      </c>
      <c r="E55" s="262" t="str">
        <f t="shared" si="7"/>
        <v/>
      </c>
      <c r="F55" s="259" t="str">
        <f t="shared" si="12"/>
        <v/>
      </c>
      <c r="G55" s="259" t="str">
        <f t="shared" si="1"/>
        <v/>
      </c>
      <c r="H55" s="259" t="str">
        <f t="shared" si="15"/>
        <v/>
      </c>
      <c r="I55" s="263" t="str">
        <f t="shared" si="3"/>
        <v/>
      </c>
      <c r="J55" s="235"/>
      <c r="K55" s="235"/>
      <c r="L55" s="235"/>
      <c r="M55" s="235"/>
      <c r="N55" s="235"/>
      <c r="O55" s="235"/>
      <c r="P55" s="235"/>
      <c r="Q55" s="235"/>
      <c r="R55" s="235"/>
      <c r="S55" s="235"/>
      <c r="T55" s="235"/>
      <c r="U55" s="235"/>
      <c r="V55" s="235"/>
      <c r="W55" s="235"/>
      <c r="X55" s="235"/>
      <c r="Y55" s="235"/>
      <c r="Z55" s="235"/>
    </row>
    <row r="56" spans="1:26" ht="12" customHeight="1" x14ac:dyDescent="0.25">
      <c r="A56" s="235"/>
      <c r="B56" s="235"/>
      <c r="C56" s="235"/>
      <c r="D56" s="261" t="str">
        <f t="shared" si="6"/>
        <v/>
      </c>
      <c r="E56" s="262" t="str">
        <f t="shared" si="7"/>
        <v/>
      </c>
      <c r="F56" s="259" t="str">
        <f t="shared" si="12"/>
        <v/>
      </c>
      <c r="G56" s="259" t="str">
        <f t="shared" si="1"/>
        <v/>
      </c>
      <c r="H56" s="259" t="str">
        <f t="shared" si="15"/>
        <v/>
      </c>
      <c r="I56" s="263" t="str">
        <f t="shared" si="3"/>
        <v/>
      </c>
      <c r="J56" s="235"/>
      <c r="K56" s="235"/>
      <c r="L56" s="235"/>
      <c r="M56" s="235"/>
      <c r="N56" s="235"/>
      <c r="O56" s="235"/>
      <c r="P56" s="235"/>
      <c r="Q56" s="235"/>
      <c r="R56" s="235"/>
      <c r="S56" s="235"/>
      <c r="T56" s="235"/>
      <c r="U56" s="235"/>
      <c r="V56" s="235"/>
      <c r="W56" s="235"/>
      <c r="X56" s="235"/>
      <c r="Y56" s="235"/>
      <c r="Z56" s="235"/>
    </row>
    <row r="57" spans="1:26" ht="12" customHeight="1" x14ac:dyDescent="0.25">
      <c r="A57" s="235"/>
      <c r="B57" s="235"/>
      <c r="C57" s="235"/>
      <c r="D57" s="261" t="str">
        <f t="shared" si="6"/>
        <v/>
      </c>
      <c r="E57" s="262" t="str">
        <f t="shared" si="7"/>
        <v/>
      </c>
      <c r="F57" s="259" t="str">
        <f t="shared" si="12"/>
        <v/>
      </c>
      <c r="G57" s="259" t="str">
        <f t="shared" si="1"/>
        <v/>
      </c>
      <c r="H57" s="259" t="str">
        <f t="shared" si="15"/>
        <v/>
      </c>
      <c r="I57" s="263" t="str">
        <f t="shared" si="3"/>
        <v/>
      </c>
      <c r="J57" s="235"/>
      <c r="K57" s="235"/>
      <c r="L57" s="235"/>
      <c r="M57" s="235"/>
      <c r="N57" s="235"/>
      <c r="O57" s="235"/>
      <c r="P57" s="235"/>
      <c r="Q57" s="235"/>
      <c r="R57" s="235"/>
      <c r="S57" s="235"/>
      <c r="T57" s="235"/>
      <c r="U57" s="235"/>
      <c r="V57" s="235"/>
      <c r="W57" s="235"/>
      <c r="X57" s="235"/>
      <c r="Y57" s="235"/>
      <c r="Z57" s="235"/>
    </row>
    <row r="58" spans="1:26" ht="12" customHeight="1" x14ac:dyDescent="0.25">
      <c r="A58" s="235"/>
      <c r="B58" s="235"/>
      <c r="C58" s="235"/>
      <c r="D58" s="261" t="str">
        <f t="shared" si="6"/>
        <v/>
      </c>
      <c r="E58" s="262" t="str">
        <f t="shared" si="7"/>
        <v/>
      </c>
      <c r="F58" s="259" t="str">
        <f t="shared" si="12"/>
        <v/>
      </c>
      <c r="G58" s="259" t="str">
        <f t="shared" si="1"/>
        <v/>
      </c>
      <c r="H58" s="259" t="str">
        <f t="shared" si="15"/>
        <v/>
      </c>
      <c r="I58" s="263" t="str">
        <f t="shared" si="3"/>
        <v/>
      </c>
      <c r="J58" s="235"/>
      <c r="K58" s="235"/>
      <c r="L58" s="235"/>
      <c r="M58" s="235"/>
      <c r="N58" s="235"/>
      <c r="O58" s="235"/>
      <c r="P58" s="235"/>
      <c r="Q58" s="235"/>
      <c r="R58" s="235"/>
      <c r="S58" s="235"/>
      <c r="T58" s="235"/>
      <c r="U58" s="235"/>
      <c r="V58" s="235"/>
      <c r="W58" s="235"/>
      <c r="X58" s="235"/>
      <c r="Y58" s="235"/>
      <c r="Z58" s="235"/>
    </row>
    <row r="59" spans="1:26" ht="12" customHeight="1" x14ac:dyDescent="0.25">
      <c r="A59" s="235"/>
      <c r="B59" s="235"/>
      <c r="C59" s="235"/>
      <c r="D59" s="261" t="str">
        <f t="shared" si="6"/>
        <v/>
      </c>
      <c r="E59" s="262" t="str">
        <f t="shared" si="7"/>
        <v/>
      </c>
      <c r="F59" s="259" t="str">
        <f t="shared" si="12"/>
        <v/>
      </c>
      <c r="G59" s="259" t="str">
        <f t="shared" si="1"/>
        <v/>
      </c>
      <c r="H59" s="259" t="str">
        <f t="shared" si="15"/>
        <v/>
      </c>
      <c r="I59" s="263" t="str">
        <f t="shared" si="3"/>
        <v/>
      </c>
      <c r="J59" s="235"/>
      <c r="K59" s="235"/>
      <c r="L59" s="235"/>
      <c r="M59" s="235"/>
      <c r="N59" s="235"/>
      <c r="O59" s="235"/>
      <c r="P59" s="235"/>
      <c r="Q59" s="235"/>
      <c r="R59" s="235"/>
      <c r="S59" s="235"/>
      <c r="T59" s="235"/>
      <c r="U59" s="235"/>
      <c r="V59" s="235"/>
      <c r="W59" s="235"/>
      <c r="X59" s="235"/>
      <c r="Y59" s="235"/>
      <c r="Z59" s="235"/>
    </row>
    <row r="60" spans="1:26" ht="12" customHeight="1" x14ac:dyDescent="0.25">
      <c r="A60" s="235"/>
      <c r="B60" s="235"/>
      <c r="C60" s="235"/>
      <c r="D60" s="261" t="str">
        <f t="shared" si="6"/>
        <v/>
      </c>
      <c r="E60" s="262" t="str">
        <f t="shared" si="7"/>
        <v/>
      </c>
      <c r="F60" s="259" t="str">
        <f t="shared" si="12"/>
        <v/>
      </c>
      <c r="G60" s="259" t="str">
        <f t="shared" si="1"/>
        <v/>
      </c>
      <c r="H60" s="259" t="str">
        <f t="shared" si="15"/>
        <v/>
      </c>
      <c r="I60" s="263" t="str">
        <f t="shared" si="3"/>
        <v/>
      </c>
      <c r="J60" s="235"/>
      <c r="K60" s="235"/>
      <c r="L60" s="235"/>
      <c r="M60" s="235"/>
      <c r="N60" s="235"/>
      <c r="O60" s="235"/>
      <c r="P60" s="235"/>
      <c r="Q60" s="235"/>
      <c r="R60" s="235"/>
      <c r="S60" s="235"/>
      <c r="T60" s="235"/>
      <c r="U60" s="235"/>
      <c r="V60" s="235"/>
      <c r="W60" s="235"/>
      <c r="X60" s="235"/>
      <c r="Y60" s="235"/>
      <c r="Z60" s="235"/>
    </row>
    <row r="61" spans="1:26" ht="12" customHeight="1" x14ac:dyDescent="0.25">
      <c r="A61" s="235"/>
      <c r="B61" s="235"/>
      <c r="C61" s="235"/>
      <c r="D61" s="261" t="str">
        <f t="shared" si="6"/>
        <v/>
      </c>
      <c r="E61" s="262" t="str">
        <f t="shared" si="7"/>
        <v/>
      </c>
      <c r="F61" s="259" t="str">
        <f t="shared" si="12"/>
        <v/>
      </c>
      <c r="G61" s="259" t="str">
        <f t="shared" si="1"/>
        <v/>
      </c>
      <c r="H61" s="259" t="str">
        <f t="shared" si="15"/>
        <v/>
      </c>
      <c r="I61" s="263" t="str">
        <f t="shared" si="3"/>
        <v/>
      </c>
      <c r="J61" s="235"/>
      <c r="K61" s="235"/>
      <c r="L61" s="235"/>
      <c r="M61" s="235"/>
      <c r="N61" s="235"/>
      <c r="O61" s="235"/>
      <c r="P61" s="235"/>
      <c r="Q61" s="235"/>
      <c r="R61" s="235"/>
      <c r="S61" s="235"/>
      <c r="T61" s="235"/>
      <c r="U61" s="235"/>
      <c r="V61" s="235"/>
      <c r="W61" s="235"/>
      <c r="X61" s="235"/>
      <c r="Y61" s="235"/>
      <c r="Z61" s="235"/>
    </row>
    <row r="62" spans="1:26" ht="12" customHeight="1" x14ac:dyDescent="0.25">
      <c r="A62" s="235"/>
      <c r="B62" s="235"/>
      <c r="C62" s="235"/>
      <c r="D62" s="261" t="str">
        <f t="shared" si="6"/>
        <v/>
      </c>
      <c r="E62" s="262" t="str">
        <f t="shared" si="7"/>
        <v/>
      </c>
      <c r="F62" s="259" t="str">
        <f t="shared" si="12"/>
        <v/>
      </c>
      <c r="G62" s="259" t="str">
        <f t="shared" si="1"/>
        <v/>
      </c>
      <c r="H62" s="259" t="str">
        <f t="shared" si="15"/>
        <v/>
      </c>
      <c r="I62" s="263" t="str">
        <f t="shared" si="3"/>
        <v/>
      </c>
      <c r="J62" s="235"/>
      <c r="K62" s="235"/>
      <c r="L62" s="235"/>
      <c r="M62" s="235"/>
      <c r="N62" s="235"/>
      <c r="O62" s="235"/>
      <c r="P62" s="235"/>
      <c r="Q62" s="235"/>
      <c r="R62" s="235"/>
      <c r="S62" s="235"/>
      <c r="T62" s="235"/>
      <c r="U62" s="235"/>
      <c r="V62" s="235"/>
      <c r="W62" s="235"/>
      <c r="X62" s="235"/>
      <c r="Y62" s="235"/>
      <c r="Z62" s="235"/>
    </row>
    <row r="63" spans="1:26" ht="12" customHeight="1" x14ac:dyDescent="0.25">
      <c r="A63" s="235"/>
      <c r="B63" s="235"/>
      <c r="C63" s="235"/>
      <c r="D63" s="261" t="str">
        <f t="shared" si="6"/>
        <v/>
      </c>
      <c r="E63" s="262" t="str">
        <f t="shared" si="7"/>
        <v/>
      </c>
      <c r="F63" s="259" t="str">
        <f t="shared" si="12"/>
        <v/>
      </c>
      <c r="G63" s="259" t="str">
        <f t="shared" si="1"/>
        <v/>
      </c>
      <c r="H63" s="259" t="str">
        <f t="shared" si="15"/>
        <v/>
      </c>
      <c r="I63" s="263" t="str">
        <f t="shared" si="3"/>
        <v/>
      </c>
      <c r="J63" s="235"/>
      <c r="K63" s="235"/>
      <c r="L63" s="235"/>
      <c r="M63" s="235"/>
      <c r="N63" s="235"/>
      <c r="O63" s="235"/>
      <c r="P63" s="235"/>
      <c r="Q63" s="235"/>
      <c r="R63" s="235"/>
      <c r="S63" s="235"/>
      <c r="T63" s="235"/>
      <c r="U63" s="235"/>
      <c r="V63" s="235"/>
      <c r="W63" s="235"/>
      <c r="X63" s="235"/>
      <c r="Y63" s="235"/>
      <c r="Z63" s="235"/>
    </row>
    <row r="64" spans="1:26" ht="12" customHeight="1" x14ac:dyDescent="0.25">
      <c r="A64" s="235"/>
      <c r="B64" s="235"/>
      <c r="C64" s="235"/>
      <c r="D64" s="261" t="str">
        <f t="shared" si="6"/>
        <v/>
      </c>
      <c r="E64" s="262" t="str">
        <f t="shared" si="7"/>
        <v/>
      </c>
      <c r="F64" s="259" t="str">
        <f t="shared" si="12"/>
        <v/>
      </c>
      <c r="G64" s="259" t="str">
        <f t="shared" si="1"/>
        <v/>
      </c>
      <c r="H64" s="259" t="str">
        <f t="shared" si="15"/>
        <v/>
      </c>
      <c r="I64" s="263" t="str">
        <f t="shared" si="3"/>
        <v/>
      </c>
      <c r="J64" s="235"/>
      <c r="K64" s="235"/>
      <c r="L64" s="235"/>
      <c r="M64" s="235"/>
      <c r="N64" s="235"/>
      <c r="O64" s="235"/>
      <c r="P64" s="235"/>
      <c r="Q64" s="235"/>
      <c r="R64" s="235"/>
      <c r="S64" s="235"/>
      <c r="T64" s="235"/>
      <c r="U64" s="235"/>
      <c r="V64" s="235"/>
      <c r="W64" s="235"/>
      <c r="X64" s="235"/>
      <c r="Y64" s="235"/>
      <c r="Z64" s="235"/>
    </row>
    <row r="65" spans="1:26" ht="12" customHeight="1" x14ac:dyDescent="0.25">
      <c r="A65" s="235"/>
      <c r="B65" s="235"/>
      <c r="C65" s="235"/>
      <c r="D65" s="261" t="str">
        <f t="shared" si="6"/>
        <v/>
      </c>
      <c r="E65" s="262" t="str">
        <f t="shared" si="7"/>
        <v/>
      </c>
      <c r="F65" s="259" t="str">
        <f t="shared" si="12"/>
        <v/>
      </c>
      <c r="G65" s="259" t="str">
        <f t="shared" si="1"/>
        <v/>
      </c>
      <c r="H65" s="259" t="str">
        <f t="shared" si="15"/>
        <v/>
      </c>
      <c r="I65" s="263" t="str">
        <f t="shared" si="3"/>
        <v/>
      </c>
      <c r="J65" s="235"/>
      <c r="K65" s="235"/>
      <c r="L65" s="235"/>
      <c r="M65" s="235"/>
      <c r="N65" s="235"/>
      <c r="O65" s="235"/>
      <c r="P65" s="235"/>
      <c r="Q65" s="235"/>
      <c r="R65" s="235"/>
      <c r="S65" s="235"/>
      <c r="T65" s="235"/>
      <c r="U65" s="235"/>
      <c r="V65" s="235"/>
      <c r="W65" s="235"/>
      <c r="X65" s="235"/>
      <c r="Y65" s="235"/>
      <c r="Z65" s="235"/>
    </row>
    <row r="66" spans="1:26" ht="12" customHeight="1" x14ac:dyDescent="0.25">
      <c r="A66" s="235"/>
      <c r="B66" s="235"/>
      <c r="C66" s="235"/>
      <c r="D66" s="261" t="str">
        <f t="shared" si="6"/>
        <v/>
      </c>
      <c r="E66" s="262" t="str">
        <f t="shared" si="7"/>
        <v/>
      </c>
      <c r="F66" s="259" t="str">
        <f t="shared" si="12"/>
        <v/>
      </c>
      <c r="G66" s="259" t="str">
        <f t="shared" si="1"/>
        <v/>
      </c>
      <c r="H66" s="259" t="str">
        <f t="shared" si="15"/>
        <v/>
      </c>
      <c r="I66" s="263" t="str">
        <f t="shared" si="3"/>
        <v/>
      </c>
      <c r="J66" s="235"/>
      <c r="K66" s="235"/>
      <c r="L66" s="235"/>
      <c r="M66" s="235"/>
      <c r="N66" s="235"/>
      <c r="O66" s="235"/>
      <c r="P66" s="235"/>
      <c r="Q66" s="235"/>
      <c r="R66" s="235"/>
      <c r="S66" s="235"/>
      <c r="T66" s="235"/>
      <c r="U66" s="235"/>
      <c r="V66" s="235"/>
      <c r="W66" s="235"/>
      <c r="X66" s="235"/>
      <c r="Y66" s="235"/>
      <c r="Z66" s="235"/>
    </row>
    <row r="67" spans="1:26" ht="12" customHeight="1" x14ac:dyDescent="0.25">
      <c r="A67" s="235"/>
      <c r="B67" s="235"/>
      <c r="C67" s="235"/>
      <c r="D67" s="261" t="str">
        <f t="shared" si="6"/>
        <v/>
      </c>
      <c r="E67" s="262" t="str">
        <f t="shared" si="7"/>
        <v/>
      </c>
      <c r="F67" s="259" t="str">
        <f t="shared" si="12"/>
        <v/>
      </c>
      <c r="G67" s="259" t="str">
        <f t="shared" si="1"/>
        <v/>
      </c>
      <c r="H67" s="259" t="str">
        <f t="shared" si="15"/>
        <v/>
      </c>
      <c r="I67" s="263" t="str">
        <f t="shared" si="3"/>
        <v/>
      </c>
      <c r="J67" s="235"/>
      <c r="K67" s="235"/>
      <c r="L67" s="235"/>
      <c r="M67" s="235"/>
      <c r="N67" s="235"/>
      <c r="O67" s="235"/>
      <c r="P67" s="235"/>
      <c r="Q67" s="235"/>
      <c r="R67" s="235"/>
      <c r="S67" s="235"/>
      <c r="T67" s="235"/>
      <c r="U67" s="235"/>
      <c r="V67" s="235"/>
      <c r="W67" s="235"/>
      <c r="X67" s="235"/>
      <c r="Y67" s="235"/>
      <c r="Z67" s="235"/>
    </row>
    <row r="68" spans="1:26" ht="12" customHeight="1" x14ac:dyDescent="0.25">
      <c r="A68" s="235"/>
      <c r="B68" s="235"/>
      <c r="C68" s="235"/>
      <c r="D68" s="261" t="str">
        <f t="shared" si="6"/>
        <v/>
      </c>
      <c r="E68" s="262" t="str">
        <f t="shared" si="7"/>
        <v/>
      </c>
      <c r="F68" s="259" t="str">
        <f t="shared" si="12"/>
        <v/>
      </c>
      <c r="G68" s="259" t="str">
        <f t="shared" si="1"/>
        <v/>
      </c>
      <c r="H68" s="259" t="str">
        <f t="shared" si="15"/>
        <v/>
      </c>
      <c r="I68" s="263" t="str">
        <f t="shared" si="3"/>
        <v/>
      </c>
      <c r="J68" s="235"/>
      <c r="K68" s="235"/>
      <c r="L68" s="235"/>
      <c r="M68" s="235"/>
      <c r="N68" s="235"/>
      <c r="O68" s="235"/>
      <c r="P68" s="235"/>
      <c r="Q68" s="235"/>
      <c r="R68" s="235"/>
      <c r="S68" s="235"/>
      <c r="T68" s="235"/>
      <c r="U68" s="235"/>
      <c r="V68" s="235"/>
      <c r="W68" s="235"/>
      <c r="X68" s="235"/>
      <c r="Y68" s="235"/>
      <c r="Z68" s="235"/>
    </row>
    <row r="69" spans="1:26" ht="12" customHeight="1" x14ac:dyDescent="0.25">
      <c r="A69" s="235"/>
      <c r="B69" s="235"/>
      <c r="C69" s="235"/>
      <c r="D69" s="261" t="str">
        <f t="shared" si="6"/>
        <v/>
      </c>
      <c r="E69" s="262" t="str">
        <f t="shared" si="7"/>
        <v/>
      </c>
      <c r="F69" s="259" t="str">
        <f t="shared" si="12"/>
        <v/>
      </c>
      <c r="G69" s="259" t="str">
        <f t="shared" si="1"/>
        <v/>
      </c>
      <c r="H69" s="259" t="str">
        <f t="shared" si="15"/>
        <v/>
      </c>
      <c r="I69" s="263" t="str">
        <f t="shared" si="3"/>
        <v/>
      </c>
      <c r="J69" s="235"/>
      <c r="K69" s="235"/>
      <c r="L69" s="235"/>
      <c r="M69" s="235"/>
      <c r="N69" s="235"/>
      <c r="O69" s="235"/>
      <c r="P69" s="235"/>
      <c r="Q69" s="235"/>
      <c r="R69" s="235"/>
      <c r="S69" s="235"/>
      <c r="T69" s="235"/>
      <c r="U69" s="235"/>
      <c r="V69" s="235"/>
      <c r="W69" s="235"/>
      <c r="X69" s="235"/>
      <c r="Y69" s="235"/>
      <c r="Z69" s="235"/>
    </row>
    <row r="70" spans="1:26" ht="12" customHeight="1" x14ac:dyDescent="0.25">
      <c r="A70" s="235"/>
      <c r="B70" s="235"/>
      <c r="C70" s="235"/>
      <c r="D70" s="261" t="str">
        <f t="shared" si="6"/>
        <v/>
      </c>
      <c r="E70" s="262" t="str">
        <f t="shared" si="7"/>
        <v/>
      </c>
      <c r="F70" s="259" t="str">
        <f t="shared" si="12"/>
        <v/>
      </c>
      <c r="G70" s="259" t="str">
        <f t="shared" si="1"/>
        <v/>
      </c>
      <c r="H70" s="259" t="str">
        <f t="shared" si="15"/>
        <v/>
      </c>
      <c r="I70" s="263" t="str">
        <f t="shared" si="3"/>
        <v/>
      </c>
      <c r="J70" s="235"/>
      <c r="K70" s="235"/>
      <c r="L70" s="235"/>
      <c r="M70" s="235"/>
      <c r="N70" s="235"/>
      <c r="O70" s="235"/>
      <c r="P70" s="235"/>
      <c r="Q70" s="235"/>
      <c r="R70" s="235"/>
      <c r="S70" s="235"/>
      <c r="T70" s="235"/>
      <c r="U70" s="235"/>
      <c r="V70" s="235"/>
      <c r="W70" s="235"/>
      <c r="X70" s="235"/>
      <c r="Y70" s="235"/>
      <c r="Z70" s="235"/>
    </row>
    <row r="71" spans="1:26" ht="12" customHeight="1" x14ac:dyDescent="0.25">
      <c r="A71" s="235"/>
      <c r="B71" s="235"/>
      <c r="C71" s="235"/>
      <c r="D71" s="261" t="str">
        <f t="shared" si="6"/>
        <v/>
      </c>
      <c r="E71" s="262" t="str">
        <f t="shared" si="7"/>
        <v/>
      </c>
      <c r="F71" s="259" t="str">
        <f t="shared" si="12"/>
        <v/>
      </c>
      <c r="G71" s="259" t="str">
        <f t="shared" si="1"/>
        <v/>
      </c>
      <c r="H71" s="259" t="str">
        <f t="shared" si="15"/>
        <v/>
      </c>
      <c r="I71" s="263" t="str">
        <f t="shared" si="3"/>
        <v/>
      </c>
      <c r="J71" s="235"/>
      <c r="K71" s="235"/>
      <c r="L71" s="235"/>
      <c r="M71" s="235"/>
      <c r="N71" s="235"/>
      <c r="O71" s="235"/>
      <c r="P71" s="235"/>
      <c r="Q71" s="235"/>
      <c r="R71" s="235"/>
      <c r="S71" s="235"/>
      <c r="T71" s="235"/>
      <c r="U71" s="235"/>
      <c r="V71" s="235"/>
      <c r="W71" s="235"/>
      <c r="X71" s="235"/>
      <c r="Y71" s="235"/>
      <c r="Z71" s="235"/>
    </row>
    <row r="72" spans="1:26" ht="12" customHeight="1" x14ac:dyDescent="0.25">
      <c r="A72" s="235"/>
      <c r="B72" s="235"/>
      <c r="C72" s="235"/>
      <c r="D72" s="265" t="str">
        <f t="shared" si="6"/>
        <v/>
      </c>
      <c r="E72" s="266" t="str">
        <f t="shared" si="7"/>
        <v/>
      </c>
      <c r="F72" s="267" t="str">
        <f t="shared" si="12"/>
        <v/>
      </c>
      <c r="G72" s="267" t="str">
        <f t="shared" si="1"/>
        <v/>
      </c>
      <c r="H72" s="267" t="str">
        <f t="shared" si="15"/>
        <v/>
      </c>
      <c r="I72" s="268" t="str">
        <f t="shared" si="3"/>
        <v/>
      </c>
      <c r="J72" s="235"/>
      <c r="K72" s="235"/>
      <c r="L72" s="235"/>
      <c r="M72" s="235"/>
      <c r="N72" s="235"/>
      <c r="O72" s="235"/>
      <c r="P72" s="235"/>
      <c r="Q72" s="235"/>
      <c r="R72" s="235"/>
      <c r="S72" s="235"/>
      <c r="T72" s="235"/>
      <c r="U72" s="235"/>
      <c r="V72" s="235"/>
      <c r="W72" s="235"/>
      <c r="X72" s="235"/>
      <c r="Y72" s="235"/>
      <c r="Z72" s="235"/>
    </row>
    <row r="73" spans="1:26" ht="12" customHeight="1" x14ac:dyDescent="0.25">
      <c r="A73" s="235"/>
      <c r="B73" s="235"/>
      <c r="C73" s="235"/>
      <c r="D73" s="269"/>
      <c r="E73" s="235"/>
      <c r="F73" s="235"/>
      <c r="G73" s="235"/>
      <c r="H73" s="235"/>
      <c r="I73" s="235"/>
      <c r="J73" s="235"/>
      <c r="K73" s="235"/>
      <c r="L73" s="235"/>
      <c r="M73" s="235"/>
      <c r="N73" s="235"/>
      <c r="O73" s="235"/>
      <c r="P73" s="235"/>
      <c r="Q73" s="235"/>
      <c r="R73" s="235"/>
      <c r="S73" s="235"/>
      <c r="T73" s="235"/>
      <c r="U73" s="235"/>
      <c r="V73" s="235"/>
      <c r="W73" s="235"/>
      <c r="X73" s="235"/>
      <c r="Y73" s="235"/>
      <c r="Z73" s="235"/>
    </row>
    <row r="74" spans="1:26" ht="12" customHeight="1" x14ac:dyDescent="0.25">
      <c r="A74" s="235"/>
      <c r="B74" s="235"/>
      <c r="C74" s="235"/>
      <c r="D74" s="269"/>
      <c r="E74" s="235"/>
      <c r="F74" s="235"/>
      <c r="G74" s="235"/>
      <c r="H74" s="235"/>
      <c r="I74" s="235"/>
      <c r="J74" s="235"/>
      <c r="K74" s="235"/>
      <c r="L74" s="235"/>
      <c r="M74" s="235"/>
      <c r="N74" s="235"/>
      <c r="O74" s="235"/>
      <c r="P74" s="235"/>
      <c r="Q74" s="235"/>
      <c r="R74" s="235"/>
      <c r="S74" s="235"/>
      <c r="T74" s="235"/>
      <c r="U74" s="235"/>
      <c r="V74" s="235"/>
      <c r="W74" s="235"/>
      <c r="X74" s="235"/>
      <c r="Y74" s="235"/>
      <c r="Z74" s="235"/>
    </row>
    <row r="75" spans="1:26" ht="12" customHeight="1" x14ac:dyDescent="0.25">
      <c r="A75" s="235"/>
      <c r="B75" s="235"/>
      <c r="C75" s="235"/>
      <c r="D75" s="269"/>
      <c r="E75" s="235"/>
      <c r="F75" s="235"/>
      <c r="G75" s="235"/>
      <c r="H75" s="235"/>
      <c r="I75" s="235"/>
      <c r="J75" s="235"/>
      <c r="K75" s="235"/>
      <c r="L75" s="235"/>
      <c r="M75" s="235"/>
      <c r="N75" s="235"/>
      <c r="O75" s="235"/>
      <c r="P75" s="235"/>
      <c r="Q75" s="235"/>
      <c r="R75" s="235"/>
      <c r="S75" s="235"/>
      <c r="T75" s="235"/>
      <c r="U75" s="235"/>
      <c r="V75" s="235"/>
      <c r="W75" s="235"/>
      <c r="X75" s="235"/>
      <c r="Y75" s="235"/>
      <c r="Z75" s="235"/>
    </row>
    <row r="76" spans="1:26" ht="12" customHeight="1" x14ac:dyDescent="0.25">
      <c r="A76" s="235"/>
      <c r="B76" s="235"/>
      <c r="C76" s="235"/>
      <c r="D76" s="269"/>
      <c r="E76" s="235"/>
      <c r="F76" s="235"/>
      <c r="G76" s="235"/>
      <c r="H76" s="235"/>
      <c r="I76" s="235"/>
      <c r="J76" s="235"/>
      <c r="K76" s="235"/>
      <c r="L76" s="235"/>
      <c r="M76" s="235"/>
      <c r="N76" s="235"/>
      <c r="O76" s="235"/>
      <c r="P76" s="235"/>
      <c r="Q76" s="235"/>
      <c r="R76" s="235"/>
      <c r="S76" s="235"/>
      <c r="T76" s="235"/>
      <c r="U76" s="235"/>
      <c r="V76" s="235"/>
      <c r="W76" s="235"/>
      <c r="X76" s="235"/>
      <c r="Y76" s="235"/>
      <c r="Z76" s="235"/>
    </row>
    <row r="77" spans="1:26" ht="12" customHeight="1" x14ac:dyDescent="0.25">
      <c r="A77" s="235"/>
      <c r="B77" s="235"/>
      <c r="C77" s="235"/>
      <c r="D77" s="269"/>
      <c r="E77" s="235"/>
      <c r="F77" s="235"/>
      <c r="G77" s="235"/>
      <c r="H77" s="235"/>
      <c r="I77" s="235"/>
      <c r="J77" s="235"/>
      <c r="K77" s="235"/>
      <c r="L77" s="235"/>
      <c r="M77" s="235"/>
      <c r="N77" s="235"/>
      <c r="O77" s="235"/>
      <c r="P77" s="235"/>
      <c r="Q77" s="235"/>
      <c r="R77" s="235"/>
      <c r="S77" s="235"/>
      <c r="T77" s="235"/>
      <c r="U77" s="235"/>
      <c r="V77" s="235"/>
      <c r="W77" s="235"/>
      <c r="X77" s="235"/>
      <c r="Y77" s="235"/>
      <c r="Z77" s="235"/>
    </row>
    <row r="78" spans="1:26" ht="12" customHeight="1" x14ac:dyDescent="0.25">
      <c r="A78" s="235"/>
      <c r="B78" s="235"/>
      <c r="C78" s="235"/>
      <c r="D78" s="269"/>
      <c r="E78" s="235"/>
      <c r="F78" s="235"/>
      <c r="G78" s="235"/>
      <c r="H78" s="235"/>
      <c r="I78" s="235"/>
      <c r="J78" s="235"/>
      <c r="K78" s="235"/>
      <c r="L78" s="235"/>
      <c r="M78" s="235"/>
      <c r="N78" s="235"/>
      <c r="O78" s="235"/>
      <c r="P78" s="235"/>
      <c r="Q78" s="235"/>
      <c r="R78" s="235"/>
      <c r="S78" s="235"/>
      <c r="T78" s="235"/>
      <c r="U78" s="235"/>
      <c r="V78" s="235"/>
      <c r="W78" s="235"/>
      <c r="X78" s="235"/>
      <c r="Y78" s="235"/>
      <c r="Z78" s="235"/>
    </row>
    <row r="79" spans="1:26" ht="12" customHeight="1" x14ac:dyDescent="0.25">
      <c r="A79" s="235"/>
      <c r="B79" s="235"/>
      <c r="C79" s="235"/>
      <c r="D79" s="269"/>
      <c r="E79" s="235"/>
      <c r="F79" s="235"/>
      <c r="G79" s="235"/>
      <c r="H79" s="235"/>
      <c r="I79" s="235"/>
      <c r="J79" s="235"/>
      <c r="K79" s="235"/>
      <c r="L79" s="235"/>
      <c r="M79" s="235"/>
      <c r="N79" s="235"/>
      <c r="O79" s="235"/>
      <c r="P79" s="235"/>
      <c r="Q79" s="235"/>
      <c r="R79" s="235"/>
      <c r="S79" s="235"/>
      <c r="T79" s="235"/>
      <c r="U79" s="235"/>
      <c r="V79" s="235"/>
      <c r="W79" s="235"/>
      <c r="X79" s="235"/>
      <c r="Y79" s="235"/>
      <c r="Z79" s="235"/>
    </row>
    <row r="80" spans="1:26" ht="12" customHeight="1" x14ac:dyDescent="0.25">
      <c r="A80" s="235"/>
      <c r="B80" s="235"/>
      <c r="C80" s="235"/>
      <c r="D80" s="269"/>
      <c r="E80" s="235"/>
      <c r="F80" s="235"/>
      <c r="G80" s="235"/>
      <c r="H80" s="235"/>
      <c r="I80" s="235"/>
      <c r="J80" s="235"/>
      <c r="K80" s="235"/>
      <c r="L80" s="235"/>
      <c r="M80" s="235"/>
      <c r="N80" s="235"/>
      <c r="O80" s="235"/>
      <c r="P80" s="235"/>
      <c r="Q80" s="235"/>
      <c r="R80" s="235"/>
      <c r="S80" s="235"/>
      <c r="T80" s="235"/>
      <c r="U80" s="235"/>
      <c r="V80" s="235"/>
      <c r="W80" s="235"/>
      <c r="X80" s="235"/>
      <c r="Y80" s="235"/>
      <c r="Z80" s="235"/>
    </row>
    <row r="81" spans="1:26" ht="12" customHeight="1" x14ac:dyDescent="0.25">
      <c r="A81" s="235"/>
      <c r="B81" s="235"/>
      <c r="C81" s="235"/>
      <c r="D81" s="269"/>
      <c r="E81" s="235"/>
      <c r="F81" s="235"/>
      <c r="G81" s="235"/>
      <c r="H81" s="235"/>
      <c r="I81" s="235"/>
      <c r="J81" s="235"/>
      <c r="K81" s="235"/>
      <c r="L81" s="235"/>
      <c r="M81" s="235"/>
      <c r="N81" s="235"/>
      <c r="O81" s="235"/>
      <c r="P81" s="235"/>
      <c r="Q81" s="235"/>
      <c r="R81" s="235"/>
      <c r="S81" s="235"/>
      <c r="T81" s="235"/>
      <c r="U81" s="235"/>
      <c r="V81" s="235"/>
      <c r="W81" s="235"/>
      <c r="X81" s="235"/>
      <c r="Y81" s="235"/>
      <c r="Z81" s="235"/>
    </row>
    <row r="82" spans="1:26" ht="12" customHeight="1" x14ac:dyDescent="0.25">
      <c r="A82" s="235"/>
      <c r="B82" s="235"/>
      <c r="C82" s="235"/>
      <c r="D82" s="269"/>
      <c r="E82" s="235"/>
      <c r="F82" s="235"/>
      <c r="G82" s="235"/>
      <c r="H82" s="235"/>
      <c r="I82" s="235"/>
      <c r="J82" s="235"/>
      <c r="K82" s="235"/>
      <c r="L82" s="235"/>
      <c r="M82" s="235"/>
      <c r="N82" s="235"/>
      <c r="O82" s="235"/>
      <c r="P82" s="235"/>
      <c r="Q82" s="235"/>
      <c r="R82" s="235"/>
      <c r="S82" s="235"/>
      <c r="T82" s="235"/>
      <c r="U82" s="235"/>
      <c r="V82" s="235"/>
      <c r="W82" s="235"/>
      <c r="X82" s="235"/>
      <c r="Y82" s="235"/>
      <c r="Z82" s="235"/>
    </row>
    <row r="83" spans="1:26" ht="12" customHeight="1" x14ac:dyDescent="0.25">
      <c r="A83" s="235"/>
      <c r="B83" s="235"/>
      <c r="C83" s="235"/>
      <c r="D83" s="269"/>
      <c r="E83" s="235"/>
      <c r="F83" s="235"/>
      <c r="G83" s="235"/>
      <c r="H83" s="235"/>
      <c r="I83" s="235"/>
      <c r="J83" s="235"/>
      <c r="K83" s="235"/>
      <c r="L83" s="235"/>
      <c r="M83" s="235"/>
      <c r="N83" s="235"/>
      <c r="O83" s="235"/>
      <c r="P83" s="235"/>
      <c r="Q83" s="235"/>
      <c r="R83" s="235"/>
      <c r="S83" s="235"/>
      <c r="T83" s="235"/>
      <c r="U83" s="235"/>
      <c r="V83" s="235"/>
      <c r="W83" s="235"/>
      <c r="X83" s="235"/>
      <c r="Y83" s="235"/>
      <c r="Z83" s="235"/>
    </row>
    <row r="84" spans="1:26" ht="12" customHeight="1" x14ac:dyDescent="0.25">
      <c r="A84" s="235"/>
      <c r="B84" s="235"/>
      <c r="C84" s="235"/>
      <c r="D84" s="269"/>
      <c r="E84" s="235"/>
      <c r="F84" s="235"/>
      <c r="G84" s="235"/>
      <c r="H84" s="235"/>
      <c r="I84" s="235"/>
      <c r="J84" s="235"/>
      <c r="K84" s="235"/>
      <c r="L84" s="235"/>
      <c r="M84" s="235"/>
      <c r="N84" s="235"/>
      <c r="O84" s="235"/>
      <c r="P84" s="235"/>
      <c r="Q84" s="235"/>
      <c r="R84" s="235"/>
      <c r="S84" s="235"/>
      <c r="T84" s="235"/>
      <c r="U84" s="235"/>
      <c r="V84" s="235"/>
      <c r="W84" s="235"/>
      <c r="X84" s="235"/>
      <c r="Y84" s="235"/>
      <c r="Z84" s="235"/>
    </row>
    <row r="85" spans="1:26" ht="12" customHeight="1" x14ac:dyDescent="0.25">
      <c r="A85" s="235"/>
      <c r="B85" s="235"/>
      <c r="C85" s="235"/>
      <c r="D85" s="269"/>
      <c r="E85" s="235"/>
      <c r="F85" s="235"/>
      <c r="G85" s="235"/>
      <c r="H85" s="235"/>
      <c r="I85" s="235"/>
      <c r="J85" s="235"/>
      <c r="K85" s="235"/>
      <c r="L85" s="235"/>
      <c r="M85" s="235"/>
      <c r="N85" s="235"/>
      <c r="O85" s="235"/>
      <c r="P85" s="235"/>
      <c r="Q85" s="235"/>
      <c r="R85" s="235"/>
      <c r="S85" s="235"/>
      <c r="T85" s="235"/>
      <c r="U85" s="235"/>
      <c r="V85" s="235"/>
      <c r="W85" s="235"/>
      <c r="X85" s="235"/>
      <c r="Y85" s="235"/>
      <c r="Z85" s="235"/>
    </row>
    <row r="86" spans="1:26" ht="12" customHeight="1" x14ac:dyDescent="0.25">
      <c r="A86" s="235"/>
      <c r="B86" s="235"/>
      <c r="C86" s="235"/>
      <c r="D86" s="269"/>
      <c r="E86" s="235"/>
      <c r="F86" s="235"/>
      <c r="G86" s="235"/>
      <c r="H86" s="235"/>
      <c r="I86" s="235"/>
      <c r="J86" s="235"/>
      <c r="K86" s="235"/>
      <c r="L86" s="235"/>
      <c r="M86" s="235"/>
      <c r="N86" s="235"/>
      <c r="O86" s="235"/>
      <c r="P86" s="235"/>
      <c r="Q86" s="235"/>
      <c r="R86" s="235"/>
      <c r="S86" s="235"/>
      <c r="T86" s="235"/>
      <c r="U86" s="235"/>
      <c r="V86" s="235"/>
      <c r="W86" s="235"/>
      <c r="X86" s="235"/>
      <c r="Y86" s="235"/>
      <c r="Z86" s="235"/>
    </row>
    <row r="87" spans="1:26" ht="12" customHeight="1" x14ac:dyDescent="0.25">
      <c r="A87" s="235"/>
      <c r="B87" s="235"/>
      <c r="C87" s="235"/>
      <c r="D87" s="269"/>
      <c r="E87" s="235"/>
      <c r="F87" s="235"/>
      <c r="G87" s="235"/>
      <c r="H87" s="235"/>
      <c r="I87" s="235"/>
      <c r="J87" s="235"/>
      <c r="K87" s="235"/>
      <c r="L87" s="235"/>
      <c r="M87" s="235"/>
      <c r="N87" s="235"/>
      <c r="O87" s="235"/>
      <c r="P87" s="235"/>
      <c r="Q87" s="235"/>
      <c r="R87" s="235"/>
      <c r="S87" s="235"/>
      <c r="T87" s="235"/>
      <c r="U87" s="235"/>
      <c r="V87" s="235"/>
      <c r="W87" s="235"/>
      <c r="X87" s="235"/>
      <c r="Y87" s="235"/>
      <c r="Z87" s="235"/>
    </row>
    <row r="88" spans="1:26" ht="12" customHeight="1" x14ac:dyDescent="0.25">
      <c r="A88" s="235"/>
      <c r="B88" s="235"/>
      <c r="C88" s="235"/>
      <c r="D88" s="269"/>
      <c r="E88" s="235"/>
      <c r="F88" s="235"/>
      <c r="G88" s="235"/>
      <c r="H88" s="235"/>
      <c r="I88" s="235"/>
      <c r="J88" s="235"/>
      <c r="K88" s="235"/>
      <c r="L88" s="235"/>
      <c r="M88" s="235"/>
      <c r="N88" s="235"/>
      <c r="O88" s="235"/>
      <c r="P88" s="235"/>
      <c r="Q88" s="235"/>
      <c r="R88" s="235"/>
      <c r="S88" s="235"/>
      <c r="T88" s="235"/>
      <c r="U88" s="235"/>
      <c r="V88" s="235"/>
      <c r="W88" s="235"/>
      <c r="X88" s="235"/>
      <c r="Y88" s="235"/>
      <c r="Z88" s="235"/>
    </row>
    <row r="89" spans="1:26" ht="12" customHeight="1" x14ac:dyDescent="0.25">
      <c r="A89" s="235"/>
      <c r="B89" s="235"/>
      <c r="C89" s="235"/>
      <c r="D89" s="269"/>
      <c r="E89" s="235"/>
      <c r="F89" s="235"/>
      <c r="G89" s="235"/>
      <c r="H89" s="235"/>
      <c r="I89" s="235"/>
      <c r="J89" s="235"/>
      <c r="K89" s="235"/>
      <c r="L89" s="235"/>
      <c r="M89" s="235"/>
      <c r="N89" s="235"/>
      <c r="O89" s="235"/>
      <c r="P89" s="235"/>
      <c r="Q89" s="235"/>
      <c r="R89" s="235"/>
      <c r="S89" s="235"/>
      <c r="T89" s="235"/>
      <c r="U89" s="235"/>
      <c r="V89" s="235"/>
      <c r="W89" s="235"/>
      <c r="X89" s="235"/>
      <c r="Y89" s="235"/>
      <c r="Z89" s="235"/>
    </row>
    <row r="90" spans="1:26" ht="12" customHeight="1" x14ac:dyDescent="0.25">
      <c r="A90" s="235"/>
      <c r="B90" s="235"/>
      <c r="C90" s="235"/>
      <c r="D90" s="269"/>
      <c r="E90" s="235"/>
      <c r="F90" s="235"/>
      <c r="G90" s="235"/>
      <c r="H90" s="235"/>
      <c r="I90" s="235"/>
      <c r="J90" s="235"/>
      <c r="K90" s="235"/>
      <c r="L90" s="235"/>
      <c r="M90" s="235"/>
      <c r="N90" s="235"/>
      <c r="O90" s="235"/>
      <c r="P90" s="235"/>
      <c r="Q90" s="235"/>
      <c r="R90" s="235"/>
      <c r="S90" s="235"/>
      <c r="T90" s="235"/>
      <c r="U90" s="235"/>
      <c r="V90" s="235"/>
      <c r="W90" s="235"/>
      <c r="X90" s="235"/>
      <c r="Y90" s="235"/>
      <c r="Z90" s="235"/>
    </row>
    <row r="91" spans="1:26" ht="12" customHeight="1" x14ac:dyDescent="0.25">
      <c r="A91" s="235"/>
      <c r="B91" s="235"/>
      <c r="C91" s="235"/>
      <c r="D91" s="269"/>
      <c r="E91" s="235"/>
      <c r="F91" s="235"/>
      <c r="G91" s="235"/>
      <c r="H91" s="235"/>
      <c r="I91" s="235"/>
      <c r="J91" s="235"/>
      <c r="K91" s="235"/>
      <c r="L91" s="235"/>
      <c r="M91" s="235"/>
      <c r="N91" s="235"/>
      <c r="O91" s="235"/>
      <c r="P91" s="235"/>
      <c r="Q91" s="235"/>
      <c r="R91" s="235"/>
      <c r="S91" s="235"/>
      <c r="T91" s="235"/>
      <c r="U91" s="235"/>
      <c r="V91" s="235"/>
      <c r="W91" s="235"/>
      <c r="X91" s="235"/>
      <c r="Y91" s="235"/>
      <c r="Z91" s="235"/>
    </row>
    <row r="92" spans="1:26" ht="12" customHeight="1" x14ac:dyDescent="0.25">
      <c r="A92" s="235"/>
      <c r="B92" s="235"/>
      <c r="C92" s="235"/>
      <c r="D92" s="269"/>
      <c r="E92" s="235"/>
      <c r="F92" s="235"/>
      <c r="G92" s="235"/>
      <c r="H92" s="235"/>
      <c r="I92" s="235"/>
      <c r="J92" s="235"/>
      <c r="K92" s="235"/>
      <c r="L92" s="235"/>
      <c r="M92" s="235"/>
      <c r="N92" s="235"/>
      <c r="O92" s="235"/>
      <c r="P92" s="235"/>
      <c r="Q92" s="235"/>
      <c r="R92" s="235"/>
      <c r="S92" s="235"/>
      <c r="T92" s="235"/>
      <c r="U92" s="235"/>
      <c r="V92" s="235"/>
      <c r="W92" s="235"/>
      <c r="X92" s="235"/>
      <c r="Y92" s="235"/>
      <c r="Z92" s="235"/>
    </row>
    <row r="93" spans="1:26" ht="12" customHeight="1" x14ac:dyDescent="0.25">
      <c r="A93" s="235"/>
      <c r="B93" s="235"/>
      <c r="C93" s="235"/>
      <c r="D93" s="269"/>
      <c r="E93" s="235"/>
      <c r="F93" s="235"/>
      <c r="G93" s="235"/>
      <c r="H93" s="235"/>
      <c r="I93" s="235"/>
      <c r="J93" s="235"/>
      <c r="K93" s="235"/>
      <c r="L93" s="235"/>
      <c r="M93" s="235"/>
      <c r="N93" s="235"/>
      <c r="O93" s="235"/>
      <c r="P93" s="235"/>
      <c r="Q93" s="235"/>
      <c r="R93" s="235"/>
      <c r="S93" s="235"/>
      <c r="T93" s="235"/>
      <c r="U93" s="235"/>
      <c r="V93" s="235"/>
      <c r="W93" s="235"/>
      <c r="X93" s="235"/>
      <c r="Y93" s="235"/>
      <c r="Z93" s="235"/>
    </row>
    <row r="94" spans="1:26" ht="12" customHeight="1" x14ac:dyDescent="0.25">
      <c r="A94" s="235"/>
      <c r="B94" s="235"/>
      <c r="C94" s="235"/>
      <c r="D94" s="269"/>
      <c r="E94" s="235"/>
      <c r="F94" s="235"/>
      <c r="G94" s="235"/>
      <c r="H94" s="235"/>
      <c r="I94" s="235"/>
      <c r="J94" s="235"/>
      <c r="K94" s="235"/>
      <c r="L94" s="235"/>
      <c r="M94" s="235"/>
      <c r="N94" s="235"/>
      <c r="O94" s="235"/>
      <c r="P94" s="235"/>
      <c r="Q94" s="235"/>
      <c r="R94" s="235"/>
      <c r="S94" s="235"/>
      <c r="T94" s="235"/>
      <c r="U94" s="235"/>
      <c r="V94" s="235"/>
      <c r="W94" s="235"/>
      <c r="X94" s="235"/>
      <c r="Y94" s="235"/>
      <c r="Z94" s="235"/>
    </row>
    <row r="95" spans="1:26" ht="12" customHeight="1" x14ac:dyDescent="0.25">
      <c r="A95" s="235"/>
      <c r="B95" s="235"/>
      <c r="C95" s="235"/>
      <c r="D95" s="269"/>
      <c r="E95" s="235"/>
      <c r="F95" s="235"/>
      <c r="G95" s="235"/>
      <c r="H95" s="235"/>
      <c r="I95" s="235"/>
      <c r="J95" s="235"/>
      <c r="K95" s="235"/>
      <c r="L95" s="235"/>
      <c r="M95" s="235"/>
      <c r="N95" s="235"/>
      <c r="O95" s="235"/>
      <c r="P95" s="235"/>
      <c r="Q95" s="235"/>
      <c r="R95" s="235"/>
      <c r="S95" s="235"/>
      <c r="T95" s="235"/>
      <c r="U95" s="235"/>
      <c r="V95" s="235"/>
      <c r="W95" s="235"/>
      <c r="X95" s="235"/>
      <c r="Y95" s="235"/>
      <c r="Z95" s="235"/>
    </row>
    <row r="96" spans="1:26" ht="12" customHeight="1" x14ac:dyDescent="0.25">
      <c r="A96" s="235"/>
      <c r="B96" s="235"/>
      <c r="C96" s="235"/>
      <c r="D96" s="269"/>
      <c r="E96" s="235"/>
      <c r="F96" s="235"/>
      <c r="G96" s="235"/>
      <c r="H96" s="235"/>
      <c r="I96" s="235"/>
      <c r="J96" s="235"/>
      <c r="K96" s="235"/>
      <c r="L96" s="235"/>
      <c r="M96" s="235"/>
      <c r="N96" s="235"/>
      <c r="O96" s="235"/>
      <c r="P96" s="235"/>
      <c r="Q96" s="235"/>
      <c r="R96" s="235"/>
      <c r="S96" s="235"/>
      <c r="T96" s="235"/>
      <c r="U96" s="235"/>
      <c r="V96" s="235"/>
      <c r="W96" s="235"/>
      <c r="X96" s="235"/>
      <c r="Y96" s="235"/>
      <c r="Z96" s="235"/>
    </row>
    <row r="97" spans="1:26" ht="12" customHeight="1" x14ac:dyDescent="0.25">
      <c r="A97" s="235"/>
      <c r="B97" s="235"/>
      <c r="C97" s="235"/>
      <c r="D97" s="269"/>
      <c r="E97" s="235"/>
      <c r="F97" s="235"/>
      <c r="G97" s="235"/>
      <c r="H97" s="235"/>
      <c r="I97" s="235"/>
      <c r="J97" s="235"/>
      <c r="K97" s="235"/>
      <c r="L97" s="235"/>
      <c r="M97" s="235"/>
      <c r="N97" s="235"/>
      <c r="O97" s="235"/>
      <c r="P97" s="235"/>
      <c r="Q97" s="235"/>
      <c r="R97" s="235"/>
      <c r="S97" s="235"/>
      <c r="T97" s="235"/>
      <c r="U97" s="235"/>
      <c r="V97" s="235"/>
      <c r="W97" s="235"/>
      <c r="X97" s="235"/>
      <c r="Y97" s="235"/>
      <c r="Z97" s="235"/>
    </row>
    <row r="98" spans="1:26" ht="12" customHeight="1" x14ac:dyDescent="0.25">
      <c r="A98" s="235"/>
      <c r="B98" s="235"/>
      <c r="C98" s="235"/>
      <c r="D98" s="269"/>
      <c r="E98" s="235"/>
      <c r="F98" s="235"/>
      <c r="G98" s="235"/>
      <c r="H98" s="235"/>
      <c r="I98" s="235"/>
      <c r="J98" s="235"/>
      <c r="K98" s="235"/>
      <c r="L98" s="235"/>
      <c r="M98" s="235"/>
      <c r="N98" s="235"/>
      <c r="O98" s="235"/>
      <c r="P98" s="235"/>
      <c r="Q98" s="235"/>
      <c r="R98" s="235"/>
      <c r="S98" s="235"/>
      <c r="T98" s="235"/>
      <c r="U98" s="235"/>
      <c r="V98" s="235"/>
      <c r="W98" s="235"/>
      <c r="X98" s="235"/>
      <c r="Y98" s="235"/>
      <c r="Z98" s="235"/>
    </row>
    <row r="99" spans="1:26" ht="12" customHeight="1" x14ac:dyDescent="0.25">
      <c r="A99" s="235"/>
      <c r="B99" s="235"/>
      <c r="C99" s="235"/>
      <c r="D99" s="269"/>
      <c r="E99" s="235"/>
      <c r="F99" s="235"/>
      <c r="G99" s="235"/>
      <c r="H99" s="235"/>
      <c r="I99" s="235"/>
      <c r="J99" s="235"/>
      <c r="K99" s="235"/>
      <c r="L99" s="235"/>
      <c r="M99" s="235"/>
      <c r="N99" s="235"/>
      <c r="O99" s="235"/>
      <c r="P99" s="235"/>
      <c r="Q99" s="235"/>
      <c r="R99" s="235"/>
      <c r="S99" s="235"/>
      <c r="T99" s="235"/>
      <c r="U99" s="235"/>
      <c r="V99" s="235"/>
      <c r="W99" s="235"/>
      <c r="X99" s="235"/>
      <c r="Y99" s="235"/>
      <c r="Z99" s="235"/>
    </row>
    <row r="100" spans="1:26" ht="12" customHeight="1" x14ac:dyDescent="0.25">
      <c r="A100" s="235"/>
      <c r="B100" s="235"/>
      <c r="C100" s="235"/>
      <c r="D100" s="269"/>
      <c r="E100" s="235"/>
      <c r="F100" s="235"/>
      <c r="G100" s="235"/>
      <c r="H100" s="235"/>
      <c r="I100" s="235"/>
      <c r="J100" s="235"/>
      <c r="K100" s="235"/>
      <c r="L100" s="235"/>
      <c r="M100" s="235"/>
      <c r="N100" s="235"/>
      <c r="O100" s="235"/>
      <c r="P100" s="235"/>
      <c r="Q100" s="235"/>
      <c r="R100" s="235"/>
      <c r="S100" s="235"/>
      <c r="T100" s="235"/>
      <c r="U100" s="235"/>
      <c r="V100" s="235"/>
      <c r="W100" s="235"/>
      <c r="X100" s="235"/>
      <c r="Y100" s="235"/>
      <c r="Z100" s="235"/>
    </row>
    <row r="101" spans="1:26" ht="12" customHeight="1" x14ac:dyDescent="0.25">
      <c r="A101" s="235"/>
      <c r="B101" s="235"/>
      <c r="C101" s="235"/>
      <c r="D101" s="269"/>
      <c r="E101" s="235"/>
      <c r="F101" s="235"/>
      <c r="G101" s="235"/>
      <c r="H101" s="235"/>
      <c r="I101" s="235"/>
      <c r="J101" s="235"/>
      <c r="K101" s="235"/>
      <c r="L101" s="235"/>
      <c r="M101" s="235"/>
      <c r="N101" s="235"/>
      <c r="O101" s="235"/>
      <c r="P101" s="235"/>
      <c r="Q101" s="235"/>
      <c r="R101" s="235"/>
      <c r="S101" s="235"/>
      <c r="T101" s="235"/>
      <c r="U101" s="235"/>
      <c r="V101" s="235"/>
      <c r="W101" s="235"/>
      <c r="X101" s="235"/>
      <c r="Y101" s="235"/>
      <c r="Z101" s="235"/>
    </row>
    <row r="102" spans="1:26" ht="12" customHeight="1" x14ac:dyDescent="0.25">
      <c r="A102" s="235"/>
      <c r="B102" s="235"/>
      <c r="C102" s="235"/>
      <c r="D102" s="269"/>
      <c r="E102" s="235"/>
      <c r="F102" s="235"/>
      <c r="G102" s="235"/>
      <c r="H102" s="235"/>
      <c r="I102" s="235"/>
      <c r="J102" s="235"/>
      <c r="K102" s="235"/>
      <c r="L102" s="235"/>
      <c r="M102" s="235"/>
      <c r="N102" s="235"/>
      <c r="O102" s="235"/>
      <c r="P102" s="235"/>
      <c r="Q102" s="235"/>
      <c r="R102" s="235"/>
      <c r="S102" s="235"/>
      <c r="T102" s="235"/>
      <c r="U102" s="235"/>
      <c r="V102" s="235"/>
      <c r="W102" s="235"/>
      <c r="X102" s="235"/>
      <c r="Y102" s="235"/>
      <c r="Z102" s="235"/>
    </row>
    <row r="103" spans="1:26" ht="12" customHeight="1" x14ac:dyDescent="0.25">
      <c r="A103" s="235"/>
      <c r="B103" s="235"/>
      <c r="C103" s="235"/>
      <c r="D103" s="269"/>
      <c r="E103" s="235"/>
      <c r="F103" s="235"/>
      <c r="G103" s="235"/>
      <c r="H103" s="235"/>
      <c r="I103" s="235"/>
      <c r="J103" s="235"/>
      <c r="K103" s="235"/>
      <c r="L103" s="235"/>
      <c r="M103" s="235"/>
      <c r="N103" s="235"/>
      <c r="O103" s="235"/>
      <c r="P103" s="235"/>
      <c r="Q103" s="235"/>
      <c r="R103" s="235"/>
      <c r="S103" s="235"/>
      <c r="T103" s="235"/>
      <c r="U103" s="235"/>
      <c r="V103" s="235"/>
      <c r="W103" s="235"/>
      <c r="X103" s="235"/>
      <c r="Y103" s="235"/>
      <c r="Z103" s="235"/>
    </row>
    <row r="104" spans="1:26" ht="12" customHeight="1" x14ac:dyDescent="0.25">
      <c r="A104" s="235"/>
      <c r="B104" s="235"/>
      <c r="C104" s="235"/>
      <c r="D104" s="269"/>
      <c r="E104" s="235"/>
      <c r="F104" s="235"/>
      <c r="G104" s="235"/>
      <c r="H104" s="235"/>
      <c r="I104" s="235"/>
      <c r="J104" s="235"/>
      <c r="K104" s="235"/>
      <c r="L104" s="235"/>
      <c r="M104" s="235"/>
      <c r="N104" s="235"/>
      <c r="O104" s="235"/>
      <c r="P104" s="235"/>
      <c r="Q104" s="235"/>
      <c r="R104" s="235"/>
      <c r="S104" s="235"/>
      <c r="T104" s="235"/>
      <c r="U104" s="235"/>
      <c r="V104" s="235"/>
      <c r="W104" s="235"/>
      <c r="X104" s="235"/>
      <c r="Y104" s="235"/>
      <c r="Z104" s="235"/>
    </row>
    <row r="105" spans="1:26" ht="12" customHeight="1" x14ac:dyDescent="0.25">
      <c r="A105" s="235"/>
      <c r="B105" s="235"/>
      <c r="C105" s="235"/>
      <c r="D105" s="269"/>
      <c r="E105" s="235"/>
      <c r="F105" s="235"/>
      <c r="G105" s="235"/>
      <c r="H105" s="235"/>
      <c r="I105" s="235"/>
      <c r="J105" s="235"/>
      <c r="K105" s="235"/>
      <c r="L105" s="235"/>
      <c r="M105" s="235"/>
      <c r="N105" s="235"/>
      <c r="O105" s="235"/>
      <c r="P105" s="235"/>
      <c r="Q105" s="235"/>
      <c r="R105" s="235"/>
      <c r="S105" s="235"/>
      <c r="T105" s="235"/>
      <c r="U105" s="235"/>
      <c r="V105" s="235"/>
      <c r="W105" s="235"/>
      <c r="X105" s="235"/>
      <c r="Y105" s="235"/>
      <c r="Z105" s="235"/>
    </row>
    <row r="106" spans="1:26" ht="12" customHeight="1" x14ac:dyDescent="0.25">
      <c r="A106" s="235"/>
      <c r="B106" s="235"/>
      <c r="C106" s="235"/>
      <c r="D106" s="269"/>
      <c r="E106" s="235"/>
      <c r="F106" s="235"/>
      <c r="G106" s="235"/>
      <c r="H106" s="235"/>
      <c r="I106" s="235"/>
      <c r="J106" s="235"/>
      <c r="K106" s="235"/>
      <c r="L106" s="235"/>
      <c r="M106" s="235"/>
      <c r="N106" s="235"/>
      <c r="O106" s="235"/>
      <c r="P106" s="235"/>
      <c r="Q106" s="235"/>
      <c r="R106" s="235"/>
      <c r="S106" s="235"/>
      <c r="T106" s="235"/>
      <c r="U106" s="235"/>
      <c r="V106" s="235"/>
      <c r="W106" s="235"/>
      <c r="X106" s="235"/>
      <c r="Y106" s="235"/>
      <c r="Z106" s="235"/>
    </row>
    <row r="107" spans="1:26" ht="12" customHeight="1" x14ac:dyDescent="0.25">
      <c r="A107" s="235"/>
      <c r="B107" s="235"/>
      <c r="C107" s="235"/>
      <c r="D107" s="269"/>
      <c r="E107" s="235"/>
      <c r="F107" s="235"/>
      <c r="G107" s="235"/>
      <c r="H107" s="235"/>
      <c r="I107" s="235"/>
      <c r="J107" s="235"/>
      <c r="K107" s="235"/>
      <c r="L107" s="235"/>
      <c r="M107" s="235"/>
      <c r="N107" s="235"/>
      <c r="O107" s="235"/>
      <c r="P107" s="235"/>
      <c r="Q107" s="235"/>
      <c r="R107" s="235"/>
      <c r="S107" s="235"/>
      <c r="T107" s="235"/>
      <c r="U107" s="235"/>
      <c r="V107" s="235"/>
      <c r="W107" s="235"/>
      <c r="X107" s="235"/>
      <c r="Y107" s="235"/>
      <c r="Z107" s="235"/>
    </row>
    <row r="108" spans="1:26" ht="12" customHeight="1" x14ac:dyDescent="0.25">
      <c r="A108" s="235"/>
      <c r="B108" s="235"/>
      <c r="C108" s="235"/>
      <c r="D108" s="269"/>
      <c r="E108" s="235"/>
      <c r="F108" s="235"/>
      <c r="G108" s="235"/>
      <c r="H108" s="235"/>
      <c r="I108" s="235"/>
      <c r="J108" s="235"/>
      <c r="K108" s="235"/>
      <c r="L108" s="235"/>
      <c r="M108" s="235"/>
      <c r="N108" s="235"/>
      <c r="O108" s="235"/>
      <c r="P108" s="235"/>
      <c r="Q108" s="235"/>
      <c r="R108" s="235"/>
      <c r="S108" s="235"/>
      <c r="T108" s="235"/>
      <c r="U108" s="235"/>
      <c r="V108" s="235"/>
      <c r="W108" s="235"/>
      <c r="X108" s="235"/>
      <c r="Y108" s="235"/>
      <c r="Z108" s="235"/>
    </row>
    <row r="109" spans="1:26" ht="12" customHeight="1" x14ac:dyDescent="0.25">
      <c r="A109" s="235"/>
      <c r="B109" s="235"/>
      <c r="C109" s="235"/>
      <c r="D109" s="269"/>
      <c r="E109" s="235"/>
      <c r="F109" s="235"/>
      <c r="G109" s="235"/>
      <c r="H109" s="235"/>
      <c r="I109" s="235"/>
      <c r="J109" s="235"/>
      <c r="K109" s="235"/>
      <c r="L109" s="235"/>
      <c r="M109" s="235"/>
      <c r="N109" s="235"/>
      <c r="O109" s="235"/>
      <c r="P109" s="235"/>
      <c r="Q109" s="235"/>
      <c r="R109" s="235"/>
      <c r="S109" s="235"/>
      <c r="T109" s="235"/>
      <c r="U109" s="235"/>
      <c r="V109" s="235"/>
      <c r="W109" s="235"/>
      <c r="X109" s="235"/>
      <c r="Y109" s="235"/>
      <c r="Z109" s="235"/>
    </row>
    <row r="110" spans="1:26" ht="12" customHeight="1" x14ac:dyDescent="0.25">
      <c r="A110" s="235"/>
      <c r="B110" s="235"/>
      <c r="C110" s="235"/>
      <c r="D110" s="269"/>
      <c r="E110" s="235"/>
      <c r="F110" s="235"/>
      <c r="G110" s="235"/>
      <c r="H110" s="235"/>
      <c r="I110" s="235"/>
      <c r="J110" s="235"/>
      <c r="K110" s="235"/>
      <c r="L110" s="235"/>
      <c r="M110" s="235"/>
      <c r="N110" s="235"/>
      <c r="O110" s="235"/>
      <c r="P110" s="235"/>
      <c r="Q110" s="235"/>
      <c r="R110" s="235"/>
      <c r="S110" s="235"/>
      <c r="T110" s="235"/>
      <c r="U110" s="235"/>
      <c r="V110" s="235"/>
      <c r="W110" s="235"/>
      <c r="X110" s="235"/>
      <c r="Y110" s="235"/>
      <c r="Z110" s="235"/>
    </row>
    <row r="111" spans="1:26" ht="12" customHeight="1" x14ac:dyDescent="0.25">
      <c r="A111" s="235"/>
      <c r="B111" s="235"/>
      <c r="C111" s="235"/>
      <c r="D111" s="269"/>
      <c r="E111" s="235"/>
      <c r="F111" s="235"/>
      <c r="G111" s="235"/>
      <c r="H111" s="235"/>
      <c r="I111" s="235"/>
      <c r="J111" s="235"/>
      <c r="K111" s="235"/>
      <c r="L111" s="235"/>
      <c r="M111" s="235"/>
      <c r="N111" s="235"/>
      <c r="O111" s="235"/>
      <c r="P111" s="235"/>
      <c r="Q111" s="235"/>
      <c r="R111" s="235"/>
      <c r="S111" s="235"/>
      <c r="T111" s="235"/>
      <c r="U111" s="235"/>
      <c r="V111" s="235"/>
      <c r="W111" s="235"/>
      <c r="X111" s="235"/>
      <c r="Y111" s="235"/>
      <c r="Z111" s="235"/>
    </row>
    <row r="112" spans="1:26" ht="12" customHeight="1" x14ac:dyDescent="0.25">
      <c r="A112" s="235"/>
      <c r="B112" s="235"/>
      <c r="C112" s="235"/>
      <c r="D112" s="269"/>
      <c r="E112" s="235"/>
      <c r="F112" s="235"/>
      <c r="G112" s="235"/>
      <c r="H112" s="235"/>
      <c r="I112" s="235"/>
      <c r="J112" s="235"/>
      <c r="K112" s="235"/>
      <c r="L112" s="235"/>
      <c r="M112" s="235"/>
      <c r="N112" s="235"/>
      <c r="O112" s="235"/>
      <c r="P112" s="235"/>
      <c r="Q112" s="235"/>
      <c r="R112" s="235"/>
      <c r="S112" s="235"/>
      <c r="T112" s="235"/>
      <c r="U112" s="235"/>
      <c r="V112" s="235"/>
      <c r="W112" s="235"/>
      <c r="X112" s="235"/>
      <c r="Y112" s="235"/>
      <c r="Z112" s="235"/>
    </row>
    <row r="113" spans="1:26" ht="12" customHeight="1" x14ac:dyDescent="0.25">
      <c r="A113" s="235"/>
      <c r="B113" s="235"/>
      <c r="C113" s="235"/>
      <c r="D113" s="269"/>
      <c r="E113" s="235"/>
      <c r="F113" s="235"/>
      <c r="G113" s="235"/>
      <c r="H113" s="235"/>
      <c r="I113" s="235"/>
      <c r="J113" s="235"/>
      <c r="K113" s="235"/>
      <c r="L113" s="235"/>
      <c r="M113" s="235"/>
      <c r="N113" s="235"/>
      <c r="O113" s="235"/>
      <c r="P113" s="235"/>
      <c r="Q113" s="235"/>
      <c r="R113" s="235"/>
      <c r="S113" s="235"/>
      <c r="T113" s="235"/>
      <c r="U113" s="235"/>
      <c r="V113" s="235"/>
      <c r="W113" s="235"/>
      <c r="X113" s="235"/>
      <c r="Y113" s="235"/>
      <c r="Z113" s="235"/>
    </row>
    <row r="114" spans="1:26" ht="12" customHeight="1" x14ac:dyDescent="0.25">
      <c r="A114" s="235"/>
      <c r="B114" s="235"/>
      <c r="C114" s="235"/>
      <c r="D114" s="269"/>
      <c r="E114" s="235"/>
      <c r="F114" s="235"/>
      <c r="G114" s="235"/>
      <c r="H114" s="235"/>
      <c r="I114" s="235"/>
      <c r="J114" s="235"/>
      <c r="K114" s="235"/>
      <c r="L114" s="235"/>
      <c r="M114" s="235"/>
      <c r="N114" s="235"/>
      <c r="O114" s="235"/>
      <c r="P114" s="235"/>
      <c r="Q114" s="235"/>
      <c r="R114" s="235"/>
      <c r="S114" s="235"/>
      <c r="T114" s="235"/>
      <c r="U114" s="235"/>
      <c r="V114" s="235"/>
      <c r="W114" s="235"/>
      <c r="X114" s="235"/>
      <c r="Y114" s="235"/>
      <c r="Z114" s="235"/>
    </row>
    <row r="115" spans="1:26" ht="12" customHeight="1" x14ac:dyDescent="0.25">
      <c r="A115" s="235"/>
      <c r="B115" s="235"/>
      <c r="C115" s="235"/>
      <c r="D115" s="269"/>
      <c r="E115" s="235"/>
      <c r="F115" s="235"/>
      <c r="G115" s="235"/>
      <c r="H115" s="235"/>
      <c r="I115" s="235"/>
      <c r="J115" s="235"/>
      <c r="K115" s="235"/>
      <c r="L115" s="235"/>
      <c r="M115" s="235"/>
      <c r="N115" s="235"/>
      <c r="O115" s="235"/>
      <c r="P115" s="235"/>
      <c r="Q115" s="235"/>
      <c r="R115" s="235"/>
      <c r="S115" s="235"/>
      <c r="T115" s="235"/>
      <c r="U115" s="235"/>
      <c r="V115" s="235"/>
      <c r="W115" s="235"/>
      <c r="X115" s="235"/>
      <c r="Y115" s="235"/>
      <c r="Z115" s="235"/>
    </row>
    <row r="116" spans="1:26" ht="12" customHeight="1" x14ac:dyDescent="0.25">
      <c r="A116" s="235"/>
      <c r="B116" s="235"/>
      <c r="C116" s="235"/>
      <c r="D116" s="269"/>
      <c r="E116" s="235"/>
      <c r="F116" s="235"/>
      <c r="G116" s="235"/>
      <c r="H116" s="235"/>
      <c r="I116" s="235"/>
      <c r="J116" s="235"/>
      <c r="K116" s="235"/>
      <c r="L116" s="235"/>
      <c r="M116" s="235"/>
      <c r="N116" s="235"/>
      <c r="O116" s="235"/>
      <c r="P116" s="235"/>
      <c r="Q116" s="235"/>
      <c r="R116" s="235"/>
      <c r="S116" s="235"/>
      <c r="T116" s="235"/>
      <c r="U116" s="235"/>
      <c r="V116" s="235"/>
      <c r="W116" s="235"/>
      <c r="X116" s="235"/>
      <c r="Y116" s="235"/>
      <c r="Z116" s="235"/>
    </row>
    <row r="117" spans="1:26" ht="12" customHeight="1" x14ac:dyDescent="0.25">
      <c r="A117" s="235"/>
      <c r="B117" s="235"/>
      <c r="C117" s="235"/>
      <c r="D117" s="269"/>
      <c r="E117" s="235"/>
      <c r="F117" s="235"/>
      <c r="G117" s="235"/>
      <c r="H117" s="235"/>
      <c r="I117" s="235"/>
      <c r="J117" s="235"/>
      <c r="K117" s="235"/>
      <c r="L117" s="235"/>
      <c r="M117" s="235"/>
      <c r="N117" s="235"/>
      <c r="O117" s="235"/>
      <c r="P117" s="235"/>
      <c r="Q117" s="235"/>
      <c r="R117" s="235"/>
      <c r="S117" s="235"/>
      <c r="T117" s="235"/>
      <c r="U117" s="235"/>
      <c r="V117" s="235"/>
      <c r="W117" s="235"/>
      <c r="X117" s="235"/>
      <c r="Y117" s="235"/>
      <c r="Z117" s="235"/>
    </row>
    <row r="118" spans="1:26" ht="12" customHeight="1" x14ac:dyDescent="0.25">
      <c r="A118" s="235"/>
      <c r="B118" s="235"/>
      <c r="C118" s="235"/>
      <c r="D118" s="269"/>
      <c r="E118" s="235"/>
      <c r="F118" s="235"/>
      <c r="G118" s="235"/>
      <c r="H118" s="235"/>
      <c r="I118" s="235"/>
      <c r="J118" s="235"/>
      <c r="K118" s="235"/>
      <c r="L118" s="235"/>
      <c r="M118" s="235"/>
      <c r="N118" s="235"/>
      <c r="O118" s="235"/>
      <c r="P118" s="235"/>
      <c r="Q118" s="235"/>
      <c r="R118" s="235"/>
      <c r="S118" s="235"/>
      <c r="T118" s="235"/>
      <c r="U118" s="235"/>
      <c r="V118" s="235"/>
      <c r="W118" s="235"/>
      <c r="X118" s="235"/>
      <c r="Y118" s="235"/>
      <c r="Z118" s="235"/>
    </row>
    <row r="119" spans="1:26" ht="12" customHeight="1" x14ac:dyDescent="0.25">
      <c r="A119" s="235"/>
      <c r="B119" s="235"/>
      <c r="C119" s="235"/>
      <c r="D119" s="269"/>
      <c r="E119" s="235"/>
      <c r="F119" s="235"/>
      <c r="G119" s="235"/>
      <c r="H119" s="235"/>
      <c r="I119" s="235"/>
      <c r="J119" s="235"/>
      <c r="K119" s="235"/>
      <c r="L119" s="235"/>
      <c r="M119" s="235"/>
      <c r="N119" s="235"/>
      <c r="O119" s="235"/>
      <c r="P119" s="235"/>
      <c r="Q119" s="235"/>
      <c r="R119" s="235"/>
      <c r="S119" s="235"/>
      <c r="T119" s="235"/>
      <c r="U119" s="235"/>
      <c r="V119" s="235"/>
      <c r="W119" s="235"/>
      <c r="X119" s="235"/>
      <c r="Y119" s="235"/>
      <c r="Z119" s="235"/>
    </row>
    <row r="120" spans="1:26" ht="12" customHeight="1" x14ac:dyDescent="0.25">
      <c r="A120" s="235"/>
      <c r="B120" s="235"/>
      <c r="C120" s="235"/>
      <c r="D120" s="269"/>
      <c r="E120" s="235"/>
      <c r="F120" s="235"/>
      <c r="G120" s="235"/>
      <c r="H120" s="235"/>
      <c r="I120" s="235"/>
      <c r="J120" s="235"/>
      <c r="K120" s="235"/>
      <c r="L120" s="235"/>
      <c r="M120" s="235"/>
      <c r="N120" s="235"/>
      <c r="O120" s="235"/>
      <c r="P120" s="235"/>
      <c r="Q120" s="235"/>
      <c r="R120" s="235"/>
      <c r="S120" s="235"/>
      <c r="T120" s="235"/>
      <c r="U120" s="235"/>
      <c r="V120" s="235"/>
      <c r="W120" s="235"/>
      <c r="X120" s="235"/>
      <c r="Y120" s="235"/>
      <c r="Z120" s="235"/>
    </row>
    <row r="121" spans="1:26" ht="12" customHeight="1" x14ac:dyDescent="0.25">
      <c r="A121" s="235"/>
      <c r="B121" s="235"/>
      <c r="C121" s="235"/>
      <c r="D121" s="269"/>
      <c r="E121" s="235"/>
      <c r="F121" s="235"/>
      <c r="G121" s="235"/>
      <c r="H121" s="235"/>
      <c r="I121" s="235"/>
      <c r="J121" s="235"/>
      <c r="K121" s="235"/>
      <c r="L121" s="235"/>
      <c r="M121" s="235"/>
      <c r="N121" s="235"/>
      <c r="O121" s="235"/>
      <c r="P121" s="235"/>
      <c r="Q121" s="235"/>
      <c r="R121" s="235"/>
      <c r="S121" s="235"/>
      <c r="T121" s="235"/>
      <c r="U121" s="235"/>
      <c r="V121" s="235"/>
      <c r="W121" s="235"/>
      <c r="X121" s="235"/>
      <c r="Y121" s="235"/>
      <c r="Z121" s="235"/>
    </row>
    <row r="122" spans="1:26" ht="12" customHeight="1" x14ac:dyDescent="0.25">
      <c r="A122" s="235"/>
      <c r="B122" s="235"/>
      <c r="C122" s="235"/>
      <c r="D122" s="269"/>
      <c r="E122" s="235"/>
      <c r="F122" s="235"/>
      <c r="G122" s="235"/>
      <c r="H122" s="235"/>
      <c r="I122" s="235"/>
      <c r="J122" s="235"/>
      <c r="K122" s="235"/>
      <c r="L122" s="235"/>
      <c r="M122" s="235"/>
      <c r="N122" s="235"/>
      <c r="O122" s="235"/>
      <c r="P122" s="235"/>
      <c r="Q122" s="235"/>
      <c r="R122" s="235"/>
      <c r="S122" s="235"/>
      <c r="T122" s="235"/>
      <c r="U122" s="235"/>
      <c r="V122" s="235"/>
      <c r="W122" s="235"/>
      <c r="X122" s="235"/>
      <c r="Y122" s="235"/>
      <c r="Z122" s="235"/>
    </row>
    <row r="123" spans="1:26" ht="12" customHeight="1" x14ac:dyDescent="0.25">
      <c r="A123" s="235"/>
      <c r="B123" s="235"/>
      <c r="C123" s="235"/>
      <c r="D123" s="269"/>
      <c r="E123" s="235"/>
      <c r="F123" s="235"/>
      <c r="G123" s="235"/>
      <c r="H123" s="235"/>
      <c r="I123" s="235"/>
      <c r="J123" s="235"/>
      <c r="K123" s="235"/>
      <c r="L123" s="235"/>
      <c r="M123" s="235"/>
      <c r="N123" s="235"/>
      <c r="O123" s="235"/>
      <c r="P123" s="235"/>
      <c r="Q123" s="235"/>
      <c r="R123" s="235"/>
      <c r="S123" s="235"/>
      <c r="T123" s="235"/>
      <c r="U123" s="235"/>
      <c r="V123" s="235"/>
      <c r="W123" s="235"/>
      <c r="X123" s="235"/>
      <c r="Y123" s="235"/>
      <c r="Z123" s="235"/>
    </row>
    <row r="124" spans="1:26" ht="12" customHeight="1" x14ac:dyDescent="0.25">
      <c r="A124" s="235"/>
      <c r="B124" s="235"/>
      <c r="C124" s="235"/>
      <c r="D124" s="269"/>
      <c r="E124" s="235"/>
      <c r="F124" s="235"/>
      <c r="G124" s="235"/>
      <c r="H124" s="235"/>
      <c r="I124" s="235"/>
      <c r="J124" s="235"/>
      <c r="K124" s="235"/>
      <c r="L124" s="235"/>
      <c r="M124" s="235"/>
      <c r="N124" s="235"/>
      <c r="O124" s="235"/>
      <c r="P124" s="235"/>
      <c r="Q124" s="235"/>
      <c r="R124" s="235"/>
      <c r="S124" s="235"/>
      <c r="T124" s="235"/>
      <c r="U124" s="235"/>
      <c r="V124" s="235"/>
      <c r="W124" s="235"/>
      <c r="X124" s="235"/>
      <c r="Y124" s="235"/>
      <c r="Z124" s="235"/>
    </row>
    <row r="125" spans="1:26" ht="12" customHeight="1" x14ac:dyDescent="0.25">
      <c r="A125" s="235"/>
      <c r="B125" s="235"/>
      <c r="C125" s="235"/>
      <c r="D125" s="269"/>
      <c r="E125" s="235"/>
      <c r="F125" s="235"/>
      <c r="G125" s="235"/>
      <c r="H125" s="235"/>
      <c r="I125" s="235"/>
      <c r="J125" s="235"/>
      <c r="K125" s="235"/>
      <c r="L125" s="235"/>
      <c r="M125" s="235"/>
      <c r="N125" s="235"/>
      <c r="O125" s="235"/>
      <c r="P125" s="235"/>
      <c r="Q125" s="235"/>
      <c r="R125" s="235"/>
      <c r="S125" s="235"/>
      <c r="T125" s="235"/>
      <c r="U125" s="235"/>
      <c r="V125" s="235"/>
      <c r="W125" s="235"/>
      <c r="X125" s="235"/>
      <c r="Y125" s="235"/>
      <c r="Z125" s="235"/>
    </row>
    <row r="126" spans="1:26" ht="12" customHeight="1" x14ac:dyDescent="0.25">
      <c r="A126" s="235"/>
      <c r="B126" s="235"/>
      <c r="C126" s="235"/>
      <c r="D126" s="269"/>
      <c r="E126" s="235"/>
      <c r="F126" s="235"/>
      <c r="G126" s="235"/>
      <c r="H126" s="235"/>
      <c r="I126" s="235"/>
      <c r="J126" s="235"/>
      <c r="K126" s="235"/>
      <c r="L126" s="235"/>
      <c r="M126" s="235"/>
      <c r="N126" s="235"/>
      <c r="O126" s="235"/>
      <c r="P126" s="235"/>
      <c r="Q126" s="235"/>
      <c r="R126" s="235"/>
      <c r="S126" s="235"/>
      <c r="T126" s="235"/>
      <c r="U126" s="235"/>
      <c r="V126" s="235"/>
      <c r="W126" s="235"/>
      <c r="X126" s="235"/>
      <c r="Y126" s="235"/>
      <c r="Z126" s="235"/>
    </row>
    <row r="127" spans="1:26" ht="12" customHeight="1" x14ac:dyDescent="0.25">
      <c r="A127" s="235"/>
      <c r="B127" s="235"/>
      <c r="C127" s="235"/>
      <c r="D127" s="269"/>
      <c r="E127" s="235"/>
      <c r="F127" s="235"/>
      <c r="G127" s="235"/>
      <c r="H127" s="235"/>
      <c r="I127" s="235"/>
      <c r="J127" s="235"/>
      <c r="K127" s="235"/>
      <c r="L127" s="235"/>
      <c r="M127" s="235"/>
      <c r="N127" s="235"/>
      <c r="O127" s="235"/>
      <c r="P127" s="235"/>
      <c r="Q127" s="235"/>
      <c r="R127" s="235"/>
      <c r="S127" s="235"/>
      <c r="T127" s="235"/>
      <c r="U127" s="235"/>
      <c r="V127" s="235"/>
      <c r="W127" s="235"/>
      <c r="X127" s="235"/>
      <c r="Y127" s="235"/>
      <c r="Z127" s="235"/>
    </row>
    <row r="128" spans="1:26" ht="12" customHeight="1" x14ac:dyDescent="0.25">
      <c r="A128" s="235"/>
      <c r="B128" s="235"/>
      <c r="C128" s="235"/>
      <c r="D128" s="269"/>
      <c r="E128" s="235"/>
      <c r="F128" s="235"/>
      <c r="G128" s="235"/>
      <c r="H128" s="235"/>
      <c r="I128" s="235"/>
      <c r="J128" s="235"/>
      <c r="K128" s="235"/>
      <c r="L128" s="235"/>
      <c r="M128" s="235"/>
      <c r="N128" s="235"/>
      <c r="O128" s="235"/>
      <c r="P128" s="235"/>
      <c r="Q128" s="235"/>
      <c r="R128" s="235"/>
      <c r="S128" s="235"/>
      <c r="T128" s="235"/>
      <c r="U128" s="235"/>
      <c r="V128" s="235"/>
      <c r="W128" s="235"/>
      <c r="X128" s="235"/>
      <c r="Y128" s="235"/>
      <c r="Z128" s="235"/>
    </row>
    <row r="129" spans="1:26" ht="12" customHeight="1" x14ac:dyDescent="0.25">
      <c r="A129" s="235"/>
      <c r="B129" s="235"/>
      <c r="C129" s="235"/>
      <c r="D129" s="269"/>
      <c r="E129" s="235"/>
      <c r="F129" s="235"/>
      <c r="G129" s="235"/>
      <c r="H129" s="235"/>
      <c r="I129" s="235"/>
      <c r="J129" s="235"/>
      <c r="K129" s="235"/>
      <c r="L129" s="235"/>
      <c r="M129" s="235"/>
      <c r="N129" s="235"/>
      <c r="O129" s="235"/>
      <c r="P129" s="235"/>
      <c r="Q129" s="235"/>
      <c r="R129" s="235"/>
      <c r="S129" s="235"/>
      <c r="T129" s="235"/>
      <c r="U129" s="235"/>
      <c r="V129" s="235"/>
      <c r="W129" s="235"/>
      <c r="X129" s="235"/>
      <c r="Y129" s="235"/>
      <c r="Z129" s="235"/>
    </row>
    <row r="130" spans="1:26" ht="12" customHeight="1" x14ac:dyDescent="0.25">
      <c r="A130" s="235"/>
      <c r="B130" s="235"/>
      <c r="C130" s="235"/>
      <c r="D130" s="269"/>
      <c r="E130" s="235"/>
      <c r="F130" s="235"/>
      <c r="G130" s="235"/>
      <c r="H130" s="235"/>
      <c r="I130" s="235"/>
      <c r="J130" s="235"/>
      <c r="K130" s="235"/>
      <c r="L130" s="235"/>
      <c r="M130" s="235"/>
      <c r="N130" s="235"/>
      <c r="O130" s="235"/>
      <c r="P130" s="235"/>
      <c r="Q130" s="235"/>
      <c r="R130" s="235"/>
      <c r="S130" s="235"/>
      <c r="T130" s="235"/>
      <c r="U130" s="235"/>
      <c r="V130" s="235"/>
      <c r="W130" s="235"/>
      <c r="X130" s="235"/>
      <c r="Y130" s="235"/>
      <c r="Z130" s="235"/>
    </row>
    <row r="131" spans="1:26" ht="12" customHeight="1" x14ac:dyDescent="0.25">
      <c r="A131" s="235"/>
      <c r="B131" s="235"/>
      <c r="C131" s="235"/>
      <c r="D131" s="269"/>
      <c r="E131" s="235"/>
      <c r="F131" s="235"/>
      <c r="G131" s="235"/>
      <c r="H131" s="235"/>
      <c r="I131" s="235"/>
      <c r="J131" s="235"/>
      <c r="K131" s="235"/>
      <c r="L131" s="235"/>
      <c r="M131" s="235"/>
      <c r="N131" s="235"/>
      <c r="O131" s="235"/>
      <c r="P131" s="235"/>
      <c r="Q131" s="235"/>
      <c r="R131" s="235"/>
      <c r="S131" s="235"/>
      <c r="T131" s="235"/>
      <c r="U131" s="235"/>
      <c r="V131" s="235"/>
      <c r="W131" s="235"/>
      <c r="X131" s="235"/>
      <c r="Y131" s="235"/>
      <c r="Z131" s="235"/>
    </row>
    <row r="132" spans="1:26" ht="12" customHeight="1" x14ac:dyDescent="0.25">
      <c r="A132" s="235"/>
      <c r="B132" s="235"/>
      <c r="C132" s="235"/>
      <c r="D132" s="269"/>
      <c r="E132" s="235"/>
      <c r="F132" s="235"/>
      <c r="G132" s="235"/>
      <c r="H132" s="235"/>
      <c r="I132" s="235"/>
      <c r="J132" s="235"/>
      <c r="K132" s="235"/>
      <c r="L132" s="235"/>
      <c r="M132" s="235"/>
      <c r="N132" s="235"/>
      <c r="O132" s="235"/>
      <c r="P132" s="235"/>
      <c r="Q132" s="235"/>
      <c r="R132" s="235"/>
      <c r="S132" s="235"/>
      <c r="T132" s="235"/>
      <c r="U132" s="235"/>
      <c r="V132" s="235"/>
      <c r="W132" s="235"/>
      <c r="X132" s="235"/>
      <c r="Y132" s="235"/>
      <c r="Z132" s="235"/>
    </row>
    <row r="133" spans="1:26" ht="12" customHeight="1" x14ac:dyDescent="0.25">
      <c r="A133" s="235"/>
      <c r="B133" s="235"/>
      <c r="C133" s="235"/>
      <c r="D133" s="269"/>
      <c r="E133" s="235"/>
      <c r="F133" s="235"/>
      <c r="G133" s="235"/>
      <c r="H133" s="235"/>
      <c r="I133" s="235"/>
      <c r="J133" s="235"/>
      <c r="K133" s="235"/>
      <c r="L133" s="235"/>
      <c r="M133" s="235"/>
      <c r="N133" s="235"/>
      <c r="O133" s="235"/>
      <c r="P133" s="235"/>
      <c r="Q133" s="235"/>
      <c r="R133" s="235"/>
      <c r="S133" s="235"/>
      <c r="T133" s="235"/>
      <c r="U133" s="235"/>
      <c r="V133" s="235"/>
      <c r="W133" s="235"/>
      <c r="X133" s="235"/>
      <c r="Y133" s="235"/>
      <c r="Z133" s="235"/>
    </row>
    <row r="134" spans="1:26" ht="12" customHeight="1" x14ac:dyDescent="0.25">
      <c r="A134" s="235"/>
      <c r="B134" s="235"/>
      <c r="C134" s="235"/>
      <c r="D134" s="269"/>
      <c r="E134" s="235"/>
      <c r="F134" s="235"/>
      <c r="G134" s="235"/>
      <c r="H134" s="235"/>
      <c r="I134" s="235"/>
      <c r="J134" s="235"/>
      <c r="K134" s="235"/>
      <c r="L134" s="235"/>
      <c r="M134" s="235"/>
      <c r="N134" s="235"/>
      <c r="O134" s="235"/>
      <c r="P134" s="235"/>
      <c r="Q134" s="235"/>
      <c r="R134" s="235"/>
      <c r="S134" s="235"/>
      <c r="T134" s="235"/>
      <c r="U134" s="235"/>
      <c r="V134" s="235"/>
      <c r="W134" s="235"/>
      <c r="X134" s="235"/>
      <c r="Y134" s="235"/>
      <c r="Z134" s="235"/>
    </row>
    <row r="135" spans="1:26" ht="12" customHeight="1" x14ac:dyDescent="0.25">
      <c r="A135" s="235"/>
      <c r="B135" s="235"/>
      <c r="C135" s="235"/>
      <c r="D135" s="269"/>
      <c r="E135" s="235"/>
      <c r="F135" s="235"/>
      <c r="G135" s="235"/>
      <c r="H135" s="235"/>
      <c r="I135" s="235"/>
      <c r="J135" s="235"/>
      <c r="K135" s="235"/>
      <c r="L135" s="235"/>
      <c r="M135" s="235"/>
      <c r="N135" s="235"/>
      <c r="O135" s="235"/>
      <c r="P135" s="235"/>
      <c r="Q135" s="235"/>
      <c r="R135" s="235"/>
      <c r="S135" s="235"/>
      <c r="T135" s="235"/>
      <c r="U135" s="235"/>
      <c r="V135" s="235"/>
      <c r="W135" s="235"/>
      <c r="X135" s="235"/>
      <c r="Y135" s="235"/>
      <c r="Z135" s="235"/>
    </row>
    <row r="136" spans="1:26" ht="12" customHeight="1" x14ac:dyDescent="0.25">
      <c r="A136" s="235"/>
      <c r="B136" s="235"/>
      <c r="C136" s="235"/>
      <c r="D136" s="269"/>
      <c r="E136" s="235"/>
      <c r="F136" s="235"/>
      <c r="G136" s="235"/>
      <c r="H136" s="235"/>
      <c r="I136" s="235"/>
      <c r="J136" s="235"/>
      <c r="K136" s="235"/>
      <c r="L136" s="235"/>
      <c r="M136" s="235"/>
      <c r="N136" s="235"/>
      <c r="O136" s="235"/>
      <c r="P136" s="235"/>
      <c r="Q136" s="235"/>
      <c r="R136" s="235"/>
      <c r="S136" s="235"/>
      <c r="T136" s="235"/>
      <c r="U136" s="235"/>
      <c r="V136" s="235"/>
      <c r="W136" s="235"/>
      <c r="X136" s="235"/>
      <c r="Y136" s="235"/>
      <c r="Z136" s="235"/>
    </row>
    <row r="137" spans="1:26" ht="12" customHeight="1" x14ac:dyDescent="0.25">
      <c r="A137" s="235"/>
      <c r="B137" s="235"/>
      <c r="C137" s="235"/>
      <c r="D137" s="269"/>
      <c r="E137" s="235"/>
      <c r="F137" s="235"/>
      <c r="G137" s="235"/>
      <c r="H137" s="235"/>
      <c r="I137" s="235"/>
      <c r="J137" s="235"/>
      <c r="K137" s="235"/>
      <c r="L137" s="235"/>
      <c r="M137" s="235"/>
      <c r="N137" s="235"/>
      <c r="O137" s="235"/>
      <c r="P137" s="235"/>
      <c r="Q137" s="235"/>
      <c r="R137" s="235"/>
      <c r="S137" s="235"/>
      <c r="T137" s="235"/>
      <c r="U137" s="235"/>
      <c r="V137" s="235"/>
      <c r="W137" s="235"/>
      <c r="X137" s="235"/>
      <c r="Y137" s="235"/>
      <c r="Z137" s="235"/>
    </row>
    <row r="138" spans="1:26" ht="12" customHeight="1" x14ac:dyDescent="0.25">
      <c r="A138" s="235"/>
      <c r="B138" s="235"/>
      <c r="C138" s="235"/>
      <c r="D138" s="269"/>
      <c r="E138" s="235"/>
      <c r="F138" s="235"/>
      <c r="G138" s="235"/>
      <c r="H138" s="235"/>
      <c r="I138" s="235"/>
      <c r="J138" s="235"/>
      <c r="K138" s="235"/>
      <c r="L138" s="235"/>
      <c r="M138" s="235"/>
      <c r="N138" s="235"/>
      <c r="O138" s="235"/>
      <c r="P138" s="235"/>
      <c r="Q138" s="235"/>
      <c r="R138" s="235"/>
      <c r="S138" s="235"/>
      <c r="T138" s="235"/>
      <c r="U138" s="235"/>
      <c r="V138" s="235"/>
      <c r="W138" s="235"/>
      <c r="X138" s="235"/>
      <c r="Y138" s="235"/>
      <c r="Z138" s="235"/>
    </row>
    <row r="139" spans="1:26" ht="12" customHeight="1" x14ac:dyDescent="0.25">
      <c r="A139" s="235"/>
      <c r="B139" s="235"/>
      <c r="C139" s="235"/>
      <c r="D139" s="269"/>
      <c r="E139" s="235"/>
      <c r="F139" s="235"/>
      <c r="G139" s="235"/>
      <c r="H139" s="235"/>
      <c r="I139" s="235"/>
      <c r="J139" s="235"/>
      <c r="K139" s="235"/>
      <c r="L139" s="235"/>
      <c r="M139" s="235"/>
      <c r="N139" s="235"/>
      <c r="O139" s="235"/>
      <c r="P139" s="235"/>
      <c r="Q139" s="235"/>
      <c r="R139" s="235"/>
      <c r="S139" s="235"/>
      <c r="T139" s="235"/>
      <c r="U139" s="235"/>
      <c r="V139" s="235"/>
      <c r="W139" s="235"/>
      <c r="X139" s="235"/>
      <c r="Y139" s="235"/>
      <c r="Z139" s="235"/>
    </row>
    <row r="140" spans="1:26" ht="12" customHeight="1" x14ac:dyDescent="0.25">
      <c r="A140" s="235"/>
      <c r="B140" s="235"/>
      <c r="C140" s="235"/>
      <c r="D140" s="269"/>
      <c r="E140" s="235"/>
      <c r="F140" s="235"/>
      <c r="G140" s="235"/>
      <c r="H140" s="235"/>
      <c r="I140" s="235"/>
      <c r="J140" s="235"/>
      <c r="K140" s="235"/>
      <c r="L140" s="235"/>
      <c r="M140" s="235"/>
      <c r="N140" s="235"/>
      <c r="O140" s="235"/>
      <c r="P140" s="235"/>
      <c r="Q140" s="235"/>
      <c r="R140" s="235"/>
      <c r="S140" s="235"/>
      <c r="T140" s="235"/>
      <c r="U140" s="235"/>
      <c r="V140" s="235"/>
      <c r="W140" s="235"/>
      <c r="X140" s="235"/>
      <c r="Y140" s="235"/>
      <c r="Z140" s="235"/>
    </row>
    <row r="141" spans="1:26" ht="12" customHeight="1" x14ac:dyDescent="0.25">
      <c r="A141" s="235"/>
      <c r="B141" s="235"/>
      <c r="C141" s="235"/>
      <c r="D141" s="269"/>
      <c r="E141" s="235"/>
      <c r="F141" s="235"/>
      <c r="G141" s="235"/>
      <c r="H141" s="235"/>
      <c r="I141" s="235"/>
      <c r="J141" s="235"/>
      <c r="K141" s="235"/>
      <c r="L141" s="235"/>
      <c r="M141" s="235"/>
      <c r="N141" s="235"/>
      <c r="O141" s="235"/>
      <c r="P141" s="235"/>
      <c r="Q141" s="235"/>
      <c r="R141" s="235"/>
      <c r="S141" s="235"/>
      <c r="T141" s="235"/>
      <c r="U141" s="235"/>
      <c r="V141" s="235"/>
      <c r="W141" s="235"/>
      <c r="X141" s="235"/>
      <c r="Y141" s="235"/>
      <c r="Z141" s="235"/>
    </row>
    <row r="142" spans="1:26" ht="12" customHeight="1" x14ac:dyDescent="0.25">
      <c r="A142" s="235"/>
      <c r="B142" s="235"/>
      <c r="C142" s="235"/>
      <c r="D142" s="269"/>
      <c r="E142" s="235"/>
      <c r="F142" s="235"/>
      <c r="G142" s="235"/>
      <c r="H142" s="235"/>
      <c r="I142" s="235"/>
      <c r="J142" s="235"/>
      <c r="K142" s="235"/>
      <c r="L142" s="235"/>
      <c r="M142" s="235"/>
      <c r="N142" s="235"/>
      <c r="O142" s="235"/>
      <c r="P142" s="235"/>
      <c r="Q142" s="235"/>
      <c r="R142" s="235"/>
      <c r="S142" s="235"/>
      <c r="T142" s="235"/>
      <c r="U142" s="235"/>
      <c r="V142" s="235"/>
      <c r="W142" s="235"/>
      <c r="X142" s="235"/>
      <c r="Y142" s="235"/>
      <c r="Z142" s="235"/>
    </row>
    <row r="143" spans="1:26" ht="12" customHeight="1" x14ac:dyDescent="0.25">
      <c r="A143" s="235"/>
      <c r="B143" s="235"/>
      <c r="C143" s="235"/>
      <c r="D143" s="269"/>
      <c r="E143" s="235"/>
      <c r="F143" s="235"/>
      <c r="G143" s="235"/>
      <c r="H143" s="235"/>
      <c r="I143" s="235"/>
      <c r="J143" s="235"/>
      <c r="K143" s="235"/>
      <c r="L143" s="235"/>
      <c r="M143" s="235"/>
      <c r="N143" s="235"/>
      <c r="O143" s="235"/>
      <c r="P143" s="235"/>
      <c r="Q143" s="235"/>
      <c r="R143" s="235"/>
      <c r="S143" s="235"/>
      <c r="T143" s="235"/>
      <c r="U143" s="235"/>
      <c r="V143" s="235"/>
      <c r="W143" s="235"/>
      <c r="X143" s="235"/>
      <c r="Y143" s="235"/>
      <c r="Z143" s="235"/>
    </row>
    <row r="144" spans="1:26" ht="12" customHeight="1" x14ac:dyDescent="0.25">
      <c r="A144" s="235"/>
      <c r="B144" s="235"/>
      <c r="C144" s="235"/>
      <c r="D144" s="269"/>
      <c r="E144" s="235"/>
      <c r="F144" s="235"/>
      <c r="G144" s="235"/>
      <c r="H144" s="235"/>
      <c r="I144" s="235"/>
      <c r="J144" s="235"/>
      <c r="K144" s="235"/>
      <c r="L144" s="235"/>
      <c r="M144" s="235"/>
      <c r="N144" s="235"/>
      <c r="O144" s="235"/>
      <c r="P144" s="235"/>
      <c r="Q144" s="235"/>
      <c r="R144" s="235"/>
      <c r="S144" s="235"/>
      <c r="T144" s="235"/>
      <c r="U144" s="235"/>
      <c r="V144" s="235"/>
      <c r="W144" s="235"/>
      <c r="X144" s="235"/>
      <c r="Y144" s="235"/>
      <c r="Z144" s="235"/>
    </row>
    <row r="145" spans="1:26" ht="12" customHeight="1" x14ac:dyDescent="0.25">
      <c r="A145" s="235"/>
      <c r="B145" s="235"/>
      <c r="C145" s="235"/>
      <c r="D145" s="269"/>
      <c r="E145" s="235"/>
      <c r="F145" s="235"/>
      <c r="G145" s="235"/>
      <c r="H145" s="235"/>
      <c r="I145" s="235"/>
      <c r="J145" s="235"/>
      <c r="K145" s="235"/>
      <c r="L145" s="235"/>
      <c r="M145" s="235"/>
      <c r="N145" s="235"/>
      <c r="O145" s="235"/>
      <c r="P145" s="235"/>
      <c r="Q145" s="235"/>
      <c r="R145" s="235"/>
      <c r="S145" s="235"/>
      <c r="T145" s="235"/>
      <c r="U145" s="235"/>
      <c r="V145" s="235"/>
      <c r="W145" s="235"/>
      <c r="X145" s="235"/>
      <c r="Y145" s="235"/>
      <c r="Z145" s="235"/>
    </row>
    <row r="146" spans="1:26" ht="12" customHeight="1" x14ac:dyDescent="0.25">
      <c r="A146" s="235"/>
      <c r="B146" s="235"/>
      <c r="C146" s="235"/>
      <c r="D146" s="269"/>
      <c r="E146" s="235"/>
      <c r="F146" s="235"/>
      <c r="G146" s="235"/>
      <c r="H146" s="235"/>
      <c r="I146" s="235"/>
      <c r="J146" s="235"/>
      <c r="K146" s="235"/>
      <c r="L146" s="235"/>
      <c r="M146" s="235"/>
      <c r="N146" s="235"/>
      <c r="O146" s="235"/>
      <c r="P146" s="235"/>
      <c r="Q146" s="235"/>
      <c r="R146" s="235"/>
      <c r="S146" s="235"/>
      <c r="T146" s="235"/>
      <c r="U146" s="235"/>
      <c r="V146" s="235"/>
      <c r="W146" s="235"/>
      <c r="X146" s="235"/>
      <c r="Y146" s="235"/>
      <c r="Z146" s="235"/>
    </row>
    <row r="147" spans="1:26" ht="12" customHeight="1" x14ac:dyDescent="0.25">
      <c r="A147" s="235"/>
      <c r="B147" s="235"/>
      <c r="C147" s="235"/>
      <c r="D147" s="269"/>
      <c r="E147" s="235"/>
      <c r="F147" s="235"/>
      <c r="G147" s="235"/>
      <c r="H147" s="235"/>
      <c r="I147" s="235"/>
      <c r="J147" s="235"/>
      <c r="K147" s="235"/>
      <c r="L147" s="235"/>
      <c r="M147" s="235"/>
      <c r="N147" s="235"/>
      <c r="O147" s="235"/>
      <c r="P147" s="235"/>
      <c r="Q147" s="235"/>
      <c r="R147" s="235"/>
      <c r="S147" s="235"/>
      <c r="T147" s="235"/>
      <c r="U147" s="235"/>
      <c r="V147" s="235"/>
      <c r="W147" s="235"/>
      <c r="X147" s="235"/>
      <c r="Y147" s="235"/>
      <c r="Z147" s="235"/>
    </row>
    <row r="148" spans="1:26" ht="12" customHeight="1" x14ac:dyDescent="0.25">
      <c r="A148" s="235"/>
      <c r="B148" s="235"/>
      <c r="C148" s="235"/>
      <c r="D148" s="269"/>
      <c r="E148" s="235"/>
      <c r="F148" s="235"/>
      <c r="G148" s="235"/>
      <c r="H148" s="235"/>
      <c r="I148" s="235"/>
      <c r="J148" s="235"/>
      <c r="K148" s="235"/>
      <c r="L148" s="235"/>
      <c r="M148" s="235"/>
      <c r="N148" s="235"/>
      <c r="O148" s="235"/>
      <c r="P148" s="235"/>
      <c r="Q148" s="235"/>
      <c r="R148" s="235"/>
      <c r="S148" s="235"/>
      <c r="T148" s="235"/>
      <c r="U148" s="235"/>
      <c r="V148" s="235"/>
      <c r="W148" s="235"/>
      <c r="X148" s="235"/>
      <c r="Y148" s="235"/>
      <c r="Z148" s="235"/>
    </row>
    <row r="149" spans="1:26" ht="12" customHeight="1" x14ac:dyDescent="0.25">
      <c r="A149" s="235"/>
      <c r="B149" s="235"/>
      <c r="C149" s="235"/>
      <c r="D149" s="269"/>
      <c r="E149" s="235"/>
      <c r="F149" s="235"/>
      <c r="G149" s="235"/>
      <c r="H149" s="235"/>
      <c r="I149" s="235"/>
      <c r="J149" s="235"/>
      <c r="K149" s="235"/>
      <c r="L149" s="235"/>
      <c r="M149" s="235"/>
      <c r="N149" s="235"/>
      <c r="O149" s="235"/>
      <c r="P149" s="235"/>
      <c r="Q149" s="235"/>
      <c r="R149" s="235"/>
      <c r="S149" s="235"/>
      <c r="T149" s="235"/>
      <c r="U149" s="235"/>
      <c r="V149" s="235"/>
      <c r="W149" s="235"/>
      <c r="X149" s="235"/>
      <c r="Y149" s="235"/>
      <c r="Z149" s="235"/>
    </row>
    <row r="150" spans="1:26" ht="12" customHeight="1" x14ac:dyDescent="0.25">
      <c r="A150" s="235"/>
      <c r="B150" s="235"/>
      <c r="C150" s="235"/>
      <c r="D150" s="269"/>
      <c r="E150" s="235"/>
      <c r="F150" s="235"/>
      <c r="G150" s="235"/>
      <c r="H150" s="235"/>
      <c r="I150" s="235"/>
      <c r="J150" s="235"/>
      <c r="K150" s="235"/>
      <c r="L150" s="235"/>
      <c r="M150" s="235"/>
      <c r="N150" s="235"/>
      <c r="O150" s="235"/>
      <c r="P150" s="235"/>
      <c r="Q150" s="235"/>
      <c r="R150" s="235"/>
      <c r="S150" s="235"/>
      <c r="T150" s="235"/>
      <c r="U150" s="235"/>
      <c r="V150" s="235"/>
      <c r="W150" s="235"/>
      <c r="X150" s="235"/>
      <c r="Y150" s="235"/>
      <c r="Z150" s="235"/>
    </row>
    <row r="151" spans="1:26" ht="12" customHeight="1" x14ac:dyDescent="0.25">
      <c r="A151" s="235"/>
      <c r="B151" s="235"/>
      <c r="C151" s="235"/>
      <c r="D151" s="269"/>
      <c r="E151" s="235"/>
      <c r="F151" s="235"/>
      <c r="G151" s="235"/>
      <c r="H151" s="235"/>
      <c r="I151" s="235"/>
      <c r="J151" s="235"/>
      <c r="K151" s="235"/>
      <c r="L151" s="235"/>
      <c r="M151" s="235"/>
      <c r="N151" s="235"/>
      <c r="O151" s="235"/>
      <c r="P151" s="235"/>
      <c r="Q151" s="235"/>
      <c r="R151" s="235"/>
      <c r="S151" s="235"/>
      <c r="T151" s="235"/>
      <c r="U151" s="235"/>
      <c r="V151" s="235"/>
      <c r="W151" s="235"/>
      <c r="X151" s="235"/>
      <c r="Y151" s="235"/>
      <c r="Z151" s="235"/>
    </row>
    <row r="152" spans="1:26" ht="12" customHeight="1" x14ac:dyDescent="0.25">
      <c r="A152" s="235"/>
      <c r="B152" s="235"/>
      <c r="C152" s="235"/>
      <c r="D152" s="269"/>
      <c r="E152" s="235"/>
      <c r="F152" s="235"/>
      <c r="G152" s="235"/>
      <c r="H152" s="235"/>
      <c r="I152" s="235"/>
      <c r="J152" s="235"/>
      <c r="K152" s="235"/>
      <c r="L152" s="235"/>
      <c r="M152" s="235"/>
      <c r="N152" s="235"/>
      <c r="O152" s="235"/>
      <c r="P152" s="235"/>
      <c r="Q152" s="235"/>
      <c r="R152" s="235"/>
      <c r="S152" s="235"/>
      <c r="T152" s="235"/>
      <c r="U152" s="235"/>
      <c r="V152" s="235"/>
      <c r="W152" s="235"/>
      <c r="X152" s="235"/>
      <c r="Y152" s="235"/>
      <c r="Z152" s="235"/>
    </row>
    <row r="153" spans="1:26" ht="12" customHeight="1" x14ac:dyDescent="0.25">
      <c r="A153" s="235"/>
      <c r="B153" s="235"/>
      <c r="C153" s="235"/>
      <c r="D153" s="269"/>
      <c r="E153" s="235"/>
      <c r="F153" s="235"/>
      <c r="G153" s="235"/>
      <c r="H153" s="235"/>
      <c r="I153" s="235"/>
      <c r="J153" s="235"/>
      <c r="K153" s="235"/>
      <c r="L153" s="235"/>
      <c r="M153" s="235"/>
      <c r="N153" s="235"/>
      <c r="O153" s="235"/>
      <c r="P153" s="235"/>
      <c r="Q153" s="235"/>
      <c r="R153" s="235"/>
      <c r="S153" s="235"/>
      <c r="T153" s="235"/>
      <c r="U153" s="235"/>
      <c r="V153" s="235"/>
      <c r="W153" s="235"/>
      <c r="X153" s="235"/>
      <c r="Y153" s="235"/>
      <c r="Z153" s="235"/>
    </row>
    <row r="154" spans="1:26" ht="12" customHeight="1" x14ac:dyDescent="0.25">
      <c r="A154" s="235"/>
      <c r="B154" s="235"/>
      <c r="C154" s="235"/>
      <c r="D154" s="269"/>
      <c r="E154" s="235"/>
      <c r="F154" s="235"/>
      <c r="G154" s="235"/>
      <c r="H154" s="235"/>
      <c r="I154" s="235"/>
      <c r="J154" s="235"/>
      <c r="K154" s="235"/>
      <c r="L154" s="235"/>
      <c r="M154" s="235"/>
      <c r="N154" s="235"/>
      <c r="O154" s="235"/>
      <c r="P154" s="235"/>
      <c r="Q154" s="235"/>
      <c r="R154" s="235"/>
      <c r="S154" s="235"/>
      <c r="T154" s="235"/>
      <c r="U154" s="235"/>
      <c r="V154" s="235"/>
      <c r="W154" s="235"/>
      <c r="X154" s="235"/>
      <c r="Y154" s="235"/>
      <c r="Z154" s="235"/>
    </row>
    <row r="155" spans="1:26" ht="12" customHeight="1" x14ac:dyDescent="0.25">
      <c r="A155" s="235"/>
      <c r="B155" s="235"/>
      <c r="C155" s="235"/>
      <c r="D155" s="269"/>
      <c r="E155" s="235"/>
      <c r="F155" s="235"/>
      <c r="G155" s="235"/>
      <c r="H155" s="235"/>
      <c r="I155" s="235"/>
      <c r="J155" s="235"/>
      <c r="K155" s="235"/>
      <c r="L155" s="235"/>
      <c r="M155" s="235"/>
      <c r="N155" s="235"/>
      <c r="O155" s="235"/>
      <c r="P155" s="235"/>
      <c r="Q155" s="235"/>
      <c r="R155" s="235"/>
      <c r="S155" s="235"/>
      <c r="T155" s="235"/>
      <c r="U155" s="235"/>
      <c r="V155" s="235"/>
      <c r="W155" s="235"/>
      <c r="X155" s="235"/>
      <c r="Y155" s="235"/>
      <c r="Z155" s="235"/>
    </row>
    <row r="156" spans="1:26" ht="12" customHeight="1" x14ac:dyDescent="0.25">
      <c r="A156" s="235"/>
      <c r="B156" s="235"/>
      <c r="C156" s="235"/>
      <c r="D156" s="269"/>
      <c r="E156" s="235"/>
      <c r="F156" s="235"/>
      <c r="G156" s="235"/>
      <c r="H156" s="235"/>
      <c r="I156" s="235"/>
      <c r="J156" s="235"/>
      <c r="K156" s="235"/>
      <c r="L156" s="235"/>
      <c r="M156" s="235"/>
      <c r="N156" s="235"/>
      <c r="O156" s="235"/>
      <c r="P156" s="235"/>
      <c r="Q156" s="235"/>
      <c r="R156" s="235"/>
      <c r="S156" s="235"/>
      <c r="T156" s="235"/>
      <c r="U156" s="235"/>
      <c r="V156" s="235"/>
      <c r="W156" s="235"/>
      <c r="X156" s="235"/>
      <c r="Y156" s="235"/>
      <c r="Z156" s="235"/>
    </row>
    <row r="157" spans="1:26" ht="12" customHeight="1" x14ac:dyDescent="0.25">
      <c r="A157" s="235"/>
      <c r="B157" s="235"/>
      <c r="C157" s="235"/>
      <c r="D157" s="269"/>
      <c r="E157" s="235"/>
      <c r="F157" s="235"/>
      <c r="G157" s="235"/>
      <c r="H157" s="235"/>
      <c r="I157" s="235"/>
      <c r="J157" s="235"/>
      <c r="K157" s="235"/>
      <c r="L157" s="235"/>
      <c r="M157" s="235"/>
      <c r="N157" s="235"/>
      <c r="O157" s="235"/>
      <c r="P157" s="235"/>
      <c r="Q157" s="235"/>
      <c r="R157" s="235"/>
      <c r="S157" s="235"/>
      <c r="T157" s="235"/>
      <c r="U157" s="235"/>
      <c r="V157" s="235"/>
      <c r="W157" s="235"/>
      <c r="X157" s="235"/>
      <c r="Y157" s="235"/>
      <c r="Z157" s="235"/>
    </row>
    <row r="158" spans="1:26" ht="12" customHeight="1" x14ac:dyDescent="0.25">
      <c r="A158" s="235"/>
      <c r="B158" s="235"/>
      <c r="C158" s="235"/>
      <c r="D158" s="269"/>
      <c r="E158" s="235"/>
      <c r="F158" s="235"/>
      <c r="G158" s="235"/>
      <c r="H158" s="235"/>
      <c r="I158" s="235"/>
      <c r="J158" s="235"/>
      <c r="K158" s="235"/>
      <c r="L158" s="235"/>
      <c r="M158" s="235"/>
      <c r="N158" s="235"/>
      <c r="O158" s="235"/>
      <c r="P158" s="235"/>
      <c r="Q158" s="235"/>
      <c r="R158" s="235"/>
      <c r="S158" s="235"/>
      <c r="T158" s="235"/>
      <c r="U158" s="235"/>
      <c r="V158" s="235"/>
      <c r="W158" s="235"/>
      <c r="X158" s="235"/>
      <c r="Y158" s="235"/>
      <c r="Z158" s="235"/>
    </row>
    <row r="159" spans="1:26" ht="12" customHeight="1" x14ac:dyDescent="0.25">
      <c r="A159" s="235"/>
      <c r="B159" s="235"/>
      <c r="C159" s="235"/>
      <c r="D159" s="269"/>
      <c r="E159" s="235"/>
      <c r="F159" s="235"/>
      <c r="G159" s="235"/>
      <c r="H159" s="235"/>
      <c r="I159" s="235"/>
      <c r="J159" s="235"/>
      <c r="K159" s="235"/>
      <c r="L159" s="235"/>
      <c r="M159" s="235"/>
      <c r="N159" s="235"/>
      <c r="O159" s="235"/>
      <c r="P159" s="235"/>
      <c r="Q159" s="235"/>
      <c r="R159" s="235"/>
      <c r="S159" s="235"/>
      <c r="T159" s="235"/>
      <c r="U159" s="235"/>
      <c r="V159" s="235"/>
      <c r="W159" s="235"/>
      <c r="X159" s="235"/>
      <c r="Y159" s="235"/>
      <c r="Z159" s="235"/>
    </row>
    <row r="160" spans="1:26" ht="12" customHeight="1" x14ac:dyDescent="0.25">
      <c r="A160" s="235"/>
      <c r="B160" s="235"/>
      <c r="C160" s="235"/>
      <c r="D160" s="269"/>
      <c r="E160" s="235"/>
      <c r="F160" s="235"/>
      <c r="G160" s="235"/>
      <c r="H160" s="235"/>
      <c r="I160" s="235"/>
      <c r="J160" s="235"/>
      <c r="K160" s="235"/>
      <c r="L160" s="235"/>
      <c r="M160" s="235"/>
      <c r="N160" s="235"/>
      <c r="O160" s="235"/>
      <c r="P160" s="235"/>
      <c r="Q160" s="235"/>
      <c r="R160" s="235"/>
      <c r="S160" s="235"/>
      <c r="T160" s="235"/>
      <c r="U160" s="235"/>
      <c r="V160" s="235"/>
      <c r="W160" s="235"/>
      <c r="X160" s="235"/>
      <c r="Y160" s="235"/>
      <c r="Z160" s="235"/>
    </row>
    <row r="161" spans="1:26" ht="12" customHeight="1" x14ac:dyDescent="0.25">
      <c r="A161" s="235"/>
      <c r="B161" s="235"/>
      <c r="C161" s="235"/>
      <c r="D161" s="269"/>
      <c r="E161" s="235"/>
      <c r="F161" s="235"/>
      <c r="G161" s="235"/>
      <c r="H161" s="235"/>
      <c r="I161" s="235"/>
      <c r="J161" s="235"/>
      <c r="K161" s="235"/>
      <c r="L161" s="235"/>
      <c r="M161" s="235"/>
      <c r="N161" s="235"/>
      <c r="O161" s="235"/>
      <c r="P161" s="235"/>
      <c r="Q161" s="235"/>
      <c r="R161" s="235"/>
      <c r="S161" s="235"/>
      <c r="T161" s="235"/>
      <c r="U161" s="235"/>
      <c r="V161" s="235"/>
      <c r="W161" s="235"/>
      <c r="X161" s="235"/>
      <c r="Y161" s="235"/>
      <c r="Z161" s="235"/>
    </row>
    <row r="162" spans="1:26" ht="12" customHeight="1" x14ac:dyDescent="0.25">
      <c r="A162" s="235"/>
      <c r="B162" s="235"/>
      <c r="C162" s="235"/>
      <c r="D162" s="269"/>
      <c r="E162" s="235"/>
      <c r="F162" s="235"/>
      <c r="G162" s="235"/>
      <c r="H162" s="235"/>
      <c r="I162" s="235"/>
      <c r="J162" s="235"/>
      <c r="K162" s="235"/>
      <c r="L162" s="235"/>
      <c r="M162" s="235"/>
      <c r="N162" s="235"/>
      <c r="O162" s="235"/>
      <c r="P162" s="235"/>
      <c r="Q162" s="235"/>
      <c r="R162" s="235"/>
      <c r="S162" s="235"/>
      <c r="T162" s="235"/>
      <c r="U162" s="235"/>
      <c r="V162" s="235"/>
      <c r="W162" s="235"/>
      <c r="X162" s="235"/>
      <c r="Y162" s="235"/>
      <c r="Z162" s="235"/>
    </row>
    <row r="163" spans="1:26" ht="12" customHeight="1" x14ac:dyDescent="0.25">
      <c r="A163" s="235"/>
      <c r="B163" s="235"/>
      <c r="C163" s="235"/>
      <c r="D163" s="269"/>
      <c r="E163" s="235"/>
      <c r="F163" s="235"/>
      <c r="G163" s="235"/>
      <c r="H163" s="235"/>
      <c r="I163" s="235"/>
      <c r="J163" s="235"/>
      <c r="K163" s="235"/>
      <c r="L163" s="235"/>
      <c r="M163" s="235"/>
      <c r="N163" s="235"/>
      <c r="O163" s="235"/>
      <c r="P163" s="235"/>
      <c r="Q163" s="235"/>
      <c r="R163" s="235"/>
      <c r="S163" s="235"/>
      <c r="T163" s="235"/>
      <c r="U163" s="235"/>
      <c r="V163" s="235"/>
      <c r="W163" s="235"/>
      <c r="X163" s="235"/>
      <c r="Y163" s="235"/>
      <c r="Z163" s="235"/>
    </row>
    <row r="164" spans="1:26" ht="12" customHeight="1" x14ac:dyDescent="0.25">
      <c r="A164" s="235"/>
      <c r="B164" s="235"/>
      <c r="C164" s="235"/>
      <c r="D164" s="269"/>
      <c r="E164" s="235"/>
      <c r="F164" s="235"/>
      <c r="G164" s="235"/>
      <c r="H164" s="235"/>
      <c r="I164" s="235"/>
      <c r="J164" s="235"/>
      <c r="K164" s="235"/>
      <c r="L164" s="235"/>
      <c r="M164" s="235"/>
      <c r="N164" s="235"/>
      <c r="O164" s="235"/>
      <c r="P164" s="235"/>
      <c r="Q164" s="235"/>
      <c r="R164" s="235"/>
      <c r="S164" s="235"/>
      <c r="T164" s="235"/>
      <c r="U164" s="235"/>
      <c r="V164" s="235"/>
      <c r="W164" s="235"/>
      <c r="X164" s="235"/>
      <c r="Y164" s="235"/>
      <c r="Z164" s="235"/>
    </row>
    <row r="165" spans="1:26" ht="12" customHeight="1" x14ac:dyDescent="0.25">
      <c r="A165" s="235"/>
      <c r="B165" s="235"/>
      <c r="C165" s="235"/>
      <c r="D165" s="269"/>
      <c r="E165" s="235"/>
      <c r="F165" s="235"/>
      <c r="G165" s="235"/>
      <c r="H165" s="235"/>
      <c r="I165" s="235"/>
      <c r="J165" s="235"/>
      <c r="K165" s="235"/>
      <c r="L165" s="235"/>
      <c r="M165" s="235"/>
      <c r="N165" s="235"/>
      <c r="O165" s="235"/>
      <c r="P165" s="235"/>
      <c r="Q165" s="235"/>
      <c r="R165" s="235"/>
      <c r="S165" s="235"/>
      <c r="T165" s="235"/>
      <c r="U165" s="235"/>
      <c r="V165" s="235"/>
      <c r="W165" s="235"/>
      <c r="X165" s="235"/>
      <c r="Y165" s="235"/>
      <c r="Z165" s="235"/>
    </row>
    <row r="166" spans="1:26" ht="12" customHeight="1" x14ac:dyDescent="0.25">
      <c r="A166" s="235"/>
      <c r="B166" s="235"/>
      <c r="C166" s="235"/>
      <c r="D166" s="269"/>
      <c r="E166" s="235"/>
      <c r="F166" s="235"/>
      <c r="G166" s="235"/>
      <c r="H166" s="235"/>
      <c r="I166" s="235"/>
      <c r="J166" s="235"/>
      <c r="K166" s="235"/>
      <c r="L166" s="235"/>
      <c r="M166" s="235"/>
      <c r="N166" s="235"/>
      <c r="O166" s="235"/>
      <c r="P166" s="235"/>
      <c r="Q166" s="235"/>
      <c r="R166" s="235"/>
      <c r="S166" s="235"/>
      <c r="T166" s="235"/>
      <c r="U166" s="235"/>
      <c r="V166" s="235"/>
      <c r="W166" s="235"/>
      <c r="X166" s="235"/>
      <c r="Y166" s="235"/>
      <c r="Z166" s="235"/>
    </row>
    <row r="167" spans="1:26" ht="12" customHeight="1" x14ac:dyDescent="0.25">
      <c r="A167" s="235"/>
      <c r="B167" s="235"/>
      <c r="C167" s="235"/>
      <c r="D167" s="269"/>
      <c r="E167" s="235"/>
      <c r="F167" s="235"/>
      <c r="G167" s="235"/>
      <c r="H167" s="235"/>
      <c r="I167" s="235"/>
      <c r="J167" s="235"/>
      <c r="K167" s="235"/>
      <c r="L167" s="235"/>
      <c r="M167" s="235"/>
      <c r="N167" s="235"/>
      <c r="O167" s="235"/>
      <c r="P167" s="235"/>
      <c r="Q167" s="235"/>
      <c r="R167" s="235"/>
      <c r="S167" s="235"/>
      <c r="T167" s="235"/>
      <c r="U167" s="235"/>
      <c r="V167" s="235"/>
      <c r="W167" s="235"/>
      <c r="X167" s="235"/>
      <c r="Y167" s="235"/>
      <c r="Z167" s="235"/>
    </row>
    <row r="168" spans="1:26" ht="12" customHeight="1" x14ac:dyDescent="0.25">
      <c r="A168" s="235"/>
      <c r="B168" s="235"/>
      <c r="C168" s="235"/>
      <c r="D168" s="269"/>
      <c r="E168" s="235"/>
      <c r="F168" s="235"/>
      <c r="G168" s="235"/>
      <c r="H168" s="235"/>
      <c r="I168" s="235"/>
      <c r="J168" s="235"/>
      <c r="K168" s="235"/>
      <c r="L168" s="235"/>
      <c r="M168" s="235"/>
      <c r="N168" s="235"/>
      <c r="O168" s="235"/>
      <c r="P168" s="235"/>
      <c r="Q168" s="235"/>
      <c r="R168" s="235"/>
      <c r="S168" s="235"/>
      <c r="T168" s="235"/>
      <c r="U168" s="235"/>
      <c r="V168" s="235"/>
      <c r="W168" s="235"/>
      <c r="X168" s="235"/>
      <c r="Y168" s="235"/>
      <c r="Z168" s="235"/>
    </row>
    <row r="169" spans="1:26" ht="12" customHeight="1" x14ac:dyDescent="0.25">
      <c r="A169" s="235"/>
      <c r="B169" s="235"/>
      <c r="C169" s="235"/>
      <c r="D169" s="269"/>
      <c r="E169" s="235"/>
      <c r="F169" s="235"/>
      <c r="G169" s="235"/>
      <c r="H169" s="235"/>
      <c r="I169" s="235"/>
      <c r="J169" s="235"/>
      <c r="K169" s="235"/>
      <c r="L169" s="235"/>
      <c r="M169" s="235"/>
      <c r="N169" s="235"/>
      <c r="O169" s="235"/>
      <c r="P169" s="235"/>
      <c r="Q169" s="235"/>
      <c r="R169" s="235"/>
      <c r="S169" s="235"/>
      <c r="T169" s="235"/>
      <c r="U169" s="235"/>
      <c r="V169" s="235"/>
      <c r="W169" s="235"/>
      <c r="X169" s="235"/>
      <c r="Y169" s="235"/>
      <c r="Z169" s="235"/>
    </row>
    <row r="170" spans="1:26" ht="12" customHeight="1" x14ac:dyDescent="0.25">
      <c r="A170" s="235"/>
      <c r="B170" s="235"/>
      <c r="C170" s="235"/>
      <c r="D170" s="269"/>
      <c r="E170" s="235"/>
      <c r="F170" s="235"/>
      <c r="G170" s="235"/>
      <c r="H170" s="235"/>
      <c r="I170" s="235"/>
      <c r="J170" s="235"/>
      <c r="K170" s="235"/>
      <c r="L170" s="235"/>
      <c r="M170" s="235"/>
      <c r="N170" s="235"/>
      <c r="O170" s="235"/>
      <c r="P170" s="235"/>
      <c r="Q170" s="235"/>
      <c r="R170" s="235"/>
      <c r="S170" s="235"/>
      <c r="T170" s="235"/>
      <c r="U170" s="235"/>
      <c r="V170" s="235"/>
      <c r="W170" s="235"/>
      <c r="X170" s="235"/>
      <c r="Y170" s="235"/>
      <c r="Z170" s="235"/>
    </row>
    <row r="171" spans="1:26" ht="12" customHeight="1" x14ac:dyDescent="0.25">
      <c r="A171" s="235"/>
      <c r="B171" s="235"/>
      <c r="C171" s="235"/>
      <c r="D171" s="269"/>
      <c r="E171" s="235"/>
      <c r="F171" s="235"/>
      <c r="G171" s="235"/>
      <c r="H171" s="235"/>
      <c r="I171" s="235"/>
      <c r="J171" s="235"/>
      <c r="K171" s="235"/>
      <c r="L171" s="235"/>
      <c r="M171" s="235"/>
      <c r="N171" s="235"/>
      <c r="O171" s="235"/>
      <c r="P171" s="235"/>
      <c r="Q171" s="235"/>
      <c r="R171" s="235"/>
      <c r="S171" s="235"/>
      <c r="T171" s="235"/>
      <c r="U171" s="235"/>
      <c r="V171" s="235"/>
      <c r="W171" s="235"/>
      <c r="X171" s="235"/>
      <c r="Y171" s="235"/>
      <c r="Z171" s="235"/>
    </row>
    <row r="172" spans="1:26" ht="12" customHeight="1" x14ac:dyDescent="0.25">
      <c r="A172" s="235"/>
      <c r="B172" s="235"/>
      <c r="C172" s="235"/>
      <c r="D172" s="269"/>
      <c r="E172" s="235"/>
      <c r="F172" s="235"/>
      <c r="G172" s="235"/>
      <c r="H172" s="235"/>
      <c r="I172" s="235"/>
      <c r="J172" s="235"/>
      <c r="K172" s="235"/>
      <c r="L172" s="235"/>
      <c r="M172" s="235"/>
      <c r="N172" s="235"/>
      <c r="O172" s="235"/>
      <c r="P172" s="235"/>
      <c r="Q172" s="235"/>
      <c r="R172" s="235"/>
      <c r="S172" s="235"/>
      <c r="T172" s="235"/>
      <c r="U172" s="235"/>
      <c r="V172" s="235"/>
      <c r="W172" s="235"/>
      <c r="X172" s="235"/>
      <c r="Y172" s="235"/>
      <c r="Z172" s="235"/>
    </row>
    <row r="173" spans="1:26" ht="12" customHeight="1" x14ac:dyDescent="0.25">
      <c r="A173" s="235"/>
      <c r="B173" s="235"/>
      <c r="C173" s="235"/>
      <c r="D173" s="269"/>
      <c r="E173" s="235"/>
      <c r="F173" s="235"/>
      <c r="G173" s="235"/>
      <c r="H173" s="235"/>
      <c r="I173" s="235"/>
      <c r="J173" s="235"/>
      <c r="K173" s="235"/>
      <c r="L173" s="235"/>
      <c r="M173" s="235"/>
      <c r="N173" s="235"/>
      <c r="O173" s="235"/>
      <c r="P173" s="235"/>
      <c r="Q173" s="235"/>
      <c r="R173" s="235"/>
      <c r="S173" s="235"/>
      <c r="T173" s="235"/>
      <c r="U173" s="235"/>
      <c r="V173" s="235"/>
      <c r="W173" s="235"/>
      <c r="X173" s="235"/>
      <c r="Y173" s="235"/>
      <c r="Z173" s="235"/>
    </row>
    <row r="174" spans="1:26" ht="12" customHeight="1" x14ac:dyDescent="0.25">
      <c r="A174" s="235"/>
      <c r="B174" s="235"/>
      <c r="C174" s="235"/>
      <c r="D174" s="269"/>
      <c r="E174" s="235"/>
      <c r="F174" s="235"/>
      <c r="G174" s="235"/>
      <c r="H174" s="235"/>
      <c r="I174" s="235"/>
      <c r="J174" s="235"/>
      <c r="K174" s="235"/>
      <c r="L174" s="235"/>
      <c r="M174" s="235"/>
      <c r="N174" s="235"/>
      <c r="O174" s="235"/>
      <c r="P174" s="235"/>
      <c r="Q174" s="235"/>
      <c r="R174" s="235"/>
      <c r="S174" s="235"/>
      <c r="T174" s="235"/>
      <c r="U174" s="235"/>
      <c r="V174" s="235"/>
      <c r="W174" s="235"/>
      <c r="X174" s="235"/>
      <c r="Y174" s="235"/>
      <c r="Z174" s="235"/>
    </row>
    <row r="175" spans="1:26" ht="12" customHeight="1" x14ac:dyDescent="0.25">
      <c r="A175" s="235"/>
      <c r="B175" s="235"/>
      <c r="C175" s="235"/>
      <c r="D175" s="269"/>
      <c r="E175" s="235"/>
      <c r="F175" s="235"/>
      <c r="G175" s="235"/>
      <c r="H175" s="235"/>
      <c r="I175" s="235"/>
      <c r="J175" s="235"/>
      <c r="K175" s="235"/>
      <c r="L175" s="235"/>
      <c r="M175" s="235"/>
      <c r="N175" s="235"/>
      <c r="O175" s="235"/>
      <c r="P175" s="235"/>
      <c r="Q175" s="235"/>
      <c r="R175" s="235"/>
      <c r="S175" s="235"/>
      <c r="T175" s="235"/>
      <c r="U175" s="235"/>
      <c r="V175" s="235"/>
      <c r="W175" s="235"/>
      <c r="X175" s="235"/>
      <c r="Y175" s="235"/>
      <c r="Z175" s="235"/>
    </row>
    <row r="176" spans="1:26" ht="12" customHeight="1" x14ac:dyDescent="0.25">
      <c r="A176" s="235"/>
      <c r="B176" s="235"/>
      <c r="C176" s="235"/>
      <c r="D176" s="269"/>
      <c r="E176" s="235"/>
      <c r="F176" s="235"/>
      <c r="G176" s="235"/>
      <c r="H176" s="235"/>
      <c r="I176" s="235"/>
      <c r="J176" s="235"/>
      <c r="K176" s="235"/>
      <c r="L176" s="235"/>
      <c r="M176" s="235"/>
      <c r="N176" s="235"/>
      <c r="O176" s="235"/>
      <c r="P176" s="235"/>
      <c r="Q176" s="235"/>
      <c r="R176" s="235"/>
      <c r="S176" s="235"/>
      <c r="T176" s="235"/>
      <c r="U176" s="235"/>
      <c r="V176" s="235"/>
      <c r="W176" s="235"/>
      <c r="X176" s="235"/>
      <c r="Y176" s="235"/>
      <c r="Z176" s="235"/>
    </row>
    <row r="177" spans="1:26" ht="12" customHeight="1" x14ac:dyDescent="0.25">
      <c r="A177" s="235"/>
      <c r="B177" s="235"/>
      <c r="C177" s="235"/>
      <c r="D177" s="269"/>
      <c r="E177" s="235"/>
      <c r="F177" s="235"/>
      <c r="G177" s="235"/>
      <c r="H177" s="235"/>
      <c r="I177" s="235"/>
      <c r="J177" s="235"/>
      <c r="K177" s="235"/>
      <c r="L177" s="235"/>
      <c r="M177" s="235"/>
      <c r="N177" s="235"/>
      <c r="O177" s="235"/>
      <c r="P177" s="235"/>
      <c r="Q177" s="235"/>
      <c r="R177" s="235"/>
      <c r="S177" s="235"/>
      <c r="T177" s="235"/>
      <c r="U177" s="235"/>
      <c r="V177" s="235"/>
      <c r="W177" s="235"/>
      <c r="X177" s="235"/>
      <c r="Y177" s="235"/>
      <c r="Z177" s="235"/>
    </row>
    <row r="178" spans="1:26" ht="12" customHeight="1" x14ac:dyDescent="0.25">
      <c r="A178" s="235"/>
      <c r="B178" s="235"/>
      <c r="C178" s="235"/>
      <c r="D178" s="269"/>
      <c r="E178" s="235"/>
      <c r="F178" s="235"/>
      <c r="G178" s="235"/>
      <c r="H178" s="235"/>
      <c r="I178" s="235"/>
      <c r="J178" s="235"/>
      <c r="K178" s="235"/>
      <c r="L178" s="235"/>
      <c r="M178" s="235"/>
      <c r="N178" s="235"/>
      <c r="O178" s="235"/>
      <c r="P178" s="235"/>
      <c r="Q178" s="235"/>
      <c r="R178" s="235"/>
      <c r="S178" s="235"/>
      <c r="T178" s="235"/>
      <c r="U178" s="235"/>
      <c r="V178" s="235"/>
      <c r="W178" s="235"/>
      <c r="X178" s="235"/>
      <c r="Y178" s="235"/>
      <c r="Z178" s="235"/>
    </row>
    <row r="179" spans="1:26" ht="12" customHeight="1" x14ac:dyDescent="0.25">
      <c r="A179" s="235"/>
      <c r="B179" s="235"/>
      <c r="C179" s="235"/>
      <c r="D179" s="269"/>
      <c r="E179" s="235"/>
      <c r="F179" s="235"/>
      <c r="G179" s="235"/>
      <c r="H179" s="235"/>
      <c r="I179" s="235"/>
      <c r="J179" s="235"/>
      <c r="K179" s="235"/>
      <c r="L179" s="235"/>
      <c r="M179" s="235"/>
      <c r="N179" s="235"/>
      <c r="O179" s="235"/>
      <c r="P179" s="235"/>
      <c r="Q179" s="235"/>
      <c r="R179" s="235"/>
      <c r="S179" s="235"/>
      <c r="T179" s="235"/>
      <c r="U179" s="235"/>
      <c r="V179" s="235"/>
      <c r="W179" s="235"/>
      <c r="X179" s="235"/>
      <c r="Y179" s="235"/>
      <c r="Z179" s="235"/>
    </row>
    <row r="180" spans="1:26" ht="12" customHeight="1" x14ac:dyDescent="0.25">
      <c r="A180" s="235"/>
      <c r="B180" s="235"/>
      <c r="C180" s="235"/>
      <c r="D180" s="269"/>
      <c r="E180" s="235"/>
      <c r="F180" s="235"/>
      <c r="G180" s="235"/>
      <c r="H180" s="235"/>
      <c r="I180" s="235"/>
      <c r="J180" s="235"/>
      <c r="K180" s="235"/>
      <c r="L180" s="235"/>
      <c r="M180" s="235"/>
      <c r="N180" s="235"/>
      <c r="O180" s="235"/>
      <c r="P180" s="235"/>
      <c r="Q180" s="235"/>
      <c r="R180" s="235"/>
      <c r="S180" s="235"/>
      <c r="T180" s="235"/>
      <c r="U180" s="235"/>
      <c r="V180" s="235"/>
      <c r="W180" s="235"/>
      <c r="X180" s="235"/>
      <c r="Y180" s="235"/>
      <c r="Z180" s="235"/>
    </row>
    <row r="181" spans="1:26" ht="12" customHeight="1" x14ac:dyDescent="0.25">
      <c r="A181" s="235"/>
      <c r="B181" s="235"/>
      <c r="C181" s="235"/>
      <c r="D181" s="269"/>
      <c r="E181" s="235"/>
      <c r="F181" s="235"/>
      <c r="G181" s="235"/>
      <c r="H181" s="235"/>
      <c r="I181" s="235"/>
      <c r="J181" s="235"/>
      <c r="K181" s="235"/>
      <c r="L181" s="235"/>
      <c r="M181" s="235"/>
      <c r="N181" s="235"/>
      <c r="O181" s="235"/>
      <c r="P181" s="235"/>
      <c r="Q181" s="235"/>
      <c r="R181" s="235"/>
      <c r="S181" s="235"/>
      <c r="T181" s="235"/>
      <c r="U181" s="235"/>
      <c r="V181" s="235"/>
      <c r="W181" s="235"/>
      <c r="X181" s="235"/>
      <c r="Y181" s="235"/>
      <c r="Z181" s="235"/>
    </row>
    <row r="182" spans="1:26" ht="12" customHeight="1" x14ac:dyDescent="0.25">
      <c r="A182" s="235"/>
      <c r="B182" s="235"/>
      <c r="C182" s="235"/>
      <c r="D182" s="269"/>
      <c r="E182" s="235"/>
      <c r="F182" s="235"/>
      <c r="G182" s="235"/>
      <c r="H182" s="235"/>
      <c r="I182" s="235"/>
      <c r="J182" s="235"/>
      <c r="K182" s="235"/>
      <c r="L182" s="235"/>
      <c r="M182" s="235"/>
      <c r="N182" s="235"/>
      <c r="O182" s="235"/>
      <c r="P182" s="235"/>
      <c r="Q182" s="235"/>
      <c r="R182" s="235"/>
      <c r="S182" s="235"/>
      <c r="T182" s="235"/>
      <c r="U182" s="235"/>
      <c r="V182" s="235"/>
      <c r="W182" s="235"/>
      <c r="X182" s="235"/>
      <c r="Y182" s="235"/>
      <c r="Z182" s="235"/>
    </row>
    <row r="183" spans="1:26" ht="12" customHeight="1" x14ac:dyDescent="0.25">
      <c r="A183" s="235"/>
      <c r="B183" s="235"/>
      <c r="C183" s="235"/>
      <c r="D183" s="269"/>
      <c r="E183" s="235"/>
      <c r="F183" s="235"/>
      <c r="G183" s="235"/>
      <c r="H183" s="235"/>
      <c r="I183" s="235"/>
      <c r="J183" s="235"/>
      <c r="K183" s="235"/>
      <c r="L183" s="235"/>
      <c r="M183" s="235"/>
      <c r="N183" s="235"/>
      <c r="O183" s="235"/>
      <c r="P183" s="235"/>
      <c r="Q183" s="235"/>
      <c r="R183" s="235"/>
      <c r="S183" s="235"/>
      <c r="T183" s="235"/>
      <c r="U183" s="235"/>
      <c r="V183" s="235"/>
      <c r="W183" s="235"/>
      <c r="X183" s="235"/>
      <c r="Y183" s="235"/>
      <c r="Z183" s="235"/>
    </row>
    <row r="184" spans="1:26" ht="12" customHeight="1" x14ac:dyDescent="0.25">
      <c r="A184" s="235"/>
      <c r="B184" s="235"/>
      <c r="C184" s="235"/>
      <c r="D184" s="269"/>
      <c r="E184" s="235"/>
      <c r="F184" s="235"/>
      <c r="G184" s="235"/>
      <c r="H184" s="235"/>
      <c r="I184" s="235"/>
      <c r="J184" s="235"/>
      <c r="K184" s="235"/>
      <c r="L184" s="235"/>
      <c r="M184" s="235"/>
      <c r="N184" s="235"/>
      <c r="O184" s="235"/>
      <c r="P184" s="235"/>
      <c r="Q184" s="235"/>
      <c r="R184" s="235"/>
      <c r="S184" s="235"/>
      <c r="T184" s="235"/>
      <c r="U184" s="235"/>
      <c r="V184" s="235"/>
      <c r="W184" s="235"/>
      <c r="X184" s="235"/>
      <c r="Y184" s="235"/>
      <c r="Z184" s="235"/>
    </row>
    <row r="185" spans="1:26" ht="12" customHeight="1" x14ac:dyDescent="0.25">
      <c r="A185" s="235"/>
      <c r="B185" s="235"/>
      <c r="C185" s="235"/>
      <c r="D185" s="269"/>
      <c r="E185" s="235"/>
      <c r="F185" s="235"/>
      <c r="G185" s="235"/>
      <c r="H185" s="235"/>
      <c r="I185" s="235"/>
      <c r="J185" s="235"/>
      <c r="K185" s="235"/>
      <c r="L185" s="235"/>
      <c r="M185" s="235"/>
      <c r="N185" s="235"/>
      <c r="O185" s="235"/>
      <c r="P185" s="235"/>
      <c r="Q185" s="235"/>
      <c r="R185" s="235"/>
      <c r="S185" s="235"/>
      <c r="T185" s="235"/>
      <c r="U185" s="235"/>
      <c r="V185" s="235"/>
      <c r="W185" s="235"/>
      <c r="X185" s="235"/>
      <c r="Y185" s="235"/>
      <c r="Z185" s="235"/>
    </row>
    <row r="186" spans="1:26" ht="12" customHeight="1" x14ac:dyDescent="0.25">
      <c r="A186" s="235"/>
      <c r="B186" s="235"/>
      <c r="C186" s="235"/>
      <c r="D186" s="269"/>
      <c r="E186" s="235"/>
      <c r="F186" s="235"/>
      <c r="G186" s="235"/>
      <c r="H186" s="235"/>
      <c r="I186" s="235"/>
      <c r="J186" s="235"/>
      <c r="K186" s="235"/>
      <c r="L186" s="235"/>
      <c r="M186" s="235"/>
      <c r="N186" s="235"/>
      <c r="O186" s="235"/>
      <c r="P186" s="235"/>
      <c r="Q186" s="235"/>
      <c r="R186" s="235"/>
      <c r="S186" s="235"/>
      <c r="T186" s="235"/>
      <c r="U186" s="235"/>
      <c r="V186" s="235"/>
      <c r="W186" s="235"/>
      <c r="X186" s="235"/>
      <c r="Y186" s="235"/>
      <c r="Z186" s="235"/>
    </row>
    <row r="187" spans="1:26" ht="12" customHeight="1" x14ac:dyDescent="0.25">
      <c r="A187" s="235"/>
      <c r="B187" s="235"/>
      <c r="C187" s="235"/>
      <c r="D187" s="269"/>
      <c r="E187" s="235"/>
      <c r="F187" s="235"/>
      <c r="G187" s="235"/>
      <c r="H187" s="235"/>
      <c r="I187" s="235"/>
      <c r="J187" s="235"/>
      <c r="K187" s="235"/>
      <c r="L187" s="235"/>
      <c r="M187" s="235"/>
      <c r="N187" s="235"/>
      <c r="O187" s="235"/>
      <c r="P187" s="235"/>
      <c r="Q187" s="235"/>
      <c r="R187" s="235"/>
      <c r="S187" s="235"/>
      <c r="T187" s="235"/>
      <c r="U187" s="235"/>
      <c r="V187" s="235"/>
      <c r="W187" s="235"/>
      <c r="X187" s="235"/>
      <c r="Y187" s="235"/>
      <c r="Z187" s="235"/>
    </row>
    <row r="188" spans="1:26" ht="12" customHeight="1" x14ac:dyDescent="0.25">
      <c r="A188" s="235"/>
      <c r="B188" s="235"/>
      <c r="C188" s="235"/>
      <c r="D188" s="269"/>
      <c r="E188" s="235"/>
      <c r="F188" s="235"/>
      <c r="G188" s="235"/>
      <c r="H188" s="235"/>
      <c r="I188" s="235"/>
      <c r="J188" s="235"/>
      <c r="K188" s="235"/>
      <c r="L188" s="235"/>
      <c r="M188" s="235"/>
      <c r="N188" s="235"/>
      <c r="O188" s="235"/>
      <c r="P188" s="235"/>
      <c r="Q188" s="235"/>
      <c r="R188" s="235"/>
      <c r="S188" s="235"/>
      <c r="T188" s="235"/>
      <c r="U188" s="235"/>
      <c r="V188" s="235"/>
      <c r="W188" s="235"/>
      <c r="X188" s="235"/>
      <c r="Y188" s="235"/>
      <c r="Z188" s="235"/>
    </row>
    <row r="189" spans="1:26" ht="12" customHeight="1" x14ac:dyDescent="0.25">
      <c r="A189" s="235"/>
      <c r="B189" s="235"/>
      <c r="C189" s="235"/>
      <c r="D189" s="269"/>
      <c r="E189" s="235"/>
      <c r="F189" s="235"/>
      <c r="G189" s="235"/>
      <c r="H189" s="235"/>
      <c r="I189" s="235"/>
      <c r="J189" s="235"/>
      <c r="K189" s="235"/>
      <c r="L189" s="235"/>
      <c r="M189" s="235"/>
      <c r="N189" s="235"/>
      <c r="O189" s="235"/>
      <c r="P189" s="235"/>
      <c r="Q189" s="235"/>
      <c r="R189" s="235"/>
      <c r="S189" s="235"/>
      <c r="T189" s="235"/>
      <c r="U189" s="235"/>
      <c r="V189" s="235"/>
      <c r="W189" s="235"/>
      <c r="X189" s="235"/>
      <c r="Y189" s="235"/>
      <c r="Z189" s="235"/>
    </row>
    <row r="190" spans="1:26" ht="12" customHeight="1" x14ac:dyDescent="0.25">
      <c r="A190" s="235"/>
      <c r="B190" s="235"/>
      <c r="C190" s="235"/>
      <c r="D190" s="269"/>
      <c r="E190" s="235"/>
      <c r="F190" s="235"/>
      <c r="G190" s="235"/>
      <c r="H190" s="235"/>
      <c r="I190" s="235"/>
      <c r="J190" s="235"/>
      <c r="K190" s="235"/>
      <c r="L190" s="235"/>
      <c r="M190" s="235"/>
      <c r="N190" s="235"/>
      <c r="O190" s="235"/>
      <c r="P190" s="235"/>
      <c r="Q190" s="235"/>
      <c r="R190" s="235"/>
      <c r="S190" s="235"/>
      <c r="T190" s="235"/>
      <c r="U190" s="235"/>
      <c r="V190" s="235"/>
      <c r="W190" s="235"/>
      <c r="X190" s="235"/>
      <c r="Y190" s="235"/>
      <c r="Z190" s="235"/>
    </row>
    <row r="191" spans="1:26" ht="12" customHeight="1" x14ac:dyDescent="0.25">
      <c r="A191" s="235"/>
      <c r="B191" s="235"/>
      <c r="C191" s="235"/>
      <c r="D191" s="269"/>
      <c r="E191" s="235"/>
      <c r="F191" s="235"/>
      <c r="G191" s="235"/>
      <c r="H191" s="235"/>
      <c r="I191" s="235"/>
      <c r="J191" s="235"/>
      <c r="K191" s="235"/>
      <c r="L191" s="235"/>
      <c r="M191" s="235"/>
      <c r="N191" s="235"/>
      <c r="O191" s="235"/>
      <c r="P191" s="235"/>
      <c r="Q191" s="235"/>
      <c r="R191" s="235"/>
      <c r="S191" s="235"/>
      <c r="T191" s="235"/>
      <c r="U191" s="235"/>
      <c r="V191" s="235"/>
      <c r="W191" s="235"/>
      <c r="X191" s="235"/>
      <c r="Y191" s="235"/>
      <c r="Z191" s="235"/>
    </row>
    <row r="192" spans="1:26" ht="12" customHeight="1" x14ac:dyDescent="0.25">
      <c r="A192" s="235"/>
      <c r="B192" s="235"/>
      <c r="C192" s="235"/>
      <c r="D192" s="269"/>
      <c r="E192" s="235"/>
      <c r="F192" s="235"/>
      <c r="G192" s="235"/>
      <c r="H192" s="235"/>
      <c r="I192" s="235"/>
      <c r="J192" s="235"/>
      <c r="K192" s="235"/>
      <c r="L192" s="235"/>
      <c r="M192" s="235"/>
      <c r="N192" s="235"/>
      <c r="O192" s="235"/>
      <c r="P192" s="235"/>
      <c r="Q192" s="235"/>
      <c r="R192" s="235"/>
      <c r="S192" s="235"/>
      <c r="T192" s="235"/>
      <c r="U192" s="235"/>
      <c r="V192" s="235"/>
      <c r="W192" s="235"/>
      <c r="X192" s="235"/>
      <c r="Y192" s="235"/>
      <c r="Z192" s="235"/>
    </row>
    <row r="193" spans="1:26" ht="12" customHeight="1" x14ac:dyDescent="0.25">
      <c r="A193" s="235"/>
      <c r="B193" s="235"/>
      <c r="C193" s="235"/>
      <c r="D193" s="269"/>
      <c r="E193" s="235"/>
      <c r="F193" s="235"/>
      <c r="G193" s="235"/>
      <c r="H193" s="235"/>
      <c r="I193" s="235"/>
      <c r="J193" s="235"/>
      <c r="K193" s="235"/>
      <c r="L193" s="235"/>
      <c r="M193" s="235"/>
      <c r="N193" s="235"/>
      <c r="O193" s="235"/>
      <c r="P193" s="235"/>
      <c r="Q193" s="235"/>
      <c r="R193" s="235"/>
      <c r="S193" s="235"/>
      <c r="T193" s="235"/>
      <c r="U193" s="235"/>
      <c r="V193" s="235"/>
      <c r="W193" s="235"/>
      <c r="X193" s="235"/>
      <c r="Y193" s="235"/>
      <c r="Z193" s="235"/>
    </row>
    <row r="194" spans="1:26" ht="12" customHeight="1" x14ac:dyDescent="0.25">
      <c r="A194" s="235"/>
      <c r="B194" s="235"/>
      <c r="C194" s="235"/>
      <c r="D194" s="269"/>
      <c r="E194" s="235"/>
      <c r="F194" s="235"/>
      <c r="G194" s="235"/>
      <c r="H194" s="235"/>
      <c r="I194" s="235"/>
      <c r="J194" s="235"/>
      <c r="K194" s="235"/>
      <c r="L194" s="235"/>
      <c r="M194" s="235"/>
      <c r="N194" s="235"/>
      <c r="O194" s="235"/>
      <c r="P194" s="235"/>
      <c r="Q194" s="235"/>
      <c r="R194" s="235"/>
      <c r="S194" s="235"/>
      <c r="T194" s="235"/>
      <c r="U194" s="235"/>
      <c r="V194" s="235"/>
      <c r="W194" s="235"/>
      <c r="X194" s="235"/>
      <c r="Y194" s="235"/>
      <c r="Z194" s="235"/>
    </row>
    <row r="195" spans="1:26" ht="12" customHeight="1" x14ac:dyDescent="0.25">
      <c r="A195" s="235"/>
      <c r="B195" s="235"/>
      <c r="C195" s="235"/>
      <c r="D195" s="269"/>
      <c r="E195" s="235"/>
      <c r="F195" s="235"/>
      <c r="G195" s="235"/>
      <c r="H195" s="235"/>
      <c r="I195" s="235"/>
      <c r="J195" s="235"/>
      <c r="K195" s="235"/>
      <c r="L195" s="235"/>
      <c r="M195" s="235"/>
      <c r="N195" s="235"/>
      <c r="O195" s="235"/>
      <c r="P195" s="235"/>
      <c r="Q195" s="235"/>
      <c r="R195" s="235"/>
      <c r="S195" s="235"/>
      <c r="T195" s="235"/>
      <c r="U195" s="235"/>
      <c r="V195" s="235"/>
      <c r="W195" s="235"/>
      <c r="X195" s="235"/>
      <c r="Y195" s="235"/>
      <c r="Z195" s="235"/>
    </row>
    <row r="196" spans="1:26" ht="12" customHeight="1" x14ac:dyDescent="0.25">
      <c r="A196" s="235"/>
      <c r="B196" s="235"/>
      <c r="C196" s="235"/>
      <c r="D196" s="269"/>
      <c r="E196" s="235"/>
      <c r="F196" s="235"/>
      <c r="G196" s="235"/>
      <c r="H196" s="235"/>
      <c r="I196" s="235"/>
      <c r="J196" s="235"/>
      <c r="K196" s="235"/>
      <c r="L196" s="235"/>
      <c r="M196" s="235"/>
      <c r="N196" s="235"/>
      <c r="O196" s="235"/>
      <c r="P196" s="235"/>
      <c r="Q196" s="235"/>
      <c r="R196" s="235"/>
      <c r="S196" s="235"/>
      <c r="T196" s="235"/>
      <c r="U196" s="235"/>
      <c r="V196" s="235"/>
      <c r="W196" s="235"/>
      <c r="X196" s="235"/>
      <c r="Y196" s="235"/>
      <c r="Z196" s="235"/>
    </row>
    <row r="197" spans="1:26" ht="12" customHeight="1" x14ac:dyDescent="0.25">
      <c r="A197" s="235"/>
      <c r="B197" s="235"/>
      <c r="C197" s="235"/>
      <c r="D197" s="269"/>
      <c r="E197" s="235"/>
      <c r="F197" s="235"/>
      <c r="G197" s="235"/>
      <c r="H197" s="235"/>
      <c r="I197" s="235"/>
      <c r="J197" s="235"/>
      <c r="K197" s="235"/>
      <c r="L197" s="235"/>
      <c r="M197" s="235"/>
      <c r="N197" s="235"/>
      <c r="O197" s="235"/>
      <c r="P197" s="235"/>
      <c r="Q197" s="235"/>
      <c r="R197" s="235"/>
      <c r="S197" s="235"/>
      <c r="T197" s="235"/>
      <c r="U197" s="235"/>
      <c r="V197" s="235"/>
      <c r="W197" s="235"/>
      <c r="X197" s="235"/>
      <c r="Y197" s="235"/>
      <c r="Z197" s="235"/>
    </row>
    <row r="198" spans="1:26" ht="12" customHeight="1" x14ac:dyDescent="0.25">
      <c r="A198" s="235"/>
      <c r="B198" s="235"/>
      <c r="C198" s="235"/>
      <c r="D198" s="269"/>
      <c r="E198" s="235"/>
      <c r="F198" s="235"/>
      <c r="G198" s="235"/>
      <c r="H198" s="235"/>
      <c r="I198" s="235"/>
      <c r="J198" s="235"/>
      <c r="K198" s="235"/>
      <c r="L198" s="235"/>
      <c r="M198" s="235"/>
      <c r="N198" s="235"/>
      <c r="O198" s="235"/>
      <c r="P198" s="235"/>
      <c r="Q198" s="235"/>
      <c r="R198" s="235"/>
      <c r="S198" s="235"/>
      <c r="T198" s="235"/>
      <c r="U198" s="235"/>
      <c r="V198" s="235"/>
      <c r="W198" s="235"/>
      <c r="X198" s="235"/>
      <c r="Y198" s="235"/>
      <c r="Z198" s="235"/>
    </row>
    <row r="199" spans="1:26" ht="12" customHeight="1" x14ac:dyDescent="0.25">
      <c r="A199" s="235"/>
      <c r="B199" s="235"/>
      <c r="C199" s="235"/>
      <c r="D199" s="269"/>
      <c r="E199" s="235"/>
      <c r="F199" s="235"/>
      <c r="G199" s="235"/>
      <c r="H199" s="235"/>
      <c r="I199" s="235"/>
      <c r="J199" s="235"/>
      <c r="K199" s="235"/>
      <c r="L199" s="235"/>
      <c r="M199" s="235"/>
      <c r="N199" s="235"/>
      <c r="O199" s="235"/>
      <c r="P199" s="235"/>
      <c r="Q199" s="235"/>
      <c r="R199" s="235"/>
      <c r="S199" s="235"/>
      <c r="T199" s="235"/>
      <c r="U199" s="235"/>
      <c r="V199" s="235"/>
      <c r="W199" s="235"/>
      <c r="X199" s="235"/>
      <c r="Y199" s="235"/>
      <c r="Z199" s="235"/>
    </row>
    <row r="200" spans="1:26" ht="12" customHeight="1" x14ac:dyDescent="0.25">
      <c r="A200" s="235"/>
      <c r="B200" s="235"/>
      <c r="C200" s="235"/>
      <c r="D200" s="269"/>
      <c r="E200" s="235"/>
      <c r="F200" s="235"/>
      <c r="G200" s="235"/>
      <c r="H200" s="235"/>
      <c r="I200" s="235"/>
      <c r="J200" s="235"/>
      <c r="K200" s="235"/>
      <c r="L200" s="235"/>
      <c r="M200" s="235"/>
      <c r="N200" s="235"/>
      <c r="O200" s="235"/>
      <c r="P200" s="235"/>
      <c r="Q200" s="235"/>
      <c r="R200" s="235"/>
      <c r="S200" s="235"/>
      <c r="T200" s="235"/>
      <c r="U200" s="235"/>
      <c r="V200" s="235"/>
      <c r="W200" s="235"/>
      <c r="X200" s="235"/>
      <c r="Y200" s="235"/>
      <c r="Z200" s="235"/>
    </row>
    <row r="201" spans="1:26" ht="12" customHeight="1" x14ac:dyDescent="0.25">
      <c r="A201" s="235"/>
      <c r="B201" s="235"/>
      <c r="C201" s="235"/>
      <c r="D201" s="269"/>
      <c r="E201" s="235"/>
      <c r="F201" s="235"/>
      <c r="G201" s="235"/>
      <c r="H201" s="235"/>
      <c r="I201" s="235"/>
      <c r="J201" s="235"/>
      <c r="K201" s="235"/>
      <c r="L201" s="235"/>
      <c r="M201" s="235"/>
      <c r="N201" s="235"/>
      <c r="O201" s="235"/>
      <c r="P201" s="235"/>
      <c r="Q201" s="235"/>
      <c r="R201" s="235"/>
      <c r="S201" s="235"/>
      <c r="T201" s="235"/>
      <c r="U201" s="235"/>
      <c r="V201" s="235"/>
      <c r="W201" s="235"/>
      <c r="X201" s="235"/>
      <c r="Y201" s="235"/>
      <c r="Z201" s="235"/>
    </row>
    <row r="202" spans="1:26" ht="12" customHeight="1" x14ac:dyDescent="0.25">
      <c r="A202" s="235"/>
      <c r="B202" s="235"/>
      <c r="C202" s="235"/>
      <c r="D202" s="269"/>
      <c r="E202" s="235"/>
      <c r="F202" s="235"/>
      <c r="G202" s="235"/>
      <c r="H202" s="235"/>
      <c r="I202" s="235"/>
      <c r="J202" s="235"/>
      <c r="K202" s="235"/>
      <c r="L202" s="235"/>
      <c r="M202" s="235"/>
      <c r="N202" s="235"/>
      <c r="O202" s="235"/>
      <c r="P202" s="235"/>
      <c r="Q202" s="235"/>
      <c r="R202" s="235"/>
      <c r="S202" s="235"/>
      <c r="T202" s="235"/>
      <c r="U202" s="235"/>
      <c r="V202" s="235"/>
      <c r="W202" s="235"/>
      <c r="X202" s="235"/>
      <c r="Y202" s="235"/>
      <c r="Z202" s="235"/>
    </row>
    <row r="203" spans="1:26" ht="12" customHeight="1" x14ac:dyDescent="0.25">
      <c r="A203" s="235"/>
      <c r="B203" s="235"/>
      <c r="C203" s="235"/>
      <c r="D203" s="269"/>
      <c r="E203" s="235"/>
      <c r="F203" s="235"/>
      <c r="G203" s="235"/>
      <c r="H203" s="235"/>
      <c r="I203" s="235"/>
      <c r="J203" s="235"/>
      <c r="K203" s="235"/>
      <c r="L203" s="235"/>
      <c r="M203" s="235"/>
      <c r="N203" s="235"/>
      <c r="O203" s="235"/>
      <c r="P203" s="235"/>
      <c r="Q203" s="235"/>
      <c r="R203" s="235"/>
      <c r="S203" s="235"/>
      <c r="T203" s="235"/>
      <c r="U203" s="235"/>
      <c r="V203" s="235"/>
      <c r="W203" s="235"/>
      <c r="X203" s="235"/>
      <c r="Y203" s="235"/>
      <c r="Z203" s="235"/>
    </row>
    <row r="204" spans="1:26" ht="12" customHeight="1" x14ac:dyDescent="0.25">
      <c r="A204" s="235"/>
      <c r="B204" s="235"/>
      <c r="C204" s="235"/>
      <c r="D204" s="269"/>
      <c r="E204" s="235"/>
      <c r="F204" s="235"/>
      <c r="G204" s="235"/>
      <c r="H204" s="235"/>
      <c r="I204" s="235"/>
      <c r="J204" s="235"/>
      <c r="K204" s="235"/>
      <c r="L204" s="235"/>
      <c r="M204" s="235"/>
      <c r="N204" s="235"/>
      <c r="O204" s="235"/>
      <c r="P204" s="235"/>
      <c r="Q204" s="235"/>
      <c r="R204" s="235"/>
      <c r="S204" s="235"/>
      <c r="T204" s="235"/>
      <c r="U204" s="235"/>
      <c r="V204" s="235"/>
      <c r="W204" s="235"/>
      <c r="X204" s="235"/>
      <c r="Y204" s="235"/>
      <c r="Z204" s="235"/>
    </row>
    <row r="205" spans="1:26" ht="12" customHeight="1" x14ac:dyDescent="0.25">
      <c r="A205" s="235"/>
      <c r="B205" s="235"/>
      <c r="C205" s="235"/>
      <c r="D205" s="269"/>
      <c r="E205" s="235"/>
      <c r="F205" s="235"/>
      <c r="G205" s="235"/>
      <c r="H205" s="235"/>
      <c r="I205" s="235"/>
      <c r="J205" s="235"/>
      <c r="K205" s="235"/>
      <c r="L205" s="235"/>
      <c r="M205" s="235"/>
      <c r="N205" s="235"/>
      <c r="O205" s="235"/>
      <c r="P205" s="235"/>
      <c r="Q205" s="235"/>
      <c r="R205" s="235"/>
      <c r="S205" s="235"/>
      <c r="T205" s="235"/>
      <c r="U205" s="235"/>
      <c r="V205" s="235"/>
      <c r="W205" s="235"/>
      <c r="X205" s="235"/>
      <c r="Y205" s="235"/>
      <c r="Z205" s="235"/>
    </row>
    <row r="206" spans="1:26" ht="12" customHeight="1" x14ac:dyDescent="0.25">
      <c r="A206" s="235"/>
      <c r="B206" s="235"/>
      <c r="C206" s="235"/>
      <c r="D206" s="269"/>
      <c r="E206" s="235"/>
      <c r="F206" s="235"/>
      <c r="G206" s="235"/>
      <c r="H206" s="235"/>
      <c r="I206" s="235"/>
      <c r="J206" s="235"/>
      <c r="K206" s="235"/>
      <c r="L206" s="235"/>
      <c r="M206" s="235"/>
      <c r="N206" s="235"/>
      <c r="O206" s="235"/>
      <c r="P206" s="235"/>
      <c r="Q206" s="235"/>
      <c r="R206" s="235"/>
      <c r="S206" s="235"/>
      <c r="T206" s="235"/>
      <c r="U206" s="235"/>
      <c r="V206" s="235"/>
      <c r="W206" s="235"/>
      <c r="X206" s="235"/>
      <c r="Y206" s="235"/>
      <c r="Z206" s="235"/>
    </row>
    <row r="207" spans="1:26" ht="12" customHeight="1" x14ac:dyDescent="0.25">
      <c r="A207" s="235"/>
      <c r="B207" s="235"/>
      <c r="C207" s="235"/>
      <c r="D207" s="269"/>
      <c r="E207" s="235"/>
      <c r="F207" s="235"/>
      <c r="G207" s="235"/>
      <c r="H207" s="235"/>
      <c r="I207" s="235"/>
      <c r="J207" s="235"/>
      <c r="K207" s="235"/>
      <c r="L207" s="235"/>
      <c r="M207" s="235"/>
      <c r="N207" s="235"/>
      <c r="O207" s="235"/>
      <c r="P207" s="235"/>
      <c r="Q207" s="235"/>
      <c r="R207" s="235"/>
      <c r="S207" s="235"/>
      <c r="T207" s="235"/>
      <c r="U207" s="235"/>
      <c r="V207" s="235"/>
      <c r="W207" s="235"/>
      <c r="X207" s="235"/>
      <c r="Y207" s="235"/>
      <c r="Z207" s="235"/>
    </row>
    <row r="208" spans="1:26" ht="12" customHeight="1" x14ac:dyDescent="0.25">
      <c r="A208" s="235"/>
      <c r="B208" s="235"/>
      <c r="C208" s="235"/>
      <c r="D208" s="269"/>
      <c r="E208" s="235"/>
      <c r="F208" s="235"/>
      <c r="G208" s="235"/>
      <c r="H208" s="235"/>
      <c r="I208" s="235"/>
      <c r="J208" s="235"/>
      <c r="K208" s="235"/>
      <c r="L208" s="235"/>
      <c r="M208" s="235"/>
      <c r="N208" s="235"/>
      <c r="O208" s="235"/>
      <c r="P208" s="235"/>
      <c r="Q208" s="235"/>
      <c r="R208" s="235"/>
      <c r="S208" s="235"/>
      <c r="T208" s="235"/>
      <c r="U208" s="235"/>
      <c r="V208" s="235"/>
      <c r="W208" s="235"/>
      <c r="X208" s="235"/>
      <c r="Y208" s="235"/>
      <c r="Z208" s="235"/>
    </row>
    <row r="209" spans="1:26" ht="12" customHeight="1" x14ac:dyDescent="0.25">
      <c r="A209" s="235"/>
      <c r="B209" s="235"/>
      <c r="C209" s="235"/>
      <c r="D209" s="269"/>
      <c r="E209" s="235"/>
      <c r="F209" s="235"/>
      <c r="G209" s="235"/>
      <c r="H209" s="235"/>
      <c r="I209" s="235"/>
      <c r="J209" s="235"/>
      <c r="K209" s="235"/>
      <c r="L209" s="235"/>
      <c r="M209" s="235"/>
      <c r="N209" s="235"/>
      <c r="O209" s="235"/>
      <c r="P209" s="235"/>
      <c r="Q209" s="235"/>
      <c r="R209" s="235"/>
      <c r="S209" s="235"/>
      <c r="T209" s="235"/>
      <c r="U209" s="235"/>
      <c r="V209" s="235"/>
      <c r="W209" s="235"/>
      <c r="X209" s="235"/>
      <c r="Y209" s="235"/>
      <c r="Z209" s="235"/>
    </row>
    <row r="210" spans="1:26" ht="12" customHeight="1" x14ac:dyDescent="0.25">
      <c r="A210" s="235"/>
      <c r="B210" s="235"/>
      <c r="C210" s="235"/>
      <c r="D210" s="269"/>
      <c r="E210" s="235"/>
      <c r="F210" s="235"/>
      <c r="G210" s="235"/>
      <c r="H210" s="235"/>
      <c r="I210" s="235"/>
      <c r="J210" s="235"/>
      <c r="K210" s="235"/>
      <c r="L210" s="235"/>
      <c r="M210" s="235"/>
      <c r="N210" s="235"/>
      <c r="O210" s="235"/>
      <c r="P210" s="235"/>
      <c r="Q210" s="235"/>
      <c r="R210" s="235"/>
      <c r="S210" s="235"/>
      <c r="T210" s="235"/>
      <c r="U210" s="235"/>
      <c r="V210" s="235"/>
      <c r="W210" s="235"/>
      <c r="X210" s="235"/>
      <c r="Y210" s="235"/>
      <c r="Z210" s="235"/>
    </row>
    <row r="211" spans="1:26" ht="12" customHeight="1" x14ac:dyDescent="0.25">
      <c r="A211" s="235"/>
      <c r="B211" s="235"/>
      <c r="C211" s="235"/>
      <c r="D211" s="269"/>
      <c r="E211" s="235"/>
      <c r="F211" s="235"/>
      <c r="G211" s="235"/>
      <c r="H211" s="235"/>
      <c r="I211" s="235"/>
      <c r="J211" s="235"/>
      <c r="K211" s="235"/>
      <c r="L211" s="235"/>
      <c r="M211" s="235"/>
      <c r="N211" s="235"/>
      <c r="O211" s="235"/>
      <c r="P211" s="235"/>
      <c r="Q211" s="235"/>
      <c r="R211" s="235"/>
      <c r="S211" s="235"/>
      <c r="T211" s="235"/>
      <c r="U211" s="235"/>
      <c r="V211" s="235"/>
      <c r="W211" s="235"/>
      <c r="X211" s="235"/>
      <c r="Y211" s="235"/>
      <c r="Z211" s="235"/>
    </row>
    <row r="212" spans="1:26" ht="12" customHeight="1" x14ac:dyDescent="0.25">
      <c r="A212" s="235"/>
      <c r="B212" s="235"/>
      <c r="C212" s="235"/>
      <c r="D212" s="269"/>
      <c r="E212" s="235"/>
      <c r="F212" s="235"/>
      <c r="G212" s="235"/>
      <c r="H212" s="235"/>
      <c r="I212" s="235"/>
      <c r="J212" s="235"/>
      <c r="K212" s="235"/>
      <c r="L212" s="235"/>
      <c r="M212" s="235"/>
      <c r="N212" s="235"/>
      <c r="O212" s="235"/>
      <c r="P212" s="235"/>
      <c r="Q212" s="235"/>
      <c r="R212" s="235"/>
      <c r="S212" s="235"/>
      <c r="T212" s="235"/>
      <c r="U212" s="235"/>
      <c r="V212" s="235"/>
      <c r="W212" s="235"/>
      <c r="X212" s="235"/>
      <c r="Y212" s="235"/>
      <c r="Z212" s="235"/>
    </row>
    <row r="213" spans="1:26" ht="12" customHeight="1" x14ac:dyDescent="0.25">
      <c r="A213" s="235"/>
      <c r="B213" s="235"/>
      <c r="C213" s="235"/>
      <c r="D213" s="269"/>
      <c r="E213" s="235"/>
      <c r="F213" s="235"/>
      <c r="G213" s="235"/>
      <c r="H213" s="235"/>
      <c r="I213" s="235"/>
      <c r="J213" s="235"/>
      <c r="K213" s="235"/>
      <c r="L213" s="235"/>
      <c r="M213" s="235"/>
      <c r="N213" s="235"/>
      <c r="O213" s="235"/>
      <c r="P213" s="235"/>
      <c r="Q213" s="235"/>
      <c r="R213" s="235"/>
      <c r="S213" s="235"/>
      <c r="T213" s="235"/>
      <c r="U213" s="235"/>
      <c r="V213" s="235"/>
      <c r="W213" s="235"/>
      <c r="X213" s="235"/>
      <c r="Y213" s="235"/>
      <c r="Z213" s="235"/>
    </row>
    <row r="214" spans="1:26" ht="12" customHeight="1" x14ac:dyDescent="0.25">
      <c r="A214" s="235"/>
      <c r="B214" s="235"/>
      <c r="C214" s="235"/>
      <c r="D214" s="269"/>
      <c r="E214" s="235"/>
      <c r="F214" s="235"/>
      <c r="G214" s="235"/>
      <c r="H214" s="235"/>
      <c r="I214" s="235"/>
      <c r="J214" s="235"/>
      <c r="K214" s="235"/>
      <c r="L214" s="235"/>
      <c r="M214" s="235"/>
      <c r="N214" s="235"/>
      <c r="O214" s="235"/>
      <c r="P214" s="235"/>
      <c r="Q214" s="235"/>
      <c r="R214" s="235"/>
      <c r="S214" s="235"/>
      <c r="T214" s="235"/>
      <c r="U214" s="235"/>
      <c r="V214" s="235"/>
      <c r="W214" s="235"/>
      <c r="X214" s="235"/>
      <c r="Y214" s="235"/>
      <c r="Z214" s="235"/>
    </row>
    <row r="215" spans="1:26" ht="12" customHeight="1" x14ac:dyDescent="0.25">
      <c r="A215" s="235"/>
      <c r="B215" s="235"/>
      <c r="C215" s="235"/>
      <c r="D215" s="269"/>
      <c r="E215" s="235"/>
      <c r="F215" s="235"/>
      <c r="G215" s="235"/>
      <c r="H215" s="235"/>
      <c r="I215" s="235"/>
      <c r="J215" s="235"/>
      <c r="K215" s="235"/>
      <c r="L215" s="235"/>
      <c r="M215" s="235"/>
      <c r="N215" s="235"/>
      <c r="O215" s="235"/>
      <c r="P215" s="235"/>
      <c r="Q215" s="235"/>
      <c r="R215" s="235"/>
      <c r="S215" s="235"/>
      <c r="T215" s="235"/>
      <c r="U215" s="235"/>
      <c r="V215" s="235"/>
      <c r="W215" s="235"/>
      <c r="X215" s="235"/>
      <c r="Y215" s="235"/>
      <c r="Z215" s="235"/>
    </row>
    <row r="216" spans="1:26" ht="12" customHeight="1" x14ac:dyDescent="0.25">
      <c r="A216" s="235"/>
      <c r="B216" s="235"/>
      <c r="C216" s="235"/>
      <c r="D216" s="269"/>
      <c r="E216" s="235"/>
      <c r="F216" s="235"/>
      <c r="G216" s="235"/>
      <c r="H216" s="235"/>
      <c r="I216" s="235"/>
      <c r="J216" s="235"/>
      <c r="K216" s="235"/>
      <c r="L216" s="235"/>
      <c r="M216" s="235"/>
      <c r="N216" s="235"/>
      <c r="O216" s="235"/>
      <c r="P216" s="235"/>
      <c r="Q216" s="235"/>
      <c r="R216" s="235"/>
      <c r="S216" s="235"/>
      <c r="T216" s="235"/>
      <c r="U216" s="235"/>
      <c r="V216" s="235"/>
      <c r="W216" s="235"/>
      <c r="X216" s="235"/>
      <c r="Y216" s="235"/>
      <c r="Z216" s="235"/>
    </row>
    <row r="217" spans="1:26" ht="12" customHeight="1" x14ac:dyDescent="0.25">
      <c r="A217" s="235"/>
      <c r="B217" s="235"/>
      <c r="C217" s="235"/>
      <c r="D217" s="269"/>
      <c r="E217" s="235"/>
      <c r="F217" s="235"/>
      <c r="G217" s="235"/>
      <c r="H217" s="235"/>
      <c r="I217" s="235"/>
      <c r="J217" s="235"/>
      <c r="K217" s="235"/>
      <c r="L217" s="235"/>
      <c r="M217" s="235"/>
      <c r="N217" s="235"/>
      <c r="O217" s="235"/>
      <c r="P217" s="235"/>
      <c r="Q217" s="235"/>
      <c r="R217" s="235"/>
      <c r="S217" s="235"/>
      <c r="T217" s="235"/>
      <c r="U217" s="235"/>
      <c r="V217" s="235"/>
      <c r="W217" s="235"/>
      <c r="X217" s="235"/>
      <c r="Y217" s="235"/>
      <c r="Z217" s="235"/>
    </row>
    <row r="218" spans="1:26" ht="12" customHeight="1" x14ac:dyDescent="0.25">
      <c r="A218" s="235"/>
      <c r="B218" s="235"/>
      <c r="C218" s="235"/>
      <c r="D218" s="269"/>
      <c r="E218" s="235"/>
      <c r="F218" s="235"/>
      <c r="G218" s="235"/>
      <c r="H218" s="235"/>
      <c r="I218" s="235"/>
      <c r="J218" s="235"/>
      <c r="K218" s="235"/>
      <c r="L218" s="235"/>
      <c r="M218" s="235"/>
      <c r="N218" s="235"/>
      <c r="O218" s="235"/>
      <c r="P218" s="235"/>
      <c r="Q218" s="235"/>
      <c r="R218" s="235"/>
      <c r="S218" s="235"/>
      <c r="T218" s="235"/>
      <c r="U218" s="235"/>
      <c r="V218" s="235"/>
      <c r="W218" s="235"/>
      <c r="X218" s="235"/>
      <c r="Y218" s="235"/>
      <c r="Z218" s="235"/>
    </row>
    <row r="219" spans="1:26" ht="12" customHeight="1" x14ac:dyDescent="0.25">
      <c r="A219" s="235"/>
      <c r="B219" s="235"/>
      <c r="C219" s="235"/>
      <c r="D219" s="269"/>
      <c r="E219" s="235"/>
      <c r="F219" s="235"/>
      <c r="G219" s="235"/>
      <c r="H219" s="235"/>
      <c r="I219" s="235"/>
      <c r="J219" s="235"/>
      <c r="K219" s="235"/>
      <c r="L219" s="235"/>
      <c r="M219" s="235"/>
      <c r="N219" s="235"/>
      <c r="O219" s="235"/>
      <c r="P219" s="235"/>
      <c r="Q219" s="235"/>
      <c r="R219" s="235"/>
      <c r="S219" s="235"/>
      <c r="T219" s="235"/>
      <c r="U219" s="235"/>
      <c r="V219" s="235"/>
      <c r="W219" s="235"/>
      <c r="X219" s="235"/>
      <c r="Y219" s="235"/>
      <c r="Z219" s="235"/>
    </row>
    <row r="220" spans="1:26" ht="12" customHeight="1" x14ac:dyDescent="0.25">
      <c r="A220" s="235"/>
      <c r="B220" s="235"/>
      <c r="C220" s="235"/>
      <c r="D220" s="269"/>
      <c r="E220" s="235"/>
      <c r="F220" s="235"/>
      <c r="G220" s="235"/>
      <c r="H220" s="235"/>
      <c r="I220" s="235"/>
      <c r="J220" s="235"/>
      <c r="K220" s="235"/>
      <c r="L220" s="235"/>
      <c r="M220" s="235"/>
      <c r="N220" s="235"/>
      <c r="O220" s="235"/>
      <c r="P220" s="235"/>
      <c r="Q220" s="235"/>
      <c r="R220" s="235"/>
      <c r="S220" s="235"/>
      <c r="T220" s="235"/>
      <c r="U220" s="235"/>
      <c r="V220" s="235"/>
      <c r="W220" s="235"/>
      <c r="X220" s="235"/>
      <c r="Y220" s="235"/>
      <c r="Z220" s="235"/>
    </row>
    <row r="221" spans="1:26" ht="12" customHeight="1" x14ac:dyDescent="0.25">
      <c r="A221" s="235"/>
      <c r="B221" s="235"/>
      <c r="C221" s="235"/>
      <c r="D221" s="269"/>
      <c r="E221" s="235"/>
      <c r="F221" s="235"/>
      <c r="G221" s="235"/>
      <c r="H221" s="235"/>
      <c r="I221" s="235"/>
      <c r="J221" s="235"/>
      <c r="K221" s="235"/>
      <c r="L221" s="235"/>
      <c r="M221" s="235"/>
      <c r="N221" s="235"/>
      <c r="O221" s="235"/>
      <c r="P221" s="235"/>
      <c r="Q221" s="235"/>
      <c r="R221" s="235"/>
      <c r="S221" s="235"/>
      <c r="T221" s="235"/>
      <c r="U221" s="235"/>
      <c r="V221" s="235"/>
      <c r="W221" s="235"/>
      <c r="X221" s="235"/>
      <c r="Y221" s="235"/>
      <c r="Z221" s="235"/>
    </row>
    <row r="222" spans="1:26" ht="12" customHeight="1" x14ac:dyDescent="0.25">
      <c r="A222" s="235"/>
      <c r="B222" s="235"/>
      <c r="C222" s="235"/>
      <c r="D222" s="269"/>
      <c r="E222" s="235"/>
      <c r="F222" s="235"/>
      <c r="G222" s="235"/>
      <c r="H222" s="235"/>
      <c r="I222" s="235"/>
      <c r="J222" s="235"/>
      <c r="K222" s="235"/>
      <c r="L222" s="235"/>
      <c r="M222" s="235"/>
      <c r="N222" s="235"/>
      <c r="O222" s="235"/>
      <c r="P222" s="235"/>
      <c r="Q222" s="235"/>
      <c r="R222" s="235"/>
      <c r="S222" s="235"/>
      <c r="T222" s="235"/>
      <c r="U222" s="235"/>
      <c r="V222" s="235"/>
      <c r="W222" s="235"/>
      <c r="X222" s="235"/>
      <c r="Y222" s="235"/>
      <c r="Z222" s="235"/>
    </row>
    <row r="223" spans="1:26" ht="12" customHeight="1" x14ac:dyDescent="0.25">
      <c r="A223" s="235"/>
      <c r="B223" s="235"/>
      <c r="C223" s="235"/>
      <c r="D223" s="269"/>
      <c r="E223" s="235"/>
      <c r="F223" s="235"/>
      <c r="G223" s="235"/>
      <c r="H223" s="235"/>
      <c r="I223" s="235"/>
      <c r="J223" s="235"/>
      <c r="K223" s="235"/>
      <c r="L223" s="235"/>
      <c r="M223" s="235"/>
      <c r="N223" s="235"/>
      <c r="O223" s="235"/>
      <c r="P223" s="235"/>
      <c r="Q223" s="235"/>
      <c r="R223" s="235"/>
      <c r="S223" s="235"/>
      <c r="T223" s="235"/>
      <c r="U223" s="235"/>
      <c r="V223" s="235"/>
      <c r="W223" s="235"/>
      <c r="X223" s="235"/>
      <c r="Y223" s="235"/>
      <c r="Z223" s="235"/>
    </row>
    <row r="224" spans="1:26" ht="12" customHeight="1" x14ac:dyDescent="0.25">
      <c r="A224" s="235"/>
      <c r="B224" s="235"/>
      <c r="C224" s="235"/>
      <c r="D224" s="269"/>
      <c r="E224" s="235"/>
      <c r="F224" s="235"/>
      <c r="G224" s="235"/>
      <c r="H224" s="235"/>
      <c r="I224" s="235"/>
      <c r="J224" s="235"/>
      <c r="K224" s="235"/>
      <c r="L224" s="235"/>
      <c r="M224" s="235"/>
      <c r="N224" s="235"/>
      <c r="O224" s="235"/>
      <c r="P224" s="235"/>
      <c r="Q224" s="235"/>
      <c r="R224" s="235"/>
      <c r="S224" s="235"/>
      <c r="T224" s="235"/>
      <c r="U224" s="235"/>
      <c r="V224" s="235"/>
      <c r="W224" s="235"/>
      <c r="X224" s="235"/>
      <c r="Y224" s="235"/>
      <c r="Z224" s="235"/>
    </row>
    <row r="225" spans="1:26" ht="12" customHeight="1" x14ac:dyDescent="0.25">
      <c r="A225" s="235"/>
      <c r="B225" s="235"/>
      <c r="C225" s="235"/>
      <c r="D225" s="269"/>
      <c r="E225" s="235"/>
      <c r="F225" s="235"/>
      <c r="G225" s="235"/>
      <c r="H225" s="235"/>
      <c r="I225" s="235"/>
      <c r="J225" s="235"/>
      <c r="K225" s="235"/>
      <c r="L225" s="235"/>
      <c r="M225" s="235"/>
      <c r="N225" s="235"/>
      <c r="O225" s="235"/>
      <c r="P225" s="235"/>
      <c r="Q225" s="235"/>
      <c r="R225" s="235"/>
      <c r="S225" s="235"/>
      <c r="T225" s="235"/>
      <c r="U225" s="235"/>
      <c r="V225" s="235"/>
      <c r="W225" s="235"/>
      <c r="X225" s="235"/>
      <c r="Y225" s="235"/>
      <c r="Z225" s="235"/>
    </row>
    <row r="226" spans="1:26" ht="12" customHeight="1" x14ac:dyDescent="0.25">
      <c r="A226" s="235"/>
      <c r="B226" s="235"/>
      <c r="C226" s="235"/>
      <c r="D226" s="269"/>
      <c r="E226" s="235"/>
      <c r="F226" s="235"/>
      <c r="G226" s="235"/>
      <c r="H226" s="235"/>
      <c r="I226" s="235"/>
      <c r="J226" s="235"/>
      <c r="K226" s="235"/>
      <c r="L226" s="235"/>
      <c r="M226" s="235"/>
      <c r="N226" s="235"/>
      <c r="O226" s="235"/>
      <c r="P226" s="235"/>
      <c r="Q226" s="235"/>
      <c r="R226" s="235"/>
      <c r="S226" s="235"/>
      <c r="T226" s="235"/>
      <c r="U226" s="235"/>
      <c r="V226" s="235"/>
      <c r="W226" s="235"/>
      <c r="X226" s="235"/>
      <c r="Y226" s="235"/>
      <c r="Z226" s="235"/>
    </row>
    <row r="227" spans="1:26" ht="12" customHeight="1" x14ac:dyDescent="0.25">
      <c r="A227" s="235"/>
      <c r="B227" s="235"/>
      <c r="C227" s="235"/>
      <c r="D227" s="269"/>
      <c r="E227" s="235"/>
      <c r="F227" s="235"/>
      <c r="G227" s="235"/>
      <c r="H227" s="235"/>
      <c r="I227" s="235"/>
      <c r="J227" s="235"/>
      <c r="K227" s="235"/>
      <c r="L227" s="235"/>
      <c r="M227" s="235"/>
      <c r="N227" s="235"/>
      <c r="O227" s="235"/>
      <c r="P227" s="235"/>
      <c r="Q227" s="235"/>
      <c r="R227" s="235"/>
      <c r="S227" s="235"/>
      <c r="T227" s="235"/>
      <c r="U227" s="235"/>
      <c r="V227" s="235"/>
      <c r="W227" s="235"/>
      <c r="X227" s="235"/>
      <c r="Y227" s="235"/>
      <c r="Z227" s="235"/>
    </row>
    <row r="228" spans="1:26" ht="12" customHeight="1" x14ac:dyDescent="0.25">
      <c r="A228" s="235"/>
      <c r="B228" s="235"/>
      <c r="C228" s="235"/>
      <c r="D228" s="269"/>
      <c r="E228" s="235"/>
      <c r="F228" s="235"/>
      <c r="G228" s="235"/>
      <c r="H228" s="235"/>
      <c r="I228" s="235"/>
      <c r="J228" s="235"/>
      <c r="K228" s="235"/>
      <c r="L228" s="235"/>
      <c r="M228" s="235"/>
      <c r="N228" s="235"/>
      <c r="O228" s="235"/>
      <c r="P228" s="235"/>
      <c r="Q228" s="235"/>
      <c r="R228" s="235"/>
      <c r="S228" s="235"/>
      <c r="T228" s="235"/>
      <c r="U228" s="235"/>
      <c r="V228" s="235"/>
      <c r="W228" s="235"/>
      <c r="X228" s="235"/>
      <c r="Y228" s="235"/>
      <c r="Z228" s="235"/>
    </row>
    <row r="229" spans="1:26" ht="12" customHeight="1" x14ac:dyDescent="0.25">
      <c r="A229" s="235"/>
      <c r="B229" s="235"/>
      <c r="C229" s="235"/>
      <c r="D229" s="269"/>
      <c r="E229" s="235"/>
      <c r="F229" s="235"/>
      <c r="G229" s="235"/>
      <c r="H229" s="235"/>
      <c r="I229" s="235"/>
      <c r="J229" s="235"/>
      <c r="K229" s="235"/>
      <c r="L229" s="235"/>
      <c r="M229" s="235"/>
      <c r="N229" s="235"/>
      <c r="O229" s="235"/>
      <c r="P229" s="235"/>
      <c r="Q229" s="235"/>
      <c r="R229" s="235"/>
      <c r="S229" s="235"/>
      <c r="T229" s="235"/>
      <c r="U229" s="235"/>
      <c r="V229" s="235"/>
      <c r="W229" s="235"/>
      <c r="X229" s="235"/>
      <c r="Y229" s="235"/>
      <c r="Z229" s="235"/>
    </row>
    <row r="230" spans="1:26" ht="12" customHeight="1" x14ac:dyDescent="0.25">
      <c r="A230" s="235"/>
      <c r="B230" s="235"/>
      <c r="C230" s="235"/>
      <c r="D230" s="269"/>
      <c r="E230" s="235"/>
      <c r="F230" s="235"/>
      <c r="G230" s="235"/>
      <c r="H230" s="235"/>
      <c r="I230" s="235"/>
      <c r="J230" s="235"/>
      <c r="K230" s="235"/>
      <c r="L230" s="235"/>
      <c r="M230" s="235"/>
      <c r="N230" s="235"/>
      <c r="O230" s="235"/>
      <c r="P230" s="235"/>
      <c r="Q230" s="235"/>
      <c r="R230" s="235"/>
      <c r="S230" s="235"/>
      <c r="T230" s="235"/>
      <c r="U230" s="235"/>
      <c r="V230" s="235"/>
      <c r="W230" s="235"/>
      <c r="X230" s="235"/>
      <c r="Y230" s="235"/>
      <c r="Z230" s="235"/>
    </row>
    <row r="231" spans="1:26" ht="12" customHeight="1" x14ac:dyDescent="0.25">
      <c r="A231" s="235"/>
      <c r="B231" s="235"/>
      <c r="C231" s="235"/>
      <c r="D231" s="269"/>
      <c r="E231" s="235"/>
      <c r="F231" s="235"/>
      <c r="G231" s="235"/>
      <c r="H231" s="235"/>
      <c r="I231" s="235"/>
      <c r="J231" s="235"/>
      <c r="K231" s="235"/>
      <c r="L231" s="235"/>
      <c r="M231" s="235"/>
      <c r="N231" s="235"/>
      <c r="O231" s="235"/>
      <c r="P231" s="235"/>
      <c r="Q231" s="235"/>
      <c r="R231" s="235"/>
      <c r="S231" s="235"/>
      <c r="T231" s="235"/>
      <c r="U231" s="235"/>
      <c r="V231" s="235"/>
      <c r="W231" s="235"/>
      <c r="X231" s="235"/>
      <c r="Y231" s="235"/>
      <c r="Z231" s="235"/>
    </row>
    <row r="232" spans="1:26" ht="12" customHeight="1" x14ac:dyDescent="0.25">
      <c r="A232" s="235"/>
      <c r="B232" s="235"/>
      <c r="C232" s="235"/>
      <c r="D232" s="269"/>
      <c r="E232" s="235"/>
      <c r="F232" s="235"/>
      <c r="G232" s="235"/>
      <c r="H232" s="235"/>
      <c r="I232" s="235"/>
      <c r="J232" s="235"/>
      <c r="K232" s="235"/>
      <c r="L232" s="235"/>
      <c r="M232" s="235"/>
      <c r="N232" s="235"/>
      <c r="O232" s="235"/>
      <c r="P232" s="235"/>
      <c r="Q232" s="235"/>
      <c r="R232" s="235"/>
      <c r="S232" s="235"/>
      <c r="T232" s="235"/>
      <c r="U232" s="235"/>
      <c r="V232" s="235"/>
      <c r="W232" s="235"/>
      <c r="X232" s="235"/>
      <c r="Y232" s="235"/>
      <c r="Z232" s="235"/>
    </row>
    <row r="233" spans="1:26" ht="12" customHeight="1" x14ac:dyDescent="0.25">
      <c r="A233" s="235"/>
      <c r="B233" s="235"/>
      <c r="C233" s="235"/>
      <c r="D233" s="269"/>
      <c r="E233" s="235"/>
      <c r="F233" s="235"/>
      <c r="G233" s="235"/>
      <c r="H233" s="235"/>
      <c r="I233" s="235"/>
      <c r="J233" s="235"/>
      <c r="K233" s="235"/>
      <c r="L233" s="235"/>
      <c r="M233" s="235"/>
      <c r="N233" s="235"/>
      <c r="O233" s="235"/>
      <c r="P233" s="235"/>
      <c r="Q233" s="235"/>
      <c r="R233" s="235"/>
      <c r="S233" s="235"/>
      <c r="T233" s="235"/>
      <c r="U233" s="235"/>
      <c r="V233" s="235"/>
      <c r="W233" s="235"/>
      <c r="X233" s="235"/>
      <c r="Y233" s="235"/>
      <c r="Z233" s="235"/>
    </row>
    <row r="234" spans="1:26" ht="12" customHeight="1" x14ac:dyDescent="0.25">
      <c r="A234" s="235"/>
      <c r="B234" s="235"/>
      <c r="C234" s="235"/>
      <c r="D234" s="269"/>
      <c r="E234" s="235"/>
      <c r="F234" s="235"/>
      <c r="G234" s="235"/>
      <c r="H234" s="235"/>
      <c r="I234" s="235"/>
      <c r="J234" s="235"/>
      <c r="K234" s="235"/>
      <c r="L234" s="235"/>
      <c r="M234" s="235"/>
      <c r="N234" s="235"/>
      <c r="O234" s="235"/>
      <c r="P234" s="235"/>
      <c r="Q234" s="235"/>
      <c r="R234" s="235"/>
      <c r="S234" s="235"/>
      <c r="T234" s="235"/>
      <c r="U234" s="235"/>
      <c r="V234" s="235"/>
      <c r="W234" s="235"/>
      <c r="X234" s="235"/>
      <c r="Y234" s="235"/>
      <c r="Z234" s="235"/>
    </row>
    <row r="235" spans="1:26" ht="12" customHeight="1" x14ac:dyDescent="0.25">
      <c r="A235" s="235"/>
      <c r="B235" s="235"/>
      <c r="C235" s="235"/>
      <c r="D235" s="269"/>
      <c r="E235" s="235"/>
      <c r="F235" s="235"/>
      <c r="G235" s="235"/>
      <c r="H235" s="235"/>
      <c r="I235" s="235"/>
      <c r="J235" s="235"/>
      <c r="K235" s="235"/>
      <c r="L235" s="235"/>
      <c r="M235" s="235"/>
      <c r="N235" s="235"/>
      <c r="O235" s="235"/>
      <c r="P235" s="235"/>
      <c r="Q235" s="235"/>
      <c r="R235" s="235"/>
      <c r="S235" s="235"/>
      <c r="T235" s="235"/>
      <c r="U235" s="235"/>
      <c r="V235" s="235"/>
      <c r="W235" s="235"/>
      <c r="X235" s="235"/>
      <c r="Y235" s="235"/>
      <c r="Z235" s="235"/>
    </row>
    <row r="236" spans="1:26" ht="12" customHeight="1" x14ac:dyDescent="0.25">
      <c r="A236" s="235"/>
      <c r="B236" s="235"/>
      <c r="C236" s="235"/>
      <c r="D236" s="269"/>
      <c r="E236" s="235"/>
      <c r="F236" s="235"/>
      <c r="G236" s="235"/>
      <c r="H236" s="235"/>
      <c r="I236" s="235"/>
      <c r="J236" s="235"/>
      <c r="K236" s="235"/>
      <c r="L236" s="235"/>
      <c r="M236" s="235"/>
      <c r="N236" s="235"/>
      <c r="O236" s="235"/>
      <c r="P236" s="235"/>
      <c r="Q236" s="235"/>
      <c r="R236" s="235"/>
      <c r="S236" s="235"/>
      <c r="T236" s="235"/>
      <c r="U236" s="235"/>
      <c r="V236" s="235"/>
      <c r="W236" s="235"/>
      <c r="X236" s="235"/>
      <c r="Y236" s="235"/>
      <c r="Z236" s="235"/>
    </row>
    <row r="237" spans="1:26" ht="12" customHeight="1" x14ac:dyDescent="0.25">
      <c r="A237" s="235"/>
      <c r="B237" s="235"/>
      <c r="C237" s="235"/>
      <c r="D237" s="269"/>
      <c r="E237" s="235"/>
      <c r="F237" s="235"/>
      <c r="G237" s="235"/>
      <c r="H237" s="235"/>
      <c r="I237" s="235"/>
      <c r="J237" s="235"/>
      <c r="K237" s="235"/>
      <c r="L237" s="235"/>
      <c r="M237" s="235"/>
      <c r="N237" s="235"/>
      <c r="O237" s="235"/>
      <c r="P237" s="235"/>
      <c r="Q237" s="235"/>
      <c r="R237" s="235"/>
      <c r="S237" s="235"/>
      <c r="T237" s="235"/>
      <c r="U237" s="235"/>
      <c r="V237" s="235"/>
      <c r="W237" s="235"/>
      <c r="X237" s="235"/>
      <c r="Y237" s="235"/>
      <c r="Z237" s="235"/>
    </row>
    <row r="238" spans="1:26" ht="12" customHeight="1" x14ac:dyDescent="0.25">
      <c r="A238" s="235"/>
      <c r="B238" s="235"/>
      <c r="C238" s="235"/>
      <c r="D238" s="269"/>
      <c r="E238" s="235"/>
      <c r="F238" s="235"/>
      <c r="G238" s="235"/>
      <c r="H238" s="235"/>
      <c r="I238" s="235"/>
      <c r="J238" s="235"/>
      <c r="K238" s="235"/>
      <c r="L238" s="235"/>
      <c r="M238" s="235"/>
      <c r="N238" s="235"/>
      <c r="O238" s="235"/>
      <c r="P238" s="235"/>
      <c r="Q238" s="235"/>
      <c r="R238" s="235"/>
      <c r="S238" s="235"/>
      <c r="T238" s="235"/>
      <c r="U238" s="235"/>
      <c r="V238" s="235"/>
      <c r="W238" s="235"/>
      <c r="X238" s="235"/>
      <c r="Y238" s="235"/>
      <c r="Z238" s="235"/>
    </row>
    <row r="239" spans="1:26" ht="12" customHeight="1" x14ac:dyDescent="0.25">
      <c r="A239" s="235"/>
      <c r="B239" s="235"/>
      <c r="C239" s="235"/>
      <c r="D239" s="269"/>
      <c r="E239" s="235"/>
      <c r="F239" s="235"/>
      <c r="G239" s="235"/>
      <c r="H239" s="235"/>
      <c r="I239" s="235"/>
      <c r="J239" s="235"/>
      <c r="K239" s="235"/>
      <c r="L239" s="235"/>
      <c r="M239" s="235"/>
      <c r="N239" s="235"/>
      <c r="O239" s="235"/>
      <c r="P239" s="235"/>
      <c r="Q239" s="235"/>
      <c r="R239" s="235"/>
      <c r="S239" s="235"/>
      <c r="T239" s="235"/>
      <c r="U239" s="235"/>
      <c r="V239" s="235"/>
      <c r="W239" s="235"/>
      <c r="X239" s="235"/>
      <c r="Y239" s="235"/>
      <c r="Z239" s="235"/>
    </row>
    <row r="240" spans="1:26" ht="12" customHeight="1" x14ac:dyDescent="0.25">
      <c r="A240" s="235"/>
      <c r="B240" s="235"/>
      <c r="C240" s="235"/>
      <c r="D240" s="269"/>
      <c r="E240" s="235"/>
      <c r="F240" s="235"/>
      <c r="G240" s="235"/>
      <c r="H240" s="235"/>
      <c r="I240" s="235"/>
      <c r="J240" s="235"/>
      <c r="K240" s="235"/>
      <c r="L240" s="235"/>
      <c r="M240" s="235"/>
      <c r="N240" s="235"/>
      <c r="O240" s="235"/>
      <c r="P240" s="235"/>
      <c r="Q240" s="235"/>
      <c r="R240" s="235"/>
      <c r="S240" s="235"/>
      <c r="T240" s="235"/>
      <c r="U240" s="235"/>
      <c r="V240" s="235"/>
      <c r="W240" s="235"/>
      <c r="X240" s="235"/>
      <c r="Y240" s="235"/>
      <c r="Z240" s="235"/>
    </row>
    <row r="241" spans="1:26" ht="12" customHeight="1" x14ac:dyDescent="0.25">
      <c r="A241" s="235"/>
      <c r="B241" s="235"/>
      <c r="C241" s="235"/>
      <c r="D241" s="269"/>
      <c r="E241" s="235"/>
      <c r="F241" s="235"/>
      <c r="G241" s="235"/>
      <c r="H241" s="235"/>
      <c r="I241" s="235"/>
      <c r="J241" s="235"/>
      <c r="K241" s="235"/>
      <c r="L241" s="235"/>
      <c r="M241" s="235"/>
      <c r="N241" s="235"/>
      <c r="O241" s="235"/>
      <c r="P241" s="235"/>
      <c r="Q241" s="235"/>
      <c r="R241" s="235"/>
      <c r="S241" s="235"/>
      <c r="T241" s="235"/>
      <c r="U241" s="235"/>
      <c r="V241" s="235"/>
      <c r="W241" s="235"/>
      <c r="X241" s="235"/>
      <c r="Y241" s="235"/>
      <c r="Z241" s="235"/>
    </row>
    <row r="242" spans="1:26" ht="12" customHeight="1" x14ac:dyDescent="0.25">
      <c r="A242" s="235"/>
      <c r="B242" s="235"/>
      <c r="C242" s="235"/>
      <c r="D242" s="269"/>
      <c r="E242" s="235"/>
      <c r="F242" s="235"/>
      <c r="G242" s="235"/>
      <c r="H242" s="235"/>
      <c r="I242" s="235"/>
      <c r="J242" s="235"/>
      <c r="K242" s="235"/>
      <c r="L242" s="235"/>
      <c r="M242" s="235"/>
      <c r="N242" s="235"/>
      <c r="O242" s="235"/>
      <c r="P242" s="235"/>
      <c r="Q242" s="235"/>
      <c r="R242" s="235"/>
      <c r="S242" s="235"/>
      <c r="T242" s="235"/>
      <c r="U242" s="235"/>
      <c r="V242" s="235"/>
      <c r="W242" s="235"/>
      <c r="X242" s="235"/>
      <c r="Y242" s="235"/>
      <c r="Z242" s="235"/>
    </row>
    <row r="243" spans="1:26" ht="12" customHeight="1" x14ac:dyDescent="0.25">
      <c r="A243" s="235"/>
      <c r="B243" s="235"/>
      <c r="C243" s="235"/>
      <c r="D243" s="269"/>
      <c r="E243" s="235"/>
      <c r="F243" s="235"/>
      <c r="G243" s="235"/>
      <c r="H243" s="235"/>
      <c r="I243" s="235"/>
      <c r="J243" s="235"/>
      <c r="K243" s="235"/>
      <c r="L243" s="235"/>
      <c r="M243" s="235"/>
      <c r="N243" s="235"/>
      <c r="O243" s="235"/>
      <c r="P243" s="235"/>
      <c r="Q243" s="235"/>
      <c r="R243" s="235"/>
      <c r="S243" s="235"/>
      <c r="T243" s="235"/>
      <c r="U243" s="235"/>
      <c r="V243" s="235"/>
      <c r="W243" s="235"/>
      <c r="X243" s="235"/>
      <c r="Y243" s="235"/>
      <c r="Z243" s="235"/>
    </row>
    <row r="244" spans="1:26" ht="12" customHeight="1" x14ac:dyDescent="0.25">
      <c r="A244" s="235"/>
      <c r="B244" s="235"/>
      <c r="C244" s="235"/>
      <c r="D244" s="269"/>
      <c r="E244" s="235"/>
      <c r="F244" s="235"/>
      <c r="G244" s="235"/>
      <c r="H244" s="235"/>
      <c r="I244" s="235"/>
      <c r="J244" s="235"/>
      <c r="K244" s="235"/>
      <c r="L244" s="235"/>
      <c r="M244" s="235"/>
      <c r="N244" s="235"/>
      <c r="O244" s="235"/>
      <c r="P244" s="235"/>
      <c r="Q244" s="235"/>
      <c r="R244" s="235"/>
      <c r="S244" s="235"/>
      <c r="T244" s="235"/>
      <c r="U244" s="235"/>
      <c r="V244" s="235"/>
      <c r="W244" s="235"/>
      <c r="X244" s="235"/>
      <c r="Y244" s="235"/>
      <c r="Z244" s="235"/>
    </row>
    <row r="245" spans="1:26" ht="12" customHeight="1" x14ac:dyDescent="0.25">
      <c r="A245" s="235"/>
      <c r="B245" s="235"/>
      <c r="C245" s="235"/>
      <c r="D245" s="269"/>
      <c r="E245" s="235"/>
      <c r="F245" s="235"/>
      <c r="G245" s="235"/>
      <c r="H245" s="235"/>
      <c r="I245" s="235"/>
      <c r="J245" s="235"/>
      <c r="K245" s="235"/>
      <c r="L245" s="235"/>
      <c r="M245" s="235"/>
      <c r="N245" s="235"/>
      <c r="O245" s="235"/>
      <c r="P245" s="235"/>
      <c r="Q245" s="235"/>
      <c r="R245" s="235"/>
      <c r="S245" s="235"/>
      <c r="T245" s="235"/>
      <c r="U245" s="235"/>
      <c r="V245" s="235"/>
      <c r="W245" s="235"/>
      <c r="X245" s="235"/>
      <c r="Y245" s="235"/>
      <c r="Z245" s="235"/>
    </row>
    <row r="246" spans="1:26" ht="12" customHeight="1" x14ac:dyDescent="0.25">
      <c r="A246" s="235"/>
      <c r="B246" s="235"/>
      <c r="C246" s="235"/>
      <c r="D246" s="269"/>
      <c r="E246" s="235"/>
      <c r="F246" s="235"/>
      <c r="G246" s="235"/>
      <c r="H246" s="235"/>
      <c r="I246" s="235"/>
      <c r="J246" s="235"/>
      <c r="K246" s="235"/>
      <c r="L246" s="235"/>
      <c r="M246" s="235"/>
      <c r="N246" s="235"/>
      <c r="O246" s="235"/>
      <c r="P246" s="235"/>
      <c r="Q246" s="235"/>
      <c r="R246" s="235"/>
      <c r="S246" s="235"/>
      <c r="T246" s="235"/>
      <c r="U246" s="235"/>
      <c r="V246" s="235"/>
      <c r="W246" s="235"/>
      <c r="X246" s="235"/>
      <c r="Y246" s="235"/>
      <c r="Z246" s="235"/>
    </row>
    <row r="247" spans="1:26" ht="12" customHeight="1" x14ac:dyDescent="0.25">
      <c r="A247" s="235"/>
      <c r="B247" s="235"/>
      <c r="C247" s="235"/>
      <c r="D247" s="269"/>
      <c r="E247" s="235"/>
      <c r="F247" s="235"/>
      <c r="G247" s="235"/>
      <c r="H247" s="235"/>
      <c r="I247" s="235"/>
      <c r="J247" s="235"/>
      <c r="K247" s="235"/>
      <c r="L247" s="235"/>
      <c r="M247" s="235"/>
      <c r="N247" s="235"/>
      <c r="O247" s="235"/>
      <c r="P247" s="235"/>
      <c r="Q247" s="235"/>
      <c r="R247" s="235"/>
      <c r="S247" s="235"/>
      <c r="T247" s="235"/>
      <c r="U247" s="235"/>
      <c r="V247" s="235"/>
      <c r="W247" s="235"/>
      <c r="X247" s="235"/>
      <c r="Y247" s="235"/>
      <c r="Z247" s="235"/>
    </row>
    <row r="248" spans="1:26" ht="12" customHeight="1" x14ac:dyDescent="0.25">
      <c r="A248" s="235"/>
      <c r="B248" s="235"/>
      <c r="C248" s="235"/>
      <c r="D248" s="269"/>
      <c r="E248" s="235"/>
      <c r="F248" s="235"/>
      <c r="G248" s="235"/>
      <c r="H248" s="235"/>
      <c r="I248" s="235"/>
      <c r="J248" s="235"/>
      <c r="K248" s="235"/>
      <c r="L248" s="235"/>
      <c r="M248" s="235"/>
      <c r="N248" s="235"/>
      <c r="O248" s="235"/>
      <c r="P248" s="235"/>
      <c r="Q248" s="235"/>
      <c r="R248" s="235"/>
      <c r="S248" s="235"/>
      <c r="T248" s="235"/>
      <c r="U248" s="235"/>
      <c r="V248" s="235"/>
      <c r="W248" s="235"/>
      <c r="X248" s="235"/>
      <c r="Y248" s="235"/>
      <c r="Z248" s="235"/>
    </row>
    <row r="249" spans="1:26" ht="12" customHeight="1" x14ac:dyDescent="0.25">
      <c r="A249" s="235"/>
      <c r="B249" s="235"/>
      <c r="C249" s="235"/>
      <c r="D249" s="269"/>
      <c r="E249" s="235"/>
      <c r="F249" s="235"/>
      <c r="G249" s="235"/>
      <c r="H249" s="235"/>
      <c r="I249" s="235"/>
      <c r="J249" s="235"/>
      <c r="K249" s="235"/>
      <c r="L249" s="235"/>
      <c r="M249" s="235"/>
      <c r="N249" s="235"/>
      <c r="O249" s="235"/>
      <c r="P249" s="235"/>
      <c r="Q249" s="235"/>
      <c r="R249" s="235"/>
      <c r="S249" s="235"/>
      <c r="T249" s="235"/>
      <c r="U249" s="235"/>
      <c r="V249" s="235"/>
      <c r="W249" s="235"/>
      <c r="X249" s="235"/>
      <c r="Y249" s="235"/>
      <c r="Z249" s="235"/>
    </row>
    <row r="250" spans="1:26" ht="12" customHeight="1" x14ac:dyDescent="0.25">
      <c r="A250" s="235"/>
      <c r="B250" s="235"/>
      <c r="C250" s="235"/>
      <c r="D250" s="269"/>
      <c r="E250" s="235"/>
      <c r="F250" s="235"/>
      <c r="G250" s="235"/>
      <c r="H250" s="235"/>
      <c r="I250" s="235"/>
      <c r="J250" s="235"/>
      <c r="K250" s="235"/>
      <c r="L250" s="235"/>
      <c r="M250" s="235"/>
      <c r="N250" s="235"/>
      <c r="O250" s="235"/>
      <c r="P250" s="235"/>
      <c r="Q250" s="235"/>
      <c r="R250" s="235"/>
      <c r="S250" s="235"/>
      <c r="T250" s="235"/>
      <c r="U250" s="235"/>
      <c r="V250" s="235"/>
      <c r="W250" s="235"/>
      <c r="X250" s="235"/>
      <c r="Y250" s="235"/>
      <c r="Z250" s="235"/>
    </row>
    <row r="251" spans="1:26" ht="12" customHeight="1" x14ac:dyDescent="0.25">
      <c r="A251" s="235"/>
      <c r="B251" s="235"/>
      <c r="C251" s="235"/>
      <c r="D251" s="269"/>
      <c r="E251" s="235"/>
      <c r="F251" s="235"/>
      <c r="G251" s="235"/>
      <c r="H251" s="235"/>
      <c r="I251" s="235"/>
      <c r="J251" s="235"/>
      <c r="K251" s="235"/>
      <c r="L251" s="235"/>
      <c r="M251" s="235"/>
      <c r="N251" s="235"/>
      <c r="O251" s="235"/>
      <c r="P251" s="235"/>
      <c r="Q251" s="235"/>
      <c r="R251" s="235"/>
      <c r="S251" s="235"/>
      <c r="T251" s="235"/>
      <c r="U251" s="235"/>
      <c r="V251" s="235"/>
      <c r="W251" s="235"/>
      <c r="X251" s="235"/>
      <c r="Y251" s="235"/>
      <c r="Z251" s="235"/>
    </row>
    <row r="252" spans="1:26" ht="12" customHeight="1" x14ac:dyDescent="0.25">
      <c r="A252" s="235"/>
      <c r="B252" s="235"/>
      <c r="C252" s="235"/>
      <c r="D252" s="269"/>
      <c r="E252" s="235"/>
      <c r="F252" s="235"/>
      <c r="G252" s="235"/>
      <c r="H252" s="235"/>
      <c r="I252" s="235"/>
      <c r="J252" s="235"/>
      <c r="K252" s="235"/>
      <c r="L252" s="235"/>
      <c r="M252" s="235"/>
      <c r="N252" s="235"/>
      <c r="O252" s="235"/>
      <c r="P252" s="235"/>
      <c r="Q252" s="235"/>
      <c r="R252" s="235"/>
      <c r="S252" s="235"/>
      <c r="T252" s="235"/>
      <c r="U252" s="235"/>
      <c r="V252" s="235"/>
      <c r="W252" s="235"/>
      <c r="X252" s="235"/>
      <c r="Y252" s="235"/>
      <c r="Z252" s="235"/>
    </row>
    <row r="253" spans="1:26" ht="12" customHeight="1" x14ac:dyDescent="0.25">
      <c r="A253" s="235"/>
      <c r="B253" s="235"/>
      <c r="C253" s="235"/>
      <c r="D253" s="269"/>
      <c r="E253" s="235"/>
      <c r="F253" s="235"/>
      <c r="G253" s="235"/>
      <c r="H253" s="235"/>
      <c r="I253" s="235"/>
      <c r="J253" s="235"/>
      <c r="K253" s="235"/>
      <c r="L253" s="235"/>
      <c r="M253" s="235"/>
      <c r="N253" s="235"/>
      <c r="O253" s="235"/>
      <c r="P253" s="235"/>
      <c r="Q253" s="235"/>
      <c r="R253" s="235"/>
      <c r="S253" s="235"/>
      <c r="T253" s="235"/>
      <c r="U253" s="235"/>
      <c r="V253" s="235"/>
      <c r="W253" s="235"/>
      <c r="X253" s="235"/>
      <c r="Y253" s="235"/>
      <c r="Z253" s="235"/>
    </row>
    <row r="254" spans="1:26" ht="12" customHeight="1" x14ac:dyDescent="0.25">
      <c r="A254" s="235"/>
      <c r="B254" s="235"/>
      <c r="C254" s="235"/>
      <c r="D254" s="269"/>
      <c r="E254" s="235"/>
      <c r="F254" s="235"/>
      <c r="G254" s="235"/>
      <c r="H254" s="235"/>
      <c r="I254" s="235"/>
      <c r="J254" s="235"/>
      <c r="K254" s="235"/>
      <c r="L254" s="235"/>
      <c r="M254" s="235"/>
      <c r="N254" s="235"/>
      <c r="O254" s="235"/>
      <c r="P254" s="235"/>
      <c r="Q254" s="235"/>
      <c r="R254" s="235"/>
      <c r="S254" s="235"/>
      <c r="T254" s="235"/>
      <c r="U254" s="235"/>
      <c r="V254" s="235"/>
      <c r="W254" s="235"/>
      <c r="X254" s="235"/>
      <c r="Y254" s="235"/>
      <c r="Z254" s="235"/>
    </row>
    <row r="255" spans="1:26" ht="12" customHeight="1" x14ac:dyDescent="0.25">
      <c r="A255" s="235"/>
      <c r="B255" s="235"/>
      <c r="C255" s="235"/>
      <c r="D255" s="269"/>
      <c r="E255" s="235"/>
      <c r="F255" s="235"/>
      <c r="G255" s="235"/>
      <c r="H255" s="235"/>
      <c r="I255" s="235"/>
      <c r="J255" s="235"/>
      <c r="K255" s="235"/>
      <c r="L255" s="235"/>
      <c r="M255" s="235"/>
      <c r="N255" s="235"/>
      <c r="O255" s="235"/>
      <c r="P255" s="235"/>
      <c r="Q255" s="235"/>
      <c r="R255" s="235"/>
      <c r="S255" s="235"/>
      <c r="T255" s="235"/>
      <c r="U255" s="235"/>
      <c r="V255" s="235"/>
      <c r="W255" s="235"/>
      <c r="X255" s="235"/>
      <c r="Y255" s="235"/>
      <c r="Z255" s="235"/>
    </row>
    <row r="256" spans="1:26" ht="12" customHeight="1" x14ac:dyDescent="0.25">
      <c r="A256" s="235"/>
      <c r="B256" s="235"/>
      <c r="C256" s="235"/>
      <c r="D256" s="269"/>
      <c r="E256" s="235"/>
      <c r="F256" s="235"/>
      <c r="G256" s="235"/>
      <c r="H256" s="235"/>
      <c r="I256" s="235"/>
      <c r="J256" s="235"/>
      <c r="K256" s="235"/>
      <c r="L256" s="235"/>
      <c r="M256" s="235"/>
      <c r="N256" s="235"/>
      <c r="O256" s="235"/>
      <c r="P256" s="235"/>
      <c r="Q256" s="235"/>
      <c r="R256" s="235"/>
      <c r="S256" s="235"/>
      <c r="T256" s="235"/>
      <c r="U256" s="235"/>
      <c r="V256" s="235"/>
      <c r="W256" s="235"/>
      <c r="X256" s="235"/>
      <c r="Y256" s="235"/>
      <c r="Z256" s="235"/>
    </row>
    <row r="257" spans="1:26" ht="12" customHeight="1" x14ac:dyDescent="0.25">
      <c r="A257" s="235"/>
      <c r="B257" s="235"/>
      <c r="C257" s="235"/>
      <c r="D257" s="269"/>
      <c r="E257" s="235"/>
      <c r="F257" s="235"/>
      <c r="G257" s="235"/>
      <c r="H257" s="235"/>
      <c r="I257" s="235"/>
      <c r="J257" s="235"/>
      <c r="K257" s="235"/>
      <c r="L257" s="235"/>
      <c r="M257" s="235"/>
      <c r="N257" s="235"/>
      <c r="O257" s="235"/>
      <c r="P257" s="235"/>
      <c r="Q257" s="235"/>
      <c r="R257" s="235"/>
      <c r="S257" s="235"/>
      <c r="T257" s="235"/>
      <c r="U257" s="235"/>
      <c r="V257" s="235"/>
      <c r="W257" s="235"/>
      <c r="X257" s="235"/>
      <c r="Y257" s="235"/>
      <c r="Z257" s="235"/>
    </row>
    <row r="258" spans="1:26" ht="12" customHeight="1" x14ac:dyDescent="0.25">
      <c r="A258" s="235"/>
      <c r="B258" s="235"/>
      <c r="C258" s="235"/>
      <c r="D258" s="269"/>
      <c r="E258" s="235"/>
      <c r="F258" s="235"/>
      <c r="G258" s="235"/>
      <c r="H258" s="235"/>
      <c r="I258" s="235"/>
      <c r="J258" s="235"/>
      <c r="K258" s="235"/>
      <c r="L258" s="235"/>
      <c r="M258" s="235"/>
      <c r="N258" s="235"/>
      <c r="O258" s="235"/>
      <c r="P258" s="235"/>
      <c r="Q258" s="235"/>
      <c r="R258" s="235"/>
      <c r="S258" s="235"/>
      <c r="T258" s="235"/>
      <c r="U258" s="235"/>
      <c r="V258" s="235"/>
      <c r="W258" s="235"/>
      <c r="X258" s="235"/>
      <c r="Y258" s="235"/>
      <c r="Z258" s="235"/>
    </row>
    <row r="259" spans="1:26" ht="12" customHeight="1" x14ac:dyDescent="0.25">
      <c r="A259" s="235"/>
      <c r="B259" s="235"/>
      <c r="C259" s="235"/>
      <c r="D259" s="269"/>
      <c r="E259" s="235"/>
      <c r="F259" s="235"/>
      <c r="G259" s="235"/>
      <c r="H259" s="235"/>
      <c r="I259" s="235"/>
      <c r="J259" s="235"/>
      <c r="K259" s="235"/>
      <c r="L259" s="235"/>
      <c r="M259" s="235"/>
      <c r="N259" s="235"/>
      <c r="O259" s="235"/>
      <c r="P259" s="235"/>
      <c r="Q259" s="235"/>
      <c r="R259" s="235"/>
      <c r="S259" s="235"/>
      <c r="T259" s="235"/>
      <c r="U259" s="235"/>
      <c r="V259" s="235"/>
      <c r="W259" s="235"/>
      <c r="X259" s="235"/>
      <c r="Y259" s="235"/>
      <c r="Z259" s="235"/>
    </row>
    <row r="260" spans="1:26" ht="12" customHeight="1" x14ac:dyDescent="0.25">
      <c r="A260" s="235"/>
      <c r="B260" s="235"/>
      <c r="C260" s="235"/>
      <c r="D260" s="269"/>
      <c r="E260" s="235"/>
      <c r="F260" s="235"/>
      <c r="G260" s="235"/>
      <c r="H260" s="235"/>
      <c r="I260" s="235"/>
      <c r="J260" s="235"/>
      <c r="K260" s="235"/>
      <c r="L260" s="235"/>
      <c r="M260" s="235"/>
      <c r="N260" s="235"/>
      <c r="O260" s="235"/>
      <c r="P260" s="235"/>
      <c r="Q260" s="235"/>
      <c r="R260" s="235"/>
      <c r="S260" s="235"/>
      <c r="T260" s="235"/>
      <c r="U260" s="235"/>
      <c r="V260" s="235"/>
      <c r="W260" s="235"/>
      <c r="X260" s="235"/>
      <c r="Y260" s="235"/>
      <c r="Z260" s="235"/>
    </row>
    <row r="261" spans="1:26" ht="12" customHeight="1" x14ac:dyDescent="0.25">
      <c r="A261" s="235"/>
      <c r="B261" s="235"/>
      <c r="C261" s="235"/>
      <c r="D261" s="269"/>
      <c r="E261" s="235"/>
      <c r="F261" s="235"/>
      <c r="G261" s="235"/>
      <c r="H261" s="235"/>
      <c r="I261" s="235"/>
      <c r="J261" s="235"/>
      <c r="K261" s="235"/>
      <c r="L261" s="235"/>
      <c r="M261" s="235"/>
      <c r="N261" s="235"/>
      <c r="O261" s="235"/>
      <c r="P261" s="235"/>
      <c r="Q261" s="235"/>
      <c r="R261" s="235"/>
      <c r="S261" s="235"/>
      <c r="T261" s="235"/>
      <c r="U261" s="235"/>
      <c r="V261" s="235"/>
      <c r="W261" s="235"/>
      <c r="X261" s="235"/>
      <c r="Y261" s="235"/>
      <c r="Z261" s="235"/>
    </row>
    <row r="262" spans="1:26" ht="12" customHeight="1" x14ac:dyDescent="0.25">
      <c r="A262" s="235"/>
      <c r="B262" s="235"/>
      <c r="C262" s="235"/>
      <c r="D262" s="269"/>
      <c r="E262" s="235"/>
      <c r="F262" s="235"/>
      <c r="G262" s="235"/>
      <c r="H262" s="235"/>
      <c r="I262" s="235"/>
      <c r="J262" s="235"/>
      <c r="K262" s="235"/>
      <c r="L262" s="235"/>
      <c r="M262" s="235"/>
      <c r="N262" s="235"/>
      <c r="O262" s="235"/>
      <c r="P262" s="235"/>
      <c r="Q262" s="235"/>
      <c r="R262" s="235"/>
      <c r="S262" s="235"/>
      <c r="T262" s="235"/>
      <c r="U262" s="235"/>
      <c r="V262" s="235"/>
      <c r="W262" s="235"/>
      <c r="X262" s="235"/>
      <c r="Y262" s="235"/>
      <c r="Z262" s="235"/>
    </row>
    <row r="263" spans="1:26" ht="12" customHeight="1" x14ac:dyDescent="0.25">
      <c r="A263" s="235"/>
      <c r="B263" s="235"/>
      <c r="C263" s="235"/>
      <c r="D263" s="269"/>
      <c r="E263" s="235"/>
      <c r="F263" s="235"/>
      <c r="G263" s="235"/>
      <c r="H263" s="235"/>
      <c r="I263" s="235"/>
      <c r="J263" s="235"/>
      <c r="K263" s="235"/>
      <c r="L263" s="235"/>
      <c r="M263" s="235"/>
      <c r="N263" s="235"/>
      <c r="O263" s="235"/>
      <c r="P263" s="235"/>
      <c r="Q263" s="235"/>
      <c r="R263" s="235"/>
      <c r="S263" s="235"/>
      <c r="T263" s="235"/>
      <c r="U263" s="235"/>
      <c r="V263" s="235"/>
      <c r="W263" s="235"/>
      <c r="X263" s="235"/>
      <c r="Y263" s="235"/>
      <c r="Z263" s="235"/>
    </row>
    <row r="264" spans="1:26" ht="12" customHeight="1" x14ac:dyDescent="0.25">
      <c r="A264" s="235"/>
      <c r="B264" s="235"/>
      <c r="C264" s="235"/>
      <c r="D264" s="269"/>
      <c r="E264" s="235"/>
      <c r="F264" s="235"/>
      <c r="G264" s="235"/>
      <c r="H264" s="235"/>
      <c r="I264" s="235"/>
      <c r="J264" s="235"/>
      <c r="K264" s="235"/>
      <c r="L264" s="235"/>
      <c r="M264" s="235"/>
      <c r="N264" s="235"/>
      <c r="O264" s="235"/>
      <c r="P264" s="235"/>
      <c r="Q264" s="235"/>
      <c r="R264" s="235"/>
      <c r="S264" s="235"/>
      <c r="T264" s="235"/>
      <c r="U264" s="235"/>
      <c r="V264" s="235"/>
      <c r="W264" s="235"/>
      <c r="X264" s="235"/>
      <c r="Y264" s="235"/>
      <c r="Z264" s="235"/>
    </row>
    <row r="265" spans="1:26" ht="12" customHeight="1" x14ac:dyDescent="0.25">
      <c r="A265" s="235"/>
      <c r="B265" s="235"/>
      <c r="C265" s="235"/>
      <c r="D265" s="269"/>
      <c r="E265" s="235"/>
      <c r="F265" s="235"/>
      <c r="G265" s="235"/>
      <c r="H265" s="235"/>
      <c r="I265" s="235"/>
      <c r="J265" s="235"/>
      <c r="K265" s="235"/>
      <c r="L265" s="235"/>
      <c r="M265" s="235"/>
      <c r="N265" s="235"/>
      <c r="O265" s="235"/>
      <c r="P265" s="235"/>
      <c r="Q265" s="235"/>
      <c r="R265" s="235"/>
      <c r="S265" s="235"/>
      <c r="T265" s="235"/>
      <c r="U265" s="235"/>
      <c r="V265" s="235"/>
      <c r="W265" s="235"/>
      <c r="X265" s="235"/>
      <c r="Y265" s="235"/>
      <c r="Z265" s="235"/>
    </row>
    <row r="266" spans="1:26" ht="12" customHeight="1" x14ac:dyDescent="0.25">
      <c r="A266" s="235"/>
      <c r="B266" s="235"/>
      <c r="C266" s="235"/>
      <c r="D266" s="269"/>
      <c r="E266" s="235"/>
      <c r="F266" s="235"/>
      <c r="G266" s="235"/>
      <c r="H266" s="235"/>
      <c r="I266" s="235"/>
      <c r="J266" s="235"/>
      <c r="K266" s="235"/>
      <c r="L266" s="235"/>
      <c r="M266" s="235"/>
      <c r="N266" s="235"/>
      <c r="O266" s="235"/>
      <c r="P266" s="235"/>
      <c r="Q266" s="235"/>
      <c r="R266" s="235"/>
      <c r="S266" s="235"/>
      <c r="T266" s="235"/>
      <c r="U266" s="235"/>
      <c r="V266" s="235"/>
      <c r="W266" s="235"/>
      <c r="X266" s="235"/>
      <c r="Y266" s="235"/>
      <c r="Z266" s="235"/>
    </row>
    <row r="267" spans="1:26" ht="12" customHeight="1" x14ac:dyDescent="0.25">
      <c r="A267" s="235"/>
      <c r="B267" s="235"/>
      <c r="C267" s="235"/>
      <c r="D267" s="269"/>
      <c r="E267" s="235"/>
      <c r="F267" s="235"/>
      <c r="G267" s="235"/>
      <c r="H267" s="235"/>
      <c r="I267" s="235"/>
      <c r="J267" s="235"/>
      <c r="K267" s="235"/>
      <c r="L267" s="235"/>
      <c r="M267" s="235"/>
      <c r="N267" s="235"/>
      <c r="O267" s="235"/>
      <c r="P267" s="235"/>
      <c r="Q267" s="235"/>
      <c r="R267" s="235"/>
      <c r="S267" s="235"/>
      <c r="T267" s="235"/>
      <c r="U267" s="235"/>
      <c r="V267" s="235"/>
      <c r="W267" s="235"/>
      <c r="X267" s="235"/>
      <c r="Y267" s="235"/>
      <c r="Z267" s="235"/>
    </row>
    <row r="268" spans="1:26" ht="12" customHeight="1" x14ac:dyDescent="0.25">
      <c r="A268" s="235"/>
      <c r="B268" s="235"/>
      <c r="C268" s="235"/>
      <c r="D268" s="269"/>
      <c r="E268" s="235"/>
      <c r="F268" s="235"/>
      <c r="G268" s="235"/>
      <c r="H268" s="235"/>
      <c r="I268" s="235"/>
      <c r="J268" s="235"/>
      <c r="K268" s="235"/>
      <c r="L268" s="235"/>
      <c r="M268" s="235"/>
      <c r="N268" s="235"/>
      <c r="O268" s="235"/>
      <c r="P268" s="235"/>
      <c r="Q268" s="235"/>
      <c r="R268" s="235"/>
      <c r="S268" s="235"/>
      <c r="T268" s="235"/>
      <c r="U268" s="235"/>
      <c r="V268" s="235"/>
      <c r="W268" s="235"/>
      <c r="X268" s="235"/>
      <c r="Y268" s="235"/>
      <c r="Z268" s="235"/>
    </row>
    <row r="269" spans="1:26" ht="12" customHeight="1" x14ac:dyDescent="0.25">
      <c r="A269" s="235"/>
      <c r="B269" s="235"/>
      <c r="C269" s="235"/>
      <c r="D269" s="269"/>
      <c r="E269" s="235"/>
      <c r="F269" s="235"/>
      <c r="G269" s="235"/>
      <c r="H269" s="235"/>
      <c r="I269" s="235"/>
      <c r="J269" s="235"/>
      <c r="K269" s="235"/>
      <c r="L269" s="235"/>
      <c r="M269" s="235"/>
      <c r="N269" s="235"/>
      <c r="O269" s="235"/>
      <c r="P269" s="235"/>
      <c r="Q269" s="235"/>
      <c r="R269" s="235"/>
      <c r="S269" s="235"/>
      <c r="T269" s="235"/>
      <c r="U269" s="235"/>
      <c r="V269" s="235"/>
      <c r="W269" s="235"/>
      <c r="X269" s="235"/>
      <c r="Y269" s="235"/>
      <c r="Z269" s="235"/>
    </row>
    <row r="270" spans="1:26" ht="12" customHeight="1" x14ac:dyDescent="0.25">
      <c r="A270" s="235"/>
      <c r="B270" s="235"/>
      <c r="C270" s="235"/>
      <c r="D270" s="269"/>
      <c r="E270" s="235"/>
      <c r="F270" s="235"/>
      <c r="G270" s="235"/>
      <c r="H270" s="235"/>
      <c r="I270" s="235"/>
      <c r="J270" s="235"/>
      <c r="K270" s="235"/>
      <c r="L270" s="235"/>
      <c r="M270" s="235"/>
      <c r="N270" s="235"/>
      <c r="O270" s="235"/>
      <c r="P270" s="235"/>
      <c r="Q270" s="235"/>
      <c r="R270" s="235"/>
      <c r="S270" s="235"/>
      <c r="T270" s="235"/>
      <c r="U270" s="235"/>
      <c r="V270" s="235"/>
      <c r="W270" s="235"/>
      <c r="X270" s="235"/>
      <c r="Y270" s="235"/>
      <c r="Z270" s="235"/>
    </row>
    <row r="271" spans="1:26" ht="12" customHeight="1" x14ac:dyDescent="0.25">
      <c r="A271" s="235"/>
      <c r="B271" s="235"/>
      <c r="C271" s="235"/>
      <c r="D271" s="269"/>
      <c r="E271" s="235"/>
      <c r="F271" s="235"/>
      <c r="G271" s="235"/>
      <c r="H271" s="235"/>
      <c r="I271" s="235"/>
      <c r="J271" s="235"/>
      <c r="K271" s="235"/>
      <c r="L271" s="235"/>
      <c r="M271" s="235"/>
      <c r="N271" s="235"/>
      <c r="O271" s="235"/>
      <c r="P271" s="235"/>
      <c r="Q271" s="235"/>
      <c r="R271" s="235"/>
      <c r="S271" s="235"/>
      <c r="T271" s="235"/>
      <c r="U271" s="235"/>
      <c r="V271" s="235"/>
      <c r="W271" s="235"/>
      <c r="X271" s="235"/>
      <c r="Y271" s="235"/>
      <c r="Z271" s="235"/>
    </row>
    <row r="272" spans="1:26" ht="12" customHeight="1" x14ac:dyDescent="0.25">
      <c r="A272" s="235"/>
      <c r="B272" s="235"/>
      <c r="C272" s="235"/>
      <c r="D272" s="269"/>
      <c r="E272" s="235"/>
      <c r="F272" s="235"/>
      <c r="G272" s="235"/>
      <c r="H272" s="235"/>
      <c r="I272" s="235"/>
      <c r="J272" s="235"/>
      <c r="K272" s="235"/>
      <c r="L272" s="235"/>
      <c r="M272" s="235"/>
      <c r="N272" s="235"/>
      <c r="O272" s="235"/>
      <c r="P272" s="235"/>
      <c r="Q272" s="235"/>
      <c r="R272" s="235"/>
      <c r="S272" s="235"/>
      <c r="T272" s="235"/>
      <c r="U272" s="235"/>
      <c r="V272" s="235"/>
      <c r="W272" s="235"/>
      <c r="X272" s="235"/>
      <c r="Y272" s="235"/>
      <c r="Z272" s="235"/>
    </row>
    <row r="273" spans="1:26" ht="12" customHeight="1" x14ac:dyDescent="0.25">
      <c r="A273" s="235"/>
      <c r="B273" s="235"/>
      <c r="C273" s="235"/>
      <c r="D273" s="269"/>
      <c r="E273" s="235"/>
      <c r="F273" s="235"/>
      <c r="G273" s="235"/>
      <c r="H273" s="235"/>
      <c r="I273" s="235"/>
      <c r="J273" s="235"/>
      <c r="K273" s="235"/>
      <c r="L273" s="235"/>
      <c r="M273" s="235"/>
      <c r="N273" s="235"/>
      <c r="O273" s="235"/>
      <c r="P273" s="235"/>
      <c r="Q273" s="235"/>
      <c r="R273" s="235"/>
      <c r="S273" s="235"/>
      <c r="T273" s="235"/>
      <c r="U273" s="235"/>
      <c r="V273" s="235"/>
      <c r="W273" s="235"/>
      <c r="X273" s="235"/>
      <c r="Y273" s="235"/>
      <c r="Z273" s="235"/>
    </row>
    <row r="274" spans="1:26" ht="12" customHeight="1" x14ac:dyDescent="0.25">
      <c r="A274" s="235"/>
      <c r="B274" s="235"/>
      <c r="C274" s="235"/>
      <c r="D274" s="269"/>
      <c r="E274" s="235"/>
      <c r="F274" s="235"/>
      <c r="G274" s="235"/>
      <c r="H274" s="235"/>
      <c r="I274" s="235"/>
      <c r="J274" s="235"/>
      <c r="K274" s="235"/>
      <c r="L274" s="235"/>
      <c r="M274" s="235"/>
      <c r="N274" s="235"/>
      <c r="O274" s="235"/>
      <c r="P274" s="235"/>
      <c r="Q274" s="235"/>
      <c r="R274" s="235"/>
      <c r="S274" s="235"/>
      <c r="T274" s="235"/>
      <c r="U274" s="235"/>
      <c r="V274" s="235"/>
      <c r="W274" s="235"/>
      <c r="X274" s="235"/>
      <c r="Y274" s="235"/>
      <c r="Z274" s="235"/>
    </row>
    <row r="275" spans="1:26" ht="12" customHeight="1" x14ac:dyDescent="0.25">
      <c r="A275" s="235"/>
      <c r="B275" s="235"/>
      <c r="C275" s="235"/>
      <c r="D275" s="269"/>
      <c r="E275" s="235"/>
      <c r="F275" s="235"/>
      <c r="G275" s="235"/>
      <c r="H275" s="235"/>
      <c r="I275" s="235"/>
      <c r="J275" s="235"/>
      <c r="K275" s="235"/>
      <c r="L275" s="235"/>
      <c r="M275" s="235"/>
      <c r="N275" s="235"/>
      <c r="O275" s="235"/>
      <c r="P275" s="235"/>
      <c r="Q275" s="235"/>
      <c r="R275" s="235"/>
      <c r="S275" s="235"/>
      <c r="T275" s="235"/>
      <c r="U275" s="235"/>
      <c r="V275" s="235"/>
      <c r="W275" s="235"/>
      <c r="X275" s="235"/>
      <c r="Y275" s="235"/>
      <c r="Z275" s="235"/>
    </row>
    <row r="276" spans="1:26" ht="12" customHeight="1" x14ac:dyDescent="0.25">
      <c r="A276" s="235"/>
      <c r="B276" s="235"/>
      <c r="C276" s="235"/>
      <c r="D276" s="269"/>
      <c r="E276" s="235"/>
      <c r="F276" s="235"/>
      <c r="G276" s="235"/>
      <c r="H276" s="235"/>
      <c r="I276" s="235"/>
      <c r="J276" s="235"/>
      <c r="K276" s="235"/>
      <c r="L276" s="235"/>
      <c r="M276" s="235"/>
      <c r="N276" s="235"/>
      <c r="O276" s="235"/>
      <c r="P276" s="235"/>
      <c r="Q276" s="235"/>
      <c r="R276" s="235"/>
      <c r="S276" s="235"/>
      <c r="T276" s="235"/>
      <c r="U276" s="235"/>
      <c r="V276" s="235"/>
      <c r="W276" s="235"/>
      <c r="X276" s="235"/>
      <c r="Y276" s="235"/>
      <c r="Z276" s="235"/>
    </row>
    <row r="277" spans="1:26" ht="12" customHeight="1" x14ac:dyDescent="0.25">
      <c r="A277" s="235"/>
      <c r="B277" s="235"/>
      <c r="C277" s="235"/>
      <c r="D277" s="269"/>
      <c r="E277" s="235"/>
      <c r="F277" s="235"/>
      <c r="G277" s="235"/>
      <c r="H277" s="235"/>
      <c r="I277" s="235"/>
      <c r="J277" s="235"/>
      <c r="K277" s="235"/>
      <c r="L277" s="235"/>
      <c r="M277" s="235"/>
      <c r="N277" s="235"/>
      <c r="O277" s="235"/>
      <c r="P277" s="235"/>
      <c r="Q277" s="235"/>
      <c r="R277" s="235"/>
      <c r="S277" s="235"/>
      <c r="T277" s="235"/>
      <c r="U277" s="235"/>
      <c r="V277" s="235"/>
      <c r="W277" s="235"/>
      <c r="X277" s="235"/>
      <c r="Y277" s="235"/>
      <c r="Z277" s="235"/>
    </row>
    <row r="278" spans="1:26" ht="12" customHeight="1" x14ac:dyDescent="0.25">
      <c r="A278" s="235"/>
      <c r="B278" s="235"/>
      <c r="C278" s="235"/>
      <c r="D278" s="269"/>
      <c r="E278" s="235"/>
      <c r="F278" s="235"/>
      <c r="G278" s="235"/>
      <c r="H278" s="235"/>
      <c r="I278" s="235"/>
      <c r="J278" s="235"/>
      <c r="K278" s="235"/>
      <c r="L278" s="235"/>
      <c r="M278" s="235"/>
      <c r="N278" s="235"/>
      <c r="O278" s="235"/>
      <c r="P278" s="235"/>
      <c r="Q278" s="235"/>
      <c r="R278" s="235"/>
      <c r="S278" s="235"/>
      <c r="T278" s="235"/>
      <c r="U278" s="235"/>
      <c r="V278" s="235"/>
      <c r="W278" s="235"/>
      <c r="X278" s="235"/>
      <c r="Y278" s="235"/>
      <c r="Z278" s="235"/>
    </row>
    <row r="279" spans="1:26" ht="12" customHeight="1" x14ac:dyDescent="0.25">
      <c r="A279" s="235"/>
      <c r="B279" s="235"/>
      <c r="C279" s="235"/>
      <c r="D279" s="269"/>
      <c r="E279" s="235"/>
      <c r="F279" s="235"/>
      <c r="G279" s="235"/>
      <c r="H279" s="235"/>
      <c r="I279" s="235"/>
      <c r="J279" s="235"/>
      <c r="K279" s="235"/>
      <c r="L279" s="235"/>
      <c r="M279" s="235"/>
      <c r="N279" s="235"/>
      <c r="O279" s="235"/>
      <c r="P279" s="235"/>
      <c r="Q279" s="235"/>
      <c r="R279" s="235"/>
      <c r="S279" s="235"/>
      <c r="T279" s="235"/>
      <c r="U279" s="235"/>
      <c r="V279" s="235"/>
      <c r="W279" s="235"/>
      <c r="X279" s="235"/>
      <c r="Y279" s="235"/>
      <c r="Z279" s="235"/>
    </row>
    <row r="280" spans="1:26" ht="12" customHeight="1" x14ac:dyDescent="0.25">
      <c r="A280" s="235"/>
      <c r="B280" s="235"/>
      <c r="C280" s="235"/>
      <c r="D280" s="269"/>
      <c r="E280" s="235"/>
      <c r="F280" s="235"/>
      <c r="G280" s="235"/>
      <c r="H280" s="235"/>
      <c r="I280" s="235"/>
      <c r="J280" s="235"/>
      <c r="K280" s="235"/>
      <c r="L280" s="235"/>
      <c r="M280" s="235"/>
      <c r="N280" s="235"/>
      <c r="O280" s="235"/>
      <c r="P280" s="235"/>
      <c r="Q280" s="235"/>
      <c r="R280" s="235"/>
      <c r="S280" s="235"/>
      <c r="T280" s="235"/>
      <c r="U280" s="235"/>
      <c r="V280" s="235"/>
      <c r="W280" s="235"/>
      <c r="X280" s="235"/>
      <c r="Y280" s="235"/>
      <c r="Z280" s="235"/>
    </row>
    <row r="281" spans="1:26" ht="12" customHeight="1" x14ac:dyDescent="0.25">
      <c r="A281" s="235"/>
      <c r="B281" s="235"/>
      <c r="C281" s="235"/>
      <c r="D281" s="269"/>
      <c r="E281" s="235"/>
      <c r="F281" s="235"/>
      <c r="G281" s="235"/>
      <c r="H281" s="235"/>
      <c r="I281" s="235"/>
      <c r="J281" s="235"/>
      <c r="K281" s="235"/>
      <c r="L281" s="235"/>
      <c r="M281" s="235"/>
      <c r="N281" s="235"/>
      <c r="O281" s="235"/>
      <c r="P281" s="235"/>
      <c r="Q281" s="235"/>
      <c r="R281" s="235"/>
      <c r="S281" s="235"/>
      <c r="T281" s="235"/>
      <c r="U281" s="235"/>
      <c r="V281" s="235"/>
      <c r="W281" s="235"/>
      <c r="X281" s="235"/>
      <c r="Y281" s="235"/>
      <c r="Z281" s="235"/>
    </row>
    <row r="282" spans="1:26" ht="12" customHeight="1" x14ac:dyDescent="0.25">
      <c r="A282" s="235"/>
      <c r="B282" s="235"/>
      <c r="C282" s="235"/>
      <c r="D282" s="269"/>
      <c r="E282" s="235"/>
      <c r="F282" s="235"/>
      <c r="G282" s="235"/>
      <c r="H282" s="235"/>
      <c r="I282" s="235"/>
      <c r="J282" s="235"/>
      <c r="K282" s="235"/>
      <c r="L282" s="235"/>
      <c r="M282" s="235"/>
      <c r="N282" s="235"/>
      <c r="O282" s="235"/>
      <c r="P282" s="235"/>
      <c r="Q282" s="235"/>
      <c r="R282" s="235"/>
      <c r="S282" s="235"/>
      <c r="T282" s="235"/>
      <c r="U282" s="235"/>
      <c r="V282" s="235"/>
      <c r="W282" s="235"/>
      <c r="X282" s="235"/>
      <c r="Y282" s="235"/>
      <c r="Z282" s="235"/>
    </row>
    <row r="283" spans="1:26" ht="12" customHeight="1" x14ac:dyDescent="0.25">
      <c r="A283" s="235"/>
      <c r="B283" s="235"/>
      <c r="C283" s="235"/>
      <c r="D283" s="269"/>
      <c r="E283" s="235"/>
      <c r="F283" s="235"/>
      <c r="G283" s="235"/>
      <c r="H283" s="235"/>
      <c r="I283" s="235"/>
      <c r="J283" s="235"/>
      <c r="K283" s="235"/>
      <c r="L283" s="235"/>
      <c r="M283" s="235"/>
      <c r="N283" s="235"/>
      <c r="O283" s="235"/>
      <c r="P283" s="235"/>
      <c r="Q283" s="235"/>
      <c r="R283" s="235"/>
      <c r="S283" s="235"/>
      <c r="T283" s="235"/>
      <c r="U283" s="235"/>
      <c r="V283" s="235"/>
      <c r="W283" s="235"/>
      <c r="X283" s="235"/>
      <c r="Y283" s="235"/>
      <c r="Z283" s="235"/>
    </row>
    <row r="284" spans="1:26" ht="12" customHeight="1" x14ac:dyDescent="0.25">
      <c r="A284" s="235"/>
      <c r="B284" s="235"/>
      <c r="C284" s="235"/>
      <c r="D284" s="269"/>
      <c r="E284" s="235"/>
      <c r="F284" s="235"/>
      <c r="G284" s="235"/>
      <c r="H284" s="235"/>
      <c r="I284" s="235"/>
      <c r="J284" s="235"/>
      <c r="K284" s="235"/>
      <c r="L284" s="235"/>
      <c r="M284" s="235"/>
      <c r="N284" s="235"/>
      <c r="O284" s="235"/>
      <c r="P284" s="235"/>
      <c r="Q284" s="235"/>
      <c r="R284" s="235"/>
      <c r="S284" s="235"/>
      <c r="T284" s="235"/>
      <c r="U284" s="235"/>
      <c r="V284" s="235"/>
      <c r="W284" s="235"/>
      <c r="X284" s="235"/>
      <c r="Y284" s="235"/>
      <c r="Z284" s="235"/>
    </row>
    <row r="285" spans="1:26" ht="12" customHeight="1" x14ac:dyDescent="0.25">
      <c r="A285" s="235"/>
      <c r="B285" s="235"/>
      <c r="C285" s="235"/>
      <c r="D285" s="269"/>
      <c r="E285" s="235"/>
      <c r="F285" s="235"/>
      <c r="G285" s="235"/>
      <c r="H285" s="235"/>
      <c r="I285" s="235"/>
      <c r="J285" s="235"/>
      <c r="K285" s="235"/>
      <c r="L285" s="235"/>
      <c r="M285" s="235"/>
      <c r="N285" s="235"/>
      <c r="O285" s="235"/>
      <c r="P285" s="235"/>
      <c r="Q285" s="235"/>
      <c r="R285" s="235"/>
      <c r="S285" s="235"/>
      <c r="T285" s="235"/>
      <c r="U285" s="235"/>
      <c r="V285" s="235"/>
      <c r="W285" s="235"/>
      <c r="X285" s="235"/>
      <c r="Y285" s="235"/>
      <c r="Z285" s="235"/>
    </row>
    <row r="286" spans="1:26" ht="12" customHeight="1" x14ac:dyDescent="0.25">
      <c r="A286" s="235"/>
      <c r="B286" s="235"/>
      <c r="C286" s="235"/>
      <c r="D286" s="269"/>
      <c r="E286" s="235"/>
      <c r="F286" s="235"/>
      <c r="G286" s="235"/>
      <c r="H286" s="235"/>
      <c r="I286" s="235"/>
      <c r="J286" s="235"/>
      <c r="K286" s="235"/>
      <c r="L286" s="235"/>
      <c r="M286" s="235"/>
      <c r="N286" s="235"/>
      <c r="O286" s="235"/>
      <c r="P286" s="235"/>
      <c r="Q286" s="235"/>
      <c r="R286" s="235"/>
      <c r="S286" s="235"/>
      <c r="T286" s="235"/>
      <c r="U286" s="235"/>
      <c r="V286" s="235"/>
      <c r="W286" s="235"/>
      <c r="X286" s="235"/>
      <c r="Y286" s="235"/>
      <c r="Z286" s="235"/>
    </row>
    <row r="287" spans="1:26" ht="12" customHeight="1" x14ac:dyDescent="0.25">
      <c r="A287" s="235"/>
      <c r="B287" s="235"/>
      <c r="C287" s="235"/>
      <c r="D287" s="269"/>
      <c r="E287" s="235"/>
      <c r="F287" s="235"/>
      <c r="G287" s="235"/>
      <c r="H287" s="235"/>
      <c r="I287" s="235"/>
      <c r="J287" s="235"/>
      <c r="K287" s="235"/>
      <c r="L287" s="235"/>
      <c r="M287" s="235"/>
      <c r="N287" s="235"/>
      <c r="O287" s="235"/>
      <c r="P287" s="235"/>
      <c r="Q287" s="235"/>
      <c r="R287" s="235"/>
      <c r="S287" s="235"/>
      <c r="T287" s="235"/>
      <c r="U287" s="235"/>
      <c r="V287" s="235"/>
      <c r="W287" s="235"/>
      <c r="X287" s="235"/>
      <c r="Y287" s="235"/>
      <c r="Z287" s="235"/>
    </row>
    <row r="288" spans="1:26" ht="12" customHeight="1" x14ac:dyDescent="0.25">
      <c r="A288" s="235"/>
      <c r="B288" s="235"/>
      <c r="C288" s="235"/>
      <c r="D288" s="269"/>
      <c r="E288" s="235"/>
      <c r="F288" s="235"/>
      <c r="G288" s="235"/>
      <c r="H288" s="235"/>
      <c r="I288" s="235"/>
      <c r="J288" s="235"/>
      <c r="K288" s="235"/>
      <c r="L288" s="235"/>
      <c r="M288" s="235"/>
      <c r="N288" s="235"/>
      <c r="O288" s="235"/>
      <c r="P288" s="235"/>
      <c r="Q288" s="235"/>
      <c r="R288" s="235"/>
      <c r="S288" s="235"/>
      <c r="T288" s="235"/>
      <c r="U288" s="235"/>
      <c r="V288" s="235"/>
      <c r="W288" s="235"/>
      <c r="X288" s="235"/>
      <c r="Y288" s="235"/>
      <c r="Z288" s="235"/>
    </row>
    <row r="289" spans="1:26" ht="12" customHeight="1" x14ac:dyDescent="0.25">
      <c r="A289" s="235"/>
      <c r="B289" s="235"/>
      <c r="C289" s="235"/>
      <c r="D289" s="269"/>
      <c r="E289" s="235"/>
      <c r="F289" s="235"/>
      <c r="G289" s="235"/>
      <c r="H289" s="235"/>
      <c r="I289" s="235"/>
      <c r="J289" s="235"/>
      <c r="K289" s="235"/>
      <c r="L289" s="235"/>
      <c r="M289" s="235"/>
      <c r="N289" s="235"/>
      <c r="O289" s="235"/>
      <c r="P289" s="235"/>
      <c r="Q289" s="235"/>
      <c r="R289" s="235"/>
      <c r="S289" s="235"/>
      <c r="T289" s="235"/>
      <c r="U289" s="235"/>
      <c r="V289" s="235"/>
      <c r="W289" s="235"/>
      <c r="X289" s="235"/>
      <c r="Y289" s="235"/>
      <c r="Z289" s="235"/>
    </row>
    <row r="290" spans="1:26" ht="12" customHeight="1" x14ac:dyDescent="0.25">
      <c r="A290" s="235"/>
      <c r="B290" s="235"/>
      <c r="C290" s="235"/>
      <c r="D290" s="269"/>
      <c r="E290" s="235"/>
      <c r="F290" s="235"/>
      <c r="G290" s="235"/>
      <c r="H290" s="235"/>
      <c r="I290" s="235"/>
      <c r="J290" s="235"/>
      <c r="K290" s="235"/>
      <c r="L290" s="235"/>
      <c r="M290" s="235"/>
      <c r="N290" s="235"/>
      <c r="O290" s="235"/>
      <c r="P290" s="235"/>
      <c r="Q290" s="235"/>
      <c r="R290" s="235"/>
      <c r="S290" s="235"/>
      <c r="T290" s="235"/>
      <c r="U290" s="235"/>
      <c r="V290" s="235"/>
      <c r="W290" s="235"/>
      <c r="X290" s="235"/>
      <c r="Y290" s="235"/>
      <c r="Z290" s="235"/>
    </row>
    <row r="291" spans="1:26" ht="12" customHeight="1" x14ac:dyDescent="0.25">
      <c r="A291" s="235"/>
      <c r="B291" s="235"/>
      <c r="C291" s="235"/>
      <c r="D291" s="269"/>
      <c r="E291" s="235"/>
      <c r="F291" s="235"/>
      <c r="G291" s="235"/>
      <c r="H291" s="235"/>
      <c r="I291" s="235"/>
      <c r="J291" s="235"/>
      <c r="K291" s="235"/>
      <c r="L291" s="235"/>
      <c r="M291" s="235"/>
      <c r="N291" s="235"/>
      <c r="O291" s="235"/>
      <c r="P291" s="235"/>
      <c r="Q291" s="235"/>
      <c r="R291" s="235"/>
      <c r="S291" s="235"/>
      <c r="T291" s="235"/>
      <c r="U291" s="235"/>
      <c r="V291" s="235"/>
      <c r="W291" s="235"/>
      <c r="X291" s="235"/>
      <c r="Y291" s="235"/>
      <c r="Z291" s="235"/>
    </row>
    <row r="292" spans="1:26" ht="12" customHeight="1" x14ac:dyDescent="0.25">
      <c r="A292" s="235"/>
      <c r="B292" s="235"/>
      <c r="C292" s="235"/>
      <c r="D292" s="269"/>
      <c r="E292" s="235"/>
      <c r="F292" s="235"/>
      <c r="G292" s="235"/>
      <c r="H292" s="235"/>
      <c r="I292" s="235"/>
      <c r="J292" s="235"/>
      <c r="K292" s="235"/>
      <c r="L292" s="235"/>
      <c r="M292" s="235"/>
      <c r="N292" s="235"/>
      <c r="O292" s="235"/>
      <c r="P292" s="235"/>
      <c r="Q292" s="235"/>
      <c r="R292" s="235"/>
      <c r="S292" s="235"/>
      <c r="T292" s="235"/>
      <c r="U292" s="235"/>
      <c r="V292" s="235"/>
      <c r="W292" s="235"/>
      <c r="X292" s="235"/>
      <c r="Y292" s="235"/>
      <c r="Z292" s="235"/>
    </row>
    <row r="293" spans="1:26" ht="12" customHeight="1" x14ac:dyDescent="0.25">
      <c r="A293" s="235"/>
      <c r="B293" s="235"/>
      <c r="C293" s="235"/>
      <c r="D293" s="269"/>
      <c r="E293" s="235"/>
      <c r="F293" s="235"/>
      <c r="G293" s="235"/>
      <c r="H293" s="235"/>
      <c r="I293" s="235"/>
      <c r="J293" s="235"/>
      <c r="K293" s="235"/>
      <c r="L293" s="235"/>
      <c r="M293" s="235"/>
      <c r="N293" s="235"/>
      <c r="O293" s="235"/>
      <c r="P293" s="235"/>
      <c r="Q293" s="235"/>
      <c r="R293" s="235"/>
      <c r="S293" s="235"/>
      <c r="T293" s="235"/>
      <c r="U293" s="235"/>
      <c r="V293" s="235"/>
      <c r="W293" s="235"/>
      <c r="X293" s="235"/>
      <c r="Y293" s="235"/>
      <c r="Z293" s="235"/>
    </row>
    <row r="294" spans="1:26" ht="12" customHeight="1" x14ac:dyDescent="0.25">
      <c r="A294" s="235"/>
      <c r="B294" s="235"/>
      <c r="C294" s="235"/>
      <c r="D294" s="269"/>
      <c r="E294" s="235"/>
      <c r="F294" s="235"/>
      <c r="G294" s="235"/>
      <c r="H294" s="235"/>
      <c r="I294" s="235"/>
      <c r="J294" s="235"/>
      <c r="K294" s="235"/>
      <c r="L294" s="235"/>
      <c r="M294" s="235"/>
      <c r="N294" s="235"/>
      <c r="O294" s="235"/>
      <c r="P294" s="235"/>
      <c r="Q294" s="235"/>
      <c r="R294" s="235"/>
      <c r="S294" s="235"/>
      <c r="T294" s="235"/>
      <c r="U294" s="235"/>
      <c r="V294" s="235"/>
      <c r="W294" s="235"/>
      <c r="X294" s="235"/>
      <c r="Y294" s="235"/>
      <c r="Z294" s="235"/>
    </row>
    <row r="295" spans="1:26" ht="12" customHeight="1" x14ac:dyDescent="0.25">
      <c r="A295" s="235"/>
      <c r="B295" s="235"/>
      <c r="C295" s="235"/>
      <c r="D295" s="269"/>
      <c r="E295" s="235"/>
      <c r="F295" s="235"/>
      <c r="G295" s="235"/>
      <c r="H295" s="235"/>
      <c r="I295" s="235"/>
      <c r="J295" s="235"/>
      <c r="K295" s="235"/>
      <c r="L295" s="235"/>
      <c r="M295" s="235"/>
      <c r="N295" s="235"/>
      <c r="O295" s="235"/>
      <c r="P295" s="235"/>
      <c r="Q295" s="235"/>
      <c r="R295" s="235"/>
      <c r="S295" s="235"/>
      <c r="T295" s="235"/>
      <c r="U295" s="235"/>
      <c r="V295" s="235"/>
      <c r="W295" s="235"/>
      <c r="X295" s="235"/>
      <c r="Y295" s="235"/>
      <c r="Z295" s="235"/>
    </row>
    <row r="296" spans="1:26" ht="12" customHeight="1" x14ac:dyDescent="0.25">
      <c r="A296" s="235"/>
      <c r="B296" s="235"/>
      <c r="C296" s="235"/>
      <c r="D296" s="269"/>
      <c r="E296" s="235"/>
      <c r="F296" s="235"/>
      <c r="G296" s="235"/>
      <c r="H296" s="235"/>
      <c r="I296" s="235"/>
      <c r="J296" s="235"/>
      <c r="K296" s="235"/>
      <c r="L296" s="235"/>
      <c r="M296" s="235"/>
      <c r="N296" s="235"/>
      <c r="O296" s="235"/>
      <c r="P296" s="235"/>
      <c r="Q296" s="235"/>
      <c r="R296" s="235"/>
      <c r="S296" s="235"/>
      <c r="T296" s="235"/>
      <c r="U296" s="235"/>
      <c r="V296" s="235"/>
      <c r="W296" s="235"/>
      <c r="X296" s="235"/>
      <c r="Y296" s="235"/>
      <c r="Z296" s="235"/>
    </row>
    <row r="297" spans="1:26" ht="12" customHeight="1" x14ac:dyDescent="0.25">
      <c r="A297" s="235"/>
      <c r="B297" s="235"/>
      <c r="C297" s="235"/>
      <c r="D297" s="269"/>
      <c r="E297" s="235"/>
      <c r="F297" s="235"/>
      <c r="G297" s="235"/>
      <c r="H297" s="235"/>
      <c r="I297" s="235"/>
      <c r="J297" s="235"/>
      <c r="K297" s="235"/>
      <c r="L297" s="235"/>
      <c r="M297" s="235"/>
      <c r="N297" s="235"/>
      <c r="O297" s="235"/>
      <c r="P297" s="235"/>
      <c r="Q297" s="235"/>
      <c r="R297" s="235"/>
      <c r="S297" s="235"/>
      <c r="T297" s="235"/>
      <c r="U297" s="235"/>
      <c r="V297" s="235"/>
      <c r="W297" s="235"/>
      <c r="X297" s="235"/>
      <c r="Y297" s="235"/>
      <c r="Z297" s="235"/>
    </row>
    <row r="298" spans="1:26" ht="12" customHeight="1" x14ac:dyDescent="0.25">
      <c r="A298" s="235"/>
      <c r="B298" s="235"/>
      <c r="C298" s="235"/>
      <c r="D298" s="269"/>
      <c r="E298" s="235"/>
      <c r="F298" s="235"/>
      <c r="G298" s="235"/>
      <c r="H298" s="235"/>
      <c r="I298" s="235"/>
      <c r="J298" s="235"/>
      <c r="K298" s="235"/>
      <c r="L298" s="235"/>
      <c r="M298" s="235"/>
      <c r="N298" s="235"/>
      <c r="O298" s="235"/>
      <c r="P298" s="235"/>
      <c r="Q298" s="235"/>
      <c r="R298" s="235"/>
      <c r="S298" s="235"/>
      <c r="T298" s="235"/>
      <c r="U298" s="235"/>
      <c r="V298" s="235"/>
      <c r="W298" s="235"/>
      <c r="X298" s="235"/>
      <c r="Y298" s="235"/>
      <c r="Z298" s="235"/>
    </row>
    <row r="299" spans="1:26" ht="12" customHeight="1" x14ac:dyDescent="0.25">
      <c r="A299" s="235"/>
      <c r="B299" s="235"/>
      <c r="C299" s="235"/>
      <c r="D299" s="269"/>
      <c r="E299" s="235"/>
      <c r="F299" s="235"/>
      <c r="G299" s="235"/>
      <c r="H299" s="235"/>
      <c r="I299" s="235"/>
      <c r="J299" s="235"/>
      <c r="K299" s="235"/>
      <c r="L299" s="235"/>
      <c r="M299" s="235"/>
      <c r="N299" s="235"/>
      <c r="O299" s="235"/>
      <c r="P299" s="235"/>
      <c r="Q299" s="235"/>
      <c r="R299" s="235"/>
      <c r="S299" s="235"/>
      <c r="T299" s="235"/>
      <c r="U299" s="235"/>
      <c r="V299" s="235"/>
      <c r="W299" s="235"/>
      <c r="X299" s="235"/>
      <c r="Y299" s="235"/>
      <c r="Z299" s="235"/>
    </row>
    <row r="300" spans="1:26" ht="12" customHeight="1" x14ac:dyDescent="0.25">
      <c r="A300" s="235"/>
      <c r="B300" s="235"/>
      <c r="C300" s="235"/>
      <c r="D300" s="269"/>
      <c r="E300" s="235"/>
      <c r="F300" s="235"/>
      <c r="G300" s="235"/>
      <c r="H300" s="235"/>
      <c r="I300" s="235"/>
      <c r="J300" s="235"/>
      <c r="K300" s="235"/>
      <c r="L300" s="235"/>
      <c r="M300" s="235"/>
      <c r="N300" s="235"/>
      <c r="O300" s="235"/>
      <c r="P300" s="235"/>
      <c r="Q300" s="235"/>
      <c r="R300" s="235"/>
      <c r="S300" s="235"/>
      <c r="T300" s="235"/>
      <c r="U300" s="235"/>
      <c r="V300" s="235"/>
      <c r="W300" s="235"/>
      <c r="X300" s="235"/>
      <c r="Y300" s="235"/>
      <c r="Z300" s="235"/>
    </row>
    <row r="301" spans="1:26" ht="12" customHeight="1" x14ac:dyDescent="0.25">
      <c r="A301" s="235"/>
      <c r="B301" s="235"/>
      <c r="C301" s="235"/>
      <c r="D301" s="269"/>
      <c r="E301" s="235"/>
      <c r="F301" s="235"/>
      <c r="G301" s="235"/>
      <c r="H301" s="235"/>
      <c r="I301" s="235"/>
      <c r="J301" s="235"/>
      <c r="K301" s="235"/>
      <c r="L301" s="235"/>
      <c r="M301" s="235"/>
      <c r="N301" s="235"/>
      <c r="O301" s="235"/>
      <c r="P301" s="235"/>
      <c r="Q301" s="235"/>
      <c r="R301" s="235"/>
      <c r="S301" s="235"/>
      <c r="T301" s="235"/>
      <c r="U301" s="235"/>
      <c r="V301" s="235"/>
      <c r="W301" s="235"/>
      <c r="X301" s="235"/>
      <c r="Y301" s="235"/>
      <c r="Z301" s="235"/>
    </row>
    <row r="302" spans="1:26" ht="12" customHeight="1" x14ac:dyDescent="0.25">
      <c r="A302" s="235"/>
      <c r="B302" s="235"/>
      <c r="C302" s="235"/>
      <c r="D302" s="269"/>
      <c r="E302" s="235"/>
      <c r="F302" s="235"/>
      <c r="G302" s="235"/>
      <c r="H302" s="235"/>
      <c r="I302" s="235"/>
      <c r="J302" s="235"/>
      <c r="K302" s="235"/>
      <c r="L302" s="235"/>
      <c r="M302" s="235"/>
      <c r="N302" s="235"/>
      <c r="O302" s="235"/>
      <c r="P302" s="235"/>
      <c r="Q302" s="235"/>
      <c r="R302" s="235"/>
      <c r="S302" s="235"/>
      <c r="T302" s="235"/>
      <c r="U302" s="235"/>
      <c r="V302" s="235"/>
      <c r="W302" s="235"/>
      <c r="X302" s="235"/>
      <c r="Y302" s="235"/>
      <c r="Z302" s="235"/>
    </row>
    <row r="303" spans="1:26" ht="12" customHeight="1" x14ac:dyDescent="0.25">
      <c r="A303" s="235"/>
      <c r="B303" s="235"/>
      <c r="C303" s="235"/>
      <c r="D303" s="269"/>
      <c r="E303" s="235"/>
      <c r="F303" s="235"/>
      <c r="G303" s="235"/>
      <c r="H303" s="235"/>
      <c r="I303" s="235"/>
      <c r="J303" s="235"/>
      <c r="K303" s="235"/>
      <c r="L303" s="235"/>
      <c r="M303" s="235"/>
      <c r="N303" s="235"/>
      <c r="O303" s="235"/>
      <c r="P303" s="235"/>
      <c r="Q303" s="235"/>
      <c r="R303" s="235"/>
      <c r="S303" s="235"/>
      <c r="T303" s="235"/>
      <c r="U303" s="235"/>
      <c r="V303" s="235"/>
      <c r="W303" s="235"/>
      <c r="X303" s="235"/>
      <c r="Y303" s="235"/>
      <c r="Z303" s="235"/>
    </row>
    <row r="304" spans="1:26" ht="12" customHeight="1" x14ac:dyDescent="0.25">
      <c r="A304" s="235"/>
      <c r="B304" s="235"/>
      <c r="C304" s="235"/>
      <c r="D304" s="269"/>
      <c r="E304" s="235"/>
      <c r="F304" s="235"/>
      <c r="G304" s="235"/>
      <c r="H304" s="235"/>
      <c r="I304" s="235"/>
      <c r="J304" s="235"/>
      <c r="K304" s="235"/>
      <c r="L304" s="235"/>
      <c r="M304" s="235"/>
      <c r="N304" s="235"/>
      <c r="O304" s="235"/>
      <c r="P304" s="235"/>
      <c r="Q304" s="235"/>
      <c r="R304" s="235"/>
      <c r="S304" s="235"/>
      <c r="T304" s="235"/>
      <c r="U304" s="235"/>
      <c r="V304" s="235"/>
      <c r="W304" s="235"/>
      <c r="X304" s="235"/>
      <c r="Y304" s="235"/>
      <c r="Z304" s="235"/>
    </row>
    <row r="305" spans="1:26" ht="12" customHeight="1" x14ac:dyDescent="0.25">
      <c r="A305" s="235"/>
      <c r="B305" s="235"/>
      <c r="C305" s="235"/>
      <c r="D305" s="269"/>
      <c r="E305" s="235"/>
      <c r="F305" s="235"/>
      <c r="G305" s="235"/>
      <c r="H305" s="235"/>
      <c r="I305" s="235"/>
      <c r="J305" s="235"/>
      <c r="K305" s="235"/>
      <c r="L305" s="235"/>
      <c r="M305" s="235"/>
      <c r="N305" s="235"/>
      <c r="O305" s="235"/>
      <c r="P305" s="235"/>
      <c r="Q305" s="235"/>
      <c r="R305" s="235"/>
      <c r="S305" s="235"/>
      <c r="T305" s="235"/>
      <c r="U305" s="235"/>
      <c r="V305" s="235"/>
      <c r="W305" s="235"/>
      <c r="X305" s="235"/>
      <c r="Y305" s="235"/>
      <c r="Z305" s="235"/>
    </row>
    <row r="306" spans="1:26" ht="12" customHeight="1" x14ac:dyDescent="0.25">
      <c r="A306" s="235"/>
      <c r="B306" s="235"/>
      <c r="C306" s="235"/>
      <c r="D306" s="269"/>
      <c r="E306" s="235"/>
      <c r="F306" s="235"/>
      <c r="G306" s="235"/>
      <c r="H306" s="235"/>
      <c r="I306" s="235"/>
      <c r="J306" s="235"/>
      <c r="K306" s="235"/>
      <c r="L306" s="235"/>
      <c r="M306" s="235"/>
      <c r="N306" s="235"/>
      <c r="O306" s="235"/>
      <c r="P306" s="235"/>
      <c r="Q306" s="235"/>
      <c r="R306" s="235"/>
      <c r="S306" s="235"/>
      <c r="T306" s="235"/>
      <c r="U306" s="235"/>
      <c r="V306" s="235"/>
      <c r="W306" s="235"/>
      <c r="X306" s="235"/>
      <c r="Y306" s="235"/>
      <c r="Z306" s="235"/>
    </row>
    <row r="307" spans="1:26" ht="12" customHeight="1" x14ac:dyDescent="0.25">
      <c r="A307" s="235"/>
      <c r="B307" s="235"/>
      <c r="C307" s="235"/>
      <c r="D307" s="269"/>
      <c r="E307" s="235"/>
      <c r="F307" s="235"/>
      <c r="G307" s="235"/>
      <c r="H307" s="235"/>
      <c r="I307" s="235"/>
      <c r="J307" s="235"/>
      <c r="K307" s="235"/>
      <c r="L307" s="235"/>
      <c r="M307" s="235"/>
      <c r="N307" s="235"/>
      <c r="O307" s="235"/>
      <c r="P307" s="235"/>
      <c r="Q307" s="235"/>
      <c r="R307" s="235"/>
      <c r="S307" s="235"/>
      <c r="T307" s="235"/>
      <c r="U307" s="235"/>
      <c r="V307" s="235"/>
      <c r="W307" s="235"/>
      <c r="X307" s="235"/>
      <c r="Y307" s="235"/>
      <c r="Z307" s="235"/>
    </row>
    <row r="308" spans="1:26" ht="12" customHeight="1" x14ac:dyDescent="0.25">
      <c r="A308" s="235"/>
      <c r="B308" s="235"/>
      <c r="C308" s="235"/>
      <c r="D308" s="269"/>
      <c r="E308" s="235"/>
      <c r="F308" s="235"/>
      <c r="G308" s="235"/>
      <c r="H308" s="235"/>
      <c r="I308" s="235"/>
      <c r="J308" s="235"/>
      <c r="K308" s="235"/>
      <c r="L308" s="235"/>
      <c r="M308" s="235"/>
      <c r="N308" s="235"/>
      <c r="O308" s="235"/>
      <c r="P308" s="235"/>
      <c r="Q308" s="235"/>
      <c r="R308" s="235"/>
      <c r="S308" s="235"/>
      <c r="T308" s="235"/>
      <c r="U308" s="235"/>
      <c r="V308" s="235"/>
      <c r="W308" s="235"/>
      <c r="X308" s="235"/>
      <c r="Y308" s="235"/>
      <c r="Z308" s="235"/>
    </row>
    <row r="309" spans="1:26" ht="12" customHeight="1" x14ac:dyDescent="0.25">
      <c r="A309" s="235"/>
      <c r="B309" s="235"/>
      <c r="C309" s="235"/>
      <c r="D309" s="269"/>
      <c r="E309" s="235"/>
      <c r="F309" s="235"/>
      <c r="G309" s="235"/>
      <c r="H309" s="235"/>
      <c r="I309" s="235"/>
      <c r="J309" s="235"/>
      <c r="K309" s="235"/>
      <c r="L309" s="235"/>
      <c r="M309" s="235"/>
      <c r="N309" s="235"/>
      <c r="O309" s="235"/>
      <c r="P309" s="235"/>
      <c r="Q309" s="235"/>
      <c r="R309" s="235"/>
      <c r="S309" s="235"/>
      <c r="T309" s="235"/>
      <c r="U309" s="235"/>
      <c r="V309" s="235"/>
      <c r="W309" s="235"/>
      <c r="X309" s="235"/>
      <c r="Y309" s="235"/>
      <c r="Z309" s="235"/>
    </row>
    <row r="310" spans="1:26" ht="12" customHeight="1" x14ac:dyDescent="0.25">
      <c r="A310" s="235"/>
      <c r="B310" s="235"/>
      <c r="C310" s="235"/>
      <c r="D310" s="269"/>
      <c r="E310" s="235"/>
      <c r="F310" s="235"/>
      <c r="G310" s="235"/>
      <c r="H310" s="235"/>
      <c r="I310" s="235"/>
      <c r="J310" s="235"/>
      <c r="K310" s="235"/>
      <c r="L310" s="235"/>
      <c r="M310" s="235"/>
      <c r="N310" s="235"/>
      <c r="O310" s="235"/>
      <c r="P310" s="235"/>
      <c r="Q310" s="235"/>
      <c r="R310" s="235"/>
      <c r="S310" s="235"/>
      <c r="T310" s="235"/>
      <c r="U310" s="235"/>
      <c r="V310" s="235"/>
      <c r="W310" s="235"/>
      <c r="X310" s="235"/>
      <c r="Y310" s="235"/>
      <c r="Z310" s="235"/>
    </row>
    <row r="311" spans="1:26" ht="12" customHeight="1" x14ac:dyDescent="0.25">
      <c r="A311" s="235"/>
      <c r="B311" s="235"/>
      <c r="C311" s="235"/>
      <c r="D311" s="269"/>
      <c r="E311" s="235"/>
      <c r="F311" s="235"/>
      <c r="G311" s="235"/>
      <c r="H311" s="235"/>
      <c r="I311" s="235"/>
      <c r="J311" s="235"/>
      <c r="K311" s="235"/>
      <c r="L311" s="235"/>
      <c r="M311" s="235"/>
      <c r="N311" s="235"/>
      <c r="O311" s="235"/>
      <c r="P311" s="235"/>
      <c r="Q311" s="235"/>
      <c r="R311" s="235"/>
      <c r="S311" s="235"/>
      <c r="T311" s="235"/>
      <c r="U311" s="235"/>
      <c r="V311" s="235"/>
      <c r="W311" s="235"/>
      <c r="X311" s="235"/>
      <c r="Y311" s="235"/>
      <c r="Z311" s="235"/>
    </row>
    <row r="312" spans="1:26" ht="12" customHeight="1" x14ac:dyDescent="0.25">
      <c r="A312" s="235"/>
      <c r="B312" s="235"/>
      <c r="C312" s="235"/>
      <c r="D312" s="269"/>
      <c r="E312" s="235"/>
      <c r="F312" s="235"/>
      <c r="G312" s="235"/>
      <c r="H312" s="235"/>
      <c r="I312" s="235"/>
      <c r="J312" s="235"/>
      <c r="K312" s="235"/>
      <c r="L312" s="235"/>
      <c r="M312" s="235"/>
      <c r="N312" s="235"/>
      <c r="O312" s="235"/>
      <c r="P312" s="235"/>
      <c r="Q312" s="235"/>
      <c r="R312" s="235"/>
      <c r="S312" s="235"/>
      <c r="T312" s="235"/>
      <c r="U312" s="235"/>
      <c r="V312" s="235"/>
      <c r="W312" s="235"/>
      <c r="X312" s="235"/>
      <c r="Y312" s="235"/>
      <c r="Z312" s="235"/>
    </row>
    <row r="313" spans="1:26" ht="12" customHeight="1" x14ac:dyDescent="0.25">
      <c r="A313" s="235"/>
      <c r="B313" s="235"/>
      <c r="C313" s="235"/>
      <c r="D313" s="269"/>
      <c r="E313" s="235"/>
      <c r="F313" s="235"/>
      <c r="G313" s="235"/>
      <c r="H313" s="235"/>
      <c r="I313" s="235"/>
      <c r="J313" s="235"/>
      <c r="K313" s="235"/>
      <c r="L313" s="235"/>
      <c r="M313" s="235"/>
      <c r="N313" s="235"/>
      <c r="O313" s="235"/>
      <c r="P313" s="235"/>
      <c r="Q313" s="235"/>
      <c r="R313" s="235"/>
      <c r="S313" s="235"/>
      <c r="T313" s="235"/>
      <c r="U313" s="235"/>
      <c r="V313" s="235"/>
      <c r="W313" s="235"/>
      <c r="X313" s="235"/>
      <c r="Y313" s="235"/>
      <c r="Z313" s="235"/>
    </row>
    <row r="314" spans="1:26" ht="12" customHeight="1" x14ac:dyDescent="0.25">
      <c r="A314" s="235"/>
      <c r="B314" s="235"/>
      <c r="C314" s="235"/>
      <c r="D314" s="269"/>
      <c r="E314" s="235"/>
      <c r="F314" s="235"/>
      <c r="G314" s="235"/>
      <c r="H314" s="235"/>
      <c r="I314" s="235"/>
      <c r="J314" s="235"/>
      <c r="K314" s="235"/>
      <c r="L314" s="235"/>
      <c r="M314" s="235"/>
      <c r="N314" s="235"/>
      <c r="O314" s="235"/>
      <c r="P314" s="235"/>
      <c r="Q314" s="235"/>
      <c r="R314" s="235"/>
      <c r="S314" s="235"/>
      <c r="T314" s="235"/>
      <c r="U314" s="235"/>
      <c r="V314" s="235"/>
      <c r="W314" s="235"/>
      <c r="X314" s="235"/>
      <c r="Y314" s="235"/>
      <c r="Z314" s="235"/>
    </row>
    <row r="315" spans="1:26" ht="12" customHeight="1" x14ac:dyDescent="0.25">
      <c r="A315" s="235"/>
      <c r="B315" s="235"/>
      <c r="C315" s="235"/>
      <c r="D315" s="269"/>
      <c r="E315" s="235"/>
      <c r="F315" s="235"/>
      <c r="G315" s="235"/>
      <c r="H315" s="235"/>
      <c r="I315" s="235"/>
      <c r="J315" s="235"/>
      <c r="K315" s="235"/>
      <c r="L315" s="235"/>
      <c r="M315" s="235"/>
      <c r="N315" s="235"/>
      <c r="O315" s="235"/>
      <c r="P315" s="235"/>
      <c r="Q315" s="235"/>
      <c r="R315" s="235"/>
      <c r="S315" s="235"/>
      <c r="T315" s="235"/>
      <c r="U315" s="235"/>
      <c r="V315" s="235"/>
      <c r="W315" s="235"/>
      <c r="X315" s="235"/>
      <c r="Y315" s="235"/>
      <c r="Z315" s="235"/>
    </row>
    <row r="316" spans="1:26" ht="12" customHeight="1" x14ac:dyDescent="0.25">
      <c r="A316" s="235"/>
      <c r="B316" s="235"/>
      <c r="C316" s="235"/>
      <c r="D316" s="269"/>
      <c r="E316" s="235"/>
      <c r="F316" s="235"/>
      <c r="G316" s="235"/>
      <c r="H316" s="235"/>
      <c r="I316" s="235"/>
      <c r="J316" s="235"/>
      <c r="K316" s="235"/>
      <c r="L316" s="235"/>
      <c r="M316" s="235"/>
      <c r="N316" s="235"/>
      <c r="O316" s="235"/>
      <c r="P316" s="235"/>
      <c r="Q316" s="235"/>
      <c r="R316" s="235"/>
      <c r="S316" s="235"/>
      <c r="T316" s="235"/>
      <c r="U316" s="235"/>
      <c r="V316" s="235"/>
      <c r="W316" s="235"/>
      <c r="X316" s="235"/>
      <c r="Y316" s="235"/>
      <c r="Z316" s="235"/>
    </row>
    <row r="317" spans="1:26" ht="12" customHeight="1" x14ac:dyDescent="0.25">
      <c r="A317" s="235"/>
      <c r="B317" s="235"/>
      <c r="C317" s="235"/>
      <c r="D317" s="269"/>
      <c r="E317" s="235"/>
      <c r="F317" s="235"/>
      <c r="G317" s="235"/>
      <c r="H317" s="235"/>
      <c r="I317" s="235"/>
      <c r="J317" s="235"/>
      <c r="K317" s="235"/>
      <c r="L317" s="235"/>
      <c r="M317" s="235"/>
      <c r="N317" s="235"/>
      <c r="O317" s="235"/>
      <c r="P317" s="235"/>
      <c r="Q317" s="235"/>
      <c r="R317" s="235"/>
      <c r="S317" s="235"/>
      <c r="T317" s="235"/>
      <c r="U317" s="235"/>
      <c r="V317" s="235"/>
      <c r="W317" s="235"/>
      <c r="X317" s="235"/>
      <c r="Y317" s="235"/>
      <c r="Z317" s="235"/>
    </row>
    <row r="318" spans="1:26" ht="12" customHeight="1" x14ac:dyDescent="0.25">
      <c r="A318" s="235"/>
      <c r="B318" s="235"/>
      <c r="C318" s="235"/>
      <c r="D318" s="269"/>
      <c r="E318" s="235"/>
      <c r="F318" s="235"/>
      <c r="G318" s="235"/>
      <c r="H318" s="235"/>
      <c r="I318" s="235"/>
      <c r="J318" s="235"/>
      <c r="K318" s="235"/>
      <c r="L318" s="235"/>
      <c r="M318" s="235"/>
      <c r="N318" s="235"/>
      <c r="O318" s="235"/>
      <c r="P318" s="235"/>
      <c r="Q318" s="235"/>
      <c r="R318" s="235"/>
      <c r="S318" s="235"/>
      <c r="T318" s="235"/>
      <c r="U318" s="235"/>
      <c r="V318" s="235"/>
      <c r="W318" s="235"/>
      <c r="X318" s="235"/>
      <c r="Y318" s="235"/>
      <c r="Z318" s="235"/>
    </row>
    <row r="319" spans="1:26" ht="12" customHeight="1" x14ac:dyDescent="0.25">
      <c r="A319" s="235"/>
      <c r="B319" s="235"/>
      <c r="C319" s="235"/>
      <c r="D319" s="269"/>
      <c r="E319" s="235"/>
      <c r="F319" s="235"/>
      <c r="G319" s="235"/>
      <c r="H319" s="235"/>
      <c r="I319" s="235"/>
      <c r="J319" s="235"/>
      <c r="K319" s="235"/>
      <c r="L319" s="235"/>
      <c r="M319" s="235"/>
      <c r="N319" s="235"/>
      <c r="O319" s="235"/>
      <c r="P319" s="235"/>
      <c r="Q319" s="235"/>
      <c r="R319" s="235"/>
      <c r="S319" s="235"/>
      <c r="T319" s="235"/>
      <c r="U319" s="235"/>
      <c r="V319" s="235"/>
      <c r="W319" s="235"/>
      <c r="X319" s="235"/>
      <c r="Y319" s="235"/>
      <c r="Z319" s="235"/>
    </row>
    <row r="320" spans="1:26" ht="12" customHeight="1" x14ac:dyDescent="0.25">
      <c r="A320" s="235"/>
      <c r="B320" s="235"/>
      <c r="C320" s="235"/>
      <c r="D320" s="269"/>
      <c r="E320" s="235"/>
      <c r="F320" s="235"/>
      <c r="G320" s="235"/>
      <c r="H320" s="235"/>
      <c r="I320" s="235"/>
      <c r="J320" s="235"/>
      <c r="K320" s="235"/>
      <c r="L320" s="235"/>
      <c r="M320" s="235"/>
      <c r="N320" s="235"/>
      <c r="O320" s="235"/>
      <c r="P320" s="235"/>
      <c r="Q320" s="235"/>
      <c r="R320" s="235"/>
      <c r="S320" s="235"/>
      <c r="T320" s="235"/>
      <c r="U320" s="235"/>
      <c r="V320" s="235"/>
      <c r="W320" s="235"/>
      <c r="X320" s="235"/>
      <c r="Y320" s="235"/>
      <c r="Z320" s="235"/>
    </row>
    <row r="321" spans="1:26" ht="12" customHeight="1" x14ac:dyDescent="0.25">
      <c r="A321" s="235"/>
      <c r="B321" s="235"/>
      <c r="C321" s="235"/>
      <c r="D321" s="269"/>
      <c r="E321" s="235"/>
      <c r="F321" s="235"/>
      <c r="G321" s="235"/>
      <c r="H321" s="235"/>
      <c r="I321" s="235"/>
      <c r="J321" s="235"/>
      <c r="K321" s="235"/>
      <c r="L321" s="235"/>
      <c r="M321" s="235"/>
      <c r="N321" s="235"/>
      <c r="O321" s="235"/>
      <c r="P321" s="235"/>
      <c r="Q321" s="235"/>
      <c r="R321" s="235"/>
      <c r="S321" s="235"/>
      <c r="T321" s="235"/>
      <c r="U321" s="235"/>
      <c r="V321" s="235"/>
      <c r="W321" s="235"/>
      <c r="X321" s="235"/>
      <c r="Y321" s="235"/>
      <c r="Z321" s="235"/>
    </row>
    <row r="322" spans="1:26" ht="12" customHeight="1" x14ac:dyDescent="0.25">
      <c r="A322" s="235"/>
      <c r="B322" s="235"/>
      <c r="C322" s="235"/>
      <c r="D322" s="269"/>
      <c r="E322" s="235"/>
      <c r="F322" s="235"/>
      <c r="G322" s="235"/>
      <c r="H322" s="235"/>
      <c r="I322" s="235"/>
      <c r="J322" s="235"/>
      <c r="K322" s="235"/>
      <c r="L322" s="235"/>
      <c r="M322" s="235"/>
      <c r="N322" s="235"/>
      <c r="O322" s="235"/>
      <c r="P322" s="235"/>
      <c r="Q322" s="235"/>
      <c r="R322" s="235"/>
      <c r="S322" s="235"/>
      <c r="T322" s="235"/>
      <c r="U322" s="235"/>
      <c r="V322" s="235"/>
      <c r="W322" s="235"/>
      <c r="X322" s="235"/>
      <c r="Y322" s="235"/>
      <c r="Z322" s="235"/>
    </row>
    <row r="323" spans="1:26" ht="12" customHeight="1" x14ac:dyDescent="0.25">
      <c r="A323" s="235"/>
      <c r="B323" s="235"/>
      <c r="C323" s="235"/>
      <c r="D323" s="269"/>
      <c r="E323" s="235"/>
      <c r="F323" s="235"/>
      <c r="G323" s="235"/>
      <c r="H323" s="235"/>
      <c r="I323" s="235"/>
      <c r="J323" s="235"/>
      <c r="K323" s="235"/>
      <c r="L323" s="235"/>
      <c r="M323" s="235"/>
      <c r="N323" s="235"/>
      <c r="O323" s="235"/>
      <c r="P323" s="235"/>
      <c r="Q323" s="235"/>
      <c r="R323" s="235"/>
      <c r="S323" s="235"/>
      <c r="T323" s="235"/>
      <c r="U323" s="235"/>
      <c r="V323" s="235"/>
      <c r="W323" s="235"/>
      <c r="X323" s="235"/>
      <c r="Y323" s="235"/>
      <c r="Z323" s="235"/>
    </row>
    <row r="324" spans="1:26" ht="12" customHeight="1" x14ac:dyDescent="0.25">
      <c r="A324" s="235"/>
      <c r="B324" s="235"/>
      <c r="C324" s="235"/>
      <c r="D324" s="269"/>
      <c r="E324" s="235"/>
      <c r="F324" s="235"/>
      <c r="G324" s="235"/>
      <c r="H324" s="235"/>
      <c r="I324" s="235"/>
      <c r="J324" s="235"/>
      <c r="K324" s="235"/>
      <c r="L324" s="235"/>
      <c r="M324" s="235"/>
      <c r="N324" s="235"/>
      <c r="O324" s="235"/>
      <c r="P324" s="235"/>
      <c r="Q324" s="235"/>
      <c r="R324" s="235"/>
      <c r="S324" s="235"/>
      <c r="T324" s="235"/>
      <c r="U324" s="235"/>
      <c r="V324" s="235"/>
      <c r="W324" s="235"/>
      <c r="X324" s="235"/>
      <c r="Y324" s="235"/>
      <c r="Z324" s="235"/>
    </row>
    <row r="325" spans="1:26" ht="12" customHeight="1" x14ac:dyDescent="0.25">
      <c r="A325" s="235"/>
      <c r="B325" s="235"/>
      <c r="C325" s="235"/>
      <c r="D325" s="269"/>
      <c r="E325" s="235"/>
      <c r="F325" s="235"/>
      <c r="G325" s="235"/>
      <c r="H325" s="235"/>
      <c r="I325" s="235"/>
      <c r="J325" s="235"/>
      <c r="K325" s="235"/>
      <c r="L325" s="235"/>
      <c r="M325" s="235"/>
      <c r="N325" s="235"/>
      <c r="O325" s="235"/>
      <c r="P325" s="235"/>
      <c r="Q325" s="235"/>
      <c r="R325" s="235"/>
      <c r="S325" s="235"/>
      <c r="T325" s="235"/>
      <c r="U325" s="235"/>
      <c r="V325" s="235"/>
      <c r="W325" s="235"/>
      <c r="X325" s="235"/>
      <c r="Y325" s="235"/>
      <c r="Z325" s="235"/>
    </row>
    <row r="326" spans="1:26" ht="12" customHeight="1" x14ac:dyDescent="0.25">
      <c r="A326" s="235"/>
      <c r="B326" s="235"/>
      <c r="C326" s="235"/>
      <c r="D326" s="269"/>
      <c r="E326" s="235"/>
      <c r="F326" s="235"/>
      <c r="G326" s="235"/>
      <c r="H326" s="235"/>
      <c r="I326" s="235"/>
      <c r="J326" s="235"/>
      <c r="K326" s="235"/>
      <c r="L326" s="235"/>
      <c r="M326" s="235"/>
      <c r="N326" s="235"/>
      <c r="O326" s="235"/>
      <c r="P326" s="235"/>
      <c r="Q326" s="235"/>
      <c r="R326" s="235"/>
      <c r="S326" s="235"/>
      <c r="T326" s="235"/>
      <c r="U326" s="235"/>
      <c r="V326" s="235"/>
      <c r="W326" s="235"/>
      <c r="X326" s="235"/>
      <c r="Y326" s="235"/>
      <c r="Z326" s="235"/>
    </row>
    <row r="327" spans="1:26" ht="12" customHeight="1" x14ac:dyDescent="0.25">
      <c r="A327" s="235"/>
      <c r="B327" s="235"/>
      <c r="C327" s="235"/>
      <c r="D327" s="269"/>
      <c r="E327" s="235"/>
      <c r="F327" s="235"/>
      <c r="G327" s="235"/>
      <c r="H327" s="235"/>
      <c r="I327" s="235"/>
      <c r="J327" s="235"/>
      <c r="K327" s="235"/>
      <c r="L327" s="235"/>
      <c r="M327" s="235"/>
      <c r="N327" s="235"/>
      <c r="O327" s="235"/>
      <c r="P327" s="235"/>
      <c r="Q327" s="235"/>
      <c r="R327" s="235"/>
      <c r="S327" s="235"/>
      <c r="T327" s="235"/>
      <c r="U327" s="235"/>
      <c r="V327" s="235"/>
      <c r="W327" s="235"/>
      <c r="X327" s="235"/>
      <c r="Y327" s="235"/>
      <c r="Z327" s="235"/>
    </row>
    <row r="328" spans="1:26" ht="12" customHeight="1" x14ac:dyDescent="0.25">
      <c r="A328" s="235"/>
      <c r="B328" s="235"/>
      <c r="C328" s="235"/>
      <c r="D328" s="269"/>
      <c r="E328" s="235"/>
      <c r="F328" s="235"/>
      <c r="G328" s="235"/>
      <c r="H328" s="235"/>
      <c r="I328" s="235"/>
      <c r="J328" s="235"/>
      <c r="K328" s="235"/>
      <c r="L328" s="235"/>
      <c r="M328" s="235"/>
      <c r="N328" s="235"/>
      <c r="O328" s="235"/>
      <c r="P328" s="235"/>
      <c r="Q328" s="235"/>
      <c r="R328" s="235"/>
      <c r="S328" s="235"/>
      <c r="T328" s="235"/>
      <c r="U328" s="235"/>
      <c r="V328" s="235"/>
      <c r="W328" s="235"/>
      <c r="X328" s="235"/>
      <c r="Y328" s="235"/>
      <c r="Z328" s="235"/>
    </row>
    <row r="329" spans="1:26" ht="12" customHeight="1" x14ac:dyDescent="0.25">
      <c r="A329" s="235"/>
      <c r="B329" s="235"/>
      <c r="C329" s="235"/>
      <c r="D329" s="269"/>
      <c r="E329" s="235"/>
      <c r="F329" s="235"/>
      <c r="G329" s="235"/>
      <c r="H329" s="235"/>
      <c r="I329" s="235"/>
      <c r="J329" s="235"/>
      <c r="K329" s="235"/>
      <c r="L329" s="235"/>
      <c r="M329" s="235"/>
      <c r="N329" s="235"/>
      <c r="O329" s="235"/>
      <c r="P329" s="235"/>
      <c r="Q329" s="235"/>
      <c r="R329" s="235"/>
      <c r="S329" s="235"/>
      <c r="T329" s="235"/>
      <c r="U329" s="235"/>
      <c r="V329" s="235"/>
      <c r="W329" s="235"/>
      <c r="X329" s="235"/>
      <c r="Y329" s="235"/>
      <c r="Z329" s="235"/>
    </row>
    <row r="330" spans="1:26" ht="12" customHeight="1" x14ac:dyDescent="0.25">
      <c r="A330" s="235"/>
      <c r="B330" s="235"/>
      <c r="C330" s="235"/>
      <c r="D330" s="269"/>
      <c r="E330" s="235"/>
      <c r="F330" s="235"/>
      <c r="G330" s="235"/>
      <c r="H330" s="235"/>
      <c r="I330" s="235"/>
      <c r="J330" s="235"/>
      <c r="K330" s="235"/>
      <c r="L330" s="235"/>
      <c r="M330" s="235"/>
      <c r="N330" s="235"/>
      <c r="O330" s="235"/>
      <c r="P330" s="235"/>
      <c r="Q330" s="235"/>
      <c r="R330" s="235"/>
      <c r="S330" s="235"/>
      <c r="T330" s="235"/>
      <c r="U330" s="235"/>
      <c r="V330" s="235"/>
      <c r="W330" s="235"/>
      <c r="X330" s="235"/>
      <c r="Y330" s="235"/>
      <c r="Z330" s="235"/>
    </row>
    <row r="331" spans="1:26" ht="12" customHeight="1" x14ac:dyDescent="0.25">
      <c r="A331" s="235"/>
      <c r="B331" s="235"/>
      <c r="C331" s="235"/>
      <c r="D331" s="269"/>
      <c r="E331" s="235"/>
      <c r="F331" s="235"/>
      <c r="G331" s="235"/>
      <c r="H331" s="235"/>
      <c r="I331" s="235"/>
      <c r="J331" s="235"/>
      <c r="K331" s="235"/>
      <c r="L331" s="235"/>
      <c r="M331" s="235"/>
      <c r="N331" s="235"/>
      <c r="O331" s="235"/>
      <c r="P331" s="235"/>
      <c r="Q331" s="235"/>
      <c r="R331" s="235"/>
      <c r="S331" s="235"/>
      <c r="T331" s="235"/>
      <c r="U331" s="235"/>
      <c r="V331" s="235"/>
      <c r="W331" s="235"/>
      <c r="X331" s="235"/>
      <c r="Y331" s="235"/>
      <c r="Z331" s="235"/>
    </row>
    <row r="332" spans="1:26" ht="12" customHeight="1" x14ac:dyDescent="0.25">
      <c r="A332" s="235"/>
      <c r="B332" s="235"/>
      <c r="C332" s="235"/>
      <c r="D332" s="269"/>
      <c r="E332" s="235"/>
      <c r="F332" s="235"/>
      <c r="G332" s="235"/>
      <c r="H332" s="235"/>
      <c r="I332" s="235"/>
      <c r="J332" s="235"/>
      <c r="K332" s="235"/>
      <c r="L332" s="235"/>
      <c r="M332" s="235"/>
      <c r="N332" s="235"/>
      <c r="O332" s="235"/>
      <c r="P332" s="235"/>
      <c r="Q332" s="235"/>
      <c r="R332" s="235"/>
      <c r="S332" s="235"/>
      <c r="T332" s="235"/>
      <c r="U332" s="235"/>
      <c r="V332" s="235"/>
      <c r="W332" s="235"/>
      <c r="X332" s="235"/>
      <c r="Y332" s="235"/>
      <c r="Z332" s="235"/>
    </row>
    <row r="333" spans="1:26" ht="12" customHeight="1" x14ac:dyDescent="0.25">
      <c r="A333" s="235"/>
      <c r="B333" s="235"/>
      <c r="C333" s="235"/>
      <c r="D333" s="269"/>
      <c r="E333" s="235"/>
      <c r="F333" s="235"/>
      <c r="G333" s="235"/>
      <c r="H333" s="235"/>
      <c r="I333" s="235"/>
      <c r="J333" s="235"/>
      <c r="K333" s="235"/>
      <c r="L333" s="235"/>
      <c r="M333" s="235"/>
      <c r="N333" s="235"/>
      <c r="O333" s="235"/>
      <c r="P333" s="235"/>
      <c r="Q333" s="235"/>
      <c r="R333" s="235"/>
      <c r="S333" s="235"/>
      <c r="T333" s="235"/>
      <c r="U333" s="235"/>
      <c r="V333" s="235"/>
      <c r="W333" s="235"/>
      <c r="X333" s="235"/>
      <c r="Y333" s="235"/>
      <c r="Z333" s="235"/>
    </row>
    <row r="334" spans="1:26" ht="12" customHeight="1" x14ac:dyDescent="0.25">
      <c r="A334" s="235"/>
      <c r="B334" s="235"/>
      <c r="C334" s="235"/>
      <c r="D334" s="269"/>
      <c r="E334" s="235"/>
      <c r="F334" s="235"/>
      <c r="G334" s="235"/>
      <c r="H334" s="235"/>
      <c r="I334" s="235"/>
      <c r="J334" s="235"/>
      <c r="K334" s="235"/>
      <c r="L334" s="235"/>
      <c r="M334" s="235"/>
      <c r="N334" s="235"/>
      <c r="O334" s="235"/>
      <c r="P334" s="235"/>
      <c r="Q334" s="235"/>
      <c r="R334" s="235"/>
      <c r="S334" s="235"/>
      <c r="T334" s="235"/>
      <c r="U334" s="235"/>
      <c r="V334" s="235"/>
      <c r="W334" s="235"/>
      <c r="X334" s="235"/>
      <c r="Y334" s="235"/>
      <c r="Z334" s="235"/>
    </row>
    <row r="335" spans="1:26" ht="12" customHeight="1" x14ac:dyDescent="0.25">
      <c r="A335" s="235"/>
      <c r="B335" s="235"/>
      <c r="C335" s="235"/>
      <c r="D335" s="269"/>
      <c r="E335" s="235"/>
      <c r="F335" s="235"/>
      <c r="G335" s="235"/>
      <c r="H335" s="235"/>
      <c r="I335" s="235"/>
      <c r="J335" s="235"/>
      <c r="K335" s="235"/>
      <c r="L335" s="235"/>
      <c r="M335" s="235"/>
      <c r="N335" s="235"/>
      <c r="O335" s="235"/>
      <c r="P335" s="235"/>
      <c r="Q335" s="235"/>
      <c r="R335" s="235"/>
      <c r="S335" s="235"/>
      <c r="T335" s="235"/>
      <c r="U335" s="235"/>
      <c r="V335" s="235"/>
      <c r="W335" s="235"/>
      <c r="X335" s="235"/>
      <c r="Y335" s="235"/>
      <c r="Z335" s="235"/>
    </row>
    <row r="336" spans="1:26" ht="12" customHeight="1" x14ac:dyDescent="0.25">
      <c r="A336" s="235"/>
      <c r="B336" s="235"/>
      <c r="C336" s="235"/>
      <c r="D336" s="269"/>
      <c r="E336" s="235"/>
      <c r="F336" s="235"/>
      <c r="G336" s="235"/>
      <c r="H336" s="235"/>
      <c r="I336" s="235"/>
      <c r="J336" s="235"/>
      <c r="K336" s="235"/>
      <c r="L336" s="235"/>
      <c r="M336" s="235"/>
      <c r="N336" s="235"/>
      <c r="O336" s="235"/>
      <c r="P336" s="235"/>
      <c r="Q336" s="235"/>
      <c r="R336" s="235"/>
      <c r="S336" s="235"/>
      <c r="T336" s="235"/>
      <c r="U336" s="235"/>
      <c r="V336" s="235"/>
      <c r="W336" s="235"/>
      <c r="X336" s="235"/>
      <c r="Y336" s="235"/>
      <c r="Z336" s="235"/>
    </row>
    <row r="337" spans="1:26" ht="12" customHeight="1" x14ac:dyDescent="0.25">
      <c r="A337" s="235"/>
      <c r="B337" s="235"/>
      <c r="C337" s="235"/>
      <c r="D337" s="269"/>
      <c r="E337" s="235"/>
      <c r="F337" s="235"/>
      <c r="G337" s="235"/>
      <c r="H337" s="235"/>
      <c r="I337" s="235"/>
      <c r="J337" s="235"/>
      <c r="K337" s="235"/>
      <c r="L337" s="235"/>
      <c r="M337" s="235"/>
      <c r="N337" s="235"/>
      <c r="O337" s="235"/>
      <c r="P337" s="235"/>
      <c r="Q337" s="235"/>
      <c r="R337" s="235"/>
      <c r="S337" s="235"/>
      <c r="T337" s="235"/>
      <c r="U337" s="235"/>
      <c r="V337" s="235"/>
      <c r="W337" s="235"/>
      <c r="X337" s="235"/>
      <c r="Y337" s="235"/>
      <c r="Z337" s="235"/>
    </row>
    <row r="338" spans="1:26" ht="12" customHeight="1" x14ac:dyDescent="0.25">
      <c r="A338" s="235"/>
      <c r="B338" s="235"/>
      <c r="C338" s="235"/>
      <c r="D338" s="269"/>
      <c r="E338" s="235"/>
      <c r="F338" s="235"/>
      <c r="G338" s="235"/>
      <c r="H338" s="235"/>
      <c r="I338" s="235"/>
      <c r="J338" s="235"/>
      <c r="K338" s="235"/>
      <c r="L338" s="235"/>
      <c r="M338" s="235"/>
      <c r="N338" s="235"/>
      <c r="O338" s="235"/>
      <c r="P338" s="235"/>
      <c r="Q338" s="235"/>
      <c r="R338" s="235"/>
      <c r="S338" s="235"/>
      <c r="T338" s="235"/>
      <c r="U338" s="235"/>
      <c r="V338" s="235"/>
      <c r="W338" s="235"/>
      <c r="X338" s="235"/>
      <c r="Y338" s="235"/>
      <c r="Z338" s="235"/>
    </row>
    <row r="339" spans="1:26" ht="12" customHeight="1" x14ac:dyDescent="0.25">
      <c r="A339" s="235"/>
      <c r="B339" s="235"/>
      <c r="C339" s="235"/>
      <c r="D339" s="269"/>
      <c r="E339" s="235"/>
      <c r="F339" s="235"/>
      <c r="G339" s="235"/>
      <c r="H339" s="235"/>
      <c r="I339" s="235"/>
      <c r="J339" s="235"/>
      <c r="K339" s="235"/>
      <c r="L339" s="235"/>
      <c r="M339" s="235"/>
      <c r="N339" s="235"/>
      <c r="O339" s="235"/>
      <c r="P339" s="235"/>
      <c r="Q339" s="235"/>
      <c r="R339" s="235"/>
      <c r="S339" s="235"/>
      <c r="T339" s="235"/>
      <c r="U339" s="235"/>
      <c r="V339" s="235"/>
      <c r="W339" s="235"/>
      <c r="X339" s="235"/>
      <c r="Y339" s="235"/>
      <c r="Z339" s="235"/>
    </row>
    <row r="340" spans="1:26" ht="12" customHeight="1" x14ac:dyDescent="0.25">
      <c r="A340" s="235"/>
      <c r="B340" s="235"/>
      <c r="C340" s="235"/>
      <c r="D340" s="269"/>
      <c r="E340" s="235"/>
      <c r="F340" s="235"/>
      <c r="G340" s="235"/>
      <c r="H340" s="235"/>
      <c r="I340" s="235"/>
      <c r="J340" s="235"/>
      <c r="K340" s="235"/>
      <c r="L340" s="235"/>
      <c r="M340" s="235"/>
      <c r="N340" s="235"/>
      <c r="O340" s="235"/>
      <c r="P340" s="235"/>
      <c r="Q340" s="235"/>
      <c r="R340" s="235"/>
      <c r="S340" s="235"/>
      <c r="T340" s="235"/>
      <c r="U340" s="235"/>
      <c r="V340" s="235"/>
      <c r="W340" s="235"/>
      <c r="X340" s="235"/>
      <c r="Y340" s="235"/>
      <c r="Z340" s="235"/>
    </row>
    <row r="341" spans="1:26" ht="12" customHeight="1" x14ac:dyDescent="0.25">
      <c r="A341" s="235"/>
      <c r="B341" s="235"/>
      <c r="C341" s="235"/>
      <c r="D341" s="269"/>
      <c r="E341" s="235"/>
      <c r="F341" s="235"/>
      <c r="G341" s="235"/>
      <c r="H341" s="235"/>
      <c r="I341" s="235"/>
      <c r="J341" s="235"/>
      <c r="K341" s="235"/>
      <c r="L341" s="235"/>
      <c r="M341" s="235"/>
      <c r="N341" s="235"/>
      <c r="O341" s="235"/>
      <c r="P341" s="235"/>
      <c r="Q341" s="235"/>
      <c r="R341" s="235"/>
      <c r="S341" s="235"/>
      <c r="T341" s="235"/>
      <c r="U341" s="235"/>
      <c r="V341" s="235"/>
      <c r="W341" s="235"/>
      <c r="X341" s="235"/>
      <c r="Y341" s="235"/>
      <c r="Z341" s="235"/>
    </row>
    <row r="342" spans="1:26" ht="12" customHeight="1" x14ac:dyDescent="0.25">
      <c r="A342" s="235"/>
      <c r="B342" s="235"/>
      <c r="C342" s="235"/>
      <c r="D342" s="269"/>
      <c r="E342" s="235"/>
      <c r="F342" s="235"/>
      <c r="G342" s="235"/>
      <c r="H342" s="235"/>
      <c r="I342" s="235"/>
      <c r="J342" s="235"/>
      <c r="K342" s="235"/>
      <c r="L342" s="235"/>
      <c r="M342" s="235"/>
      <c r="N342" s="235"/>
      <c r="O342" s="235"/>
      <c r="P342" s="235"/>
      <c r="Q342" s="235"/>
      <c r="R342" s="235"/>
      <c r="S342" s="235"/>
      <c r="T342" s="235"/>
      <c r="U342" s="235"/>
      <c r="V342" s="235"/>
      <c r="W342" s="235"/>
      <c r="X342" s="235"/>
      <c r="Y342" s="235"/>
      <c r="Z342" s="235"/>
    </row>
    <row r="343" spans="1:26" ht="12" customHeight="1" x14ac:dyDescent="0.25">
      <c r="A343" s="235"/>
      <c r="B343" s="235"/>
      <c r="C343" s="235"/>
      <c r="D343" s="269"/>
      <c r="E343" s="235"/>
      <c r="F343" s="235"/>
      <c r="G343" s="235"/>
      <c r="H343" s="235"/>
      <c r="I343" s="235"/>
      <c r="J343" s="235"/>
      <c r="K343" s="235"/>
      <c r="L343" s="235"/>
      <c r="M343" s="235"/>
      <c r="N343" s="235"/>
      <c r="O343" s="235"/>
      <c r="P343" s="235"/>
      <c r="Q343" s="235"/>
      <c r="R343" s="235"/>
      <c r="S343" s="235"/>
      <c r="T343" s="235"/>
      <c r="U343" s="235"/>
      <c r="V343" s="235"/>
      <c r="W343" s="235"/>
      <c r="X343" s="235"/>
      <c r="Y343" s="235"/>
      <c r="Z343" s="235"/>
    </row>
    <row r="344" spans="1:26" ht="12" customHeight="1" x14ac:dyDescent="0.25">
      <c r="A344" s="235"/>
      <c r="B344" s="235"/>
      <c r="C344" s="235"/>
      <c r="D344" s="269"/>
      <c r="E344" s="235"/>
      <c r="F344" s="235"/>
      <c r="G344" s="235"/>
      <c r="H344" s="235"/>
      <c r="I344" s="235"/>
      <c r="J344" s="235"/>
      <c r="K344" s="235"/>
      <c r="L344" s="235"/>
      <c r="M344" s="235"/>
      <c r="N344" s="235"/>
      <c r="O344" s="235"/>
      <c r="P344" s="235"/>
      <c r="Q344" s="235"/>
      <c r="R344" s="235"/>
      <c r="S344" s="235"/>
      <c r="T344" s="235"/>
      <c r="U344" s="235"/>
      <c r="V344" s="235"/>
      <c r="W344" s="235"/>
      <c r="X344" s="235"/>
      <c r="Y344" s="235"/>
      <c r="Z344" s="235"/>
    </row>
    <row r="345" spans="1:26" ht="12" customHeight="1" x14ac:dyDescent="0.25">
      <c r="A345" s="235"/>
      <c r="B345" s="235"/>
      <c r="C345" s="235"/>
      <c r="D345" s="269"/>
      <c r="E345" s="235"/>
      <c r="F345" s="235"/>
      <c r="G345" s="235"/>
      <c r="H345" s="235"/>
      <c r="I345" s="235"/>
      <c r="J345" s="235"/>
      <c r="K345" s="235"/>
      <c r="L345" s="235"/>
      <c r="M345" s="235"/>
      <c r="N345" s="235"/>
      <c r="O345" s="235"/>
      <c r="P345" s="235"/>
      <c r="Q345" s="235"/>
      <c r="R345" s="235"/>
      <c r="S345" s="235"/>
      <c r="T345" s="235"/>
      <c r="U345" s="235"/>
      <c r="V345" s="235"/>
      <c r="W345" s="235"/>
      <c r="X345" s="235"/>
      <c r="Y345" s="235"/>
      <c r="Z345" s="235"/>
    </row>
    <row r="346" spans="1:26" ht="12" customHeight="1" x14ac:dyDescent="0.25">
      <c r="A346" s="235"/>
      <c r="B346" s="235"/>
      <c r="C346" s="235"/>
      <c r="D346" s="269"/>
      <c r="E346" s="235"/>
      <c r="F346" s="235"/>
      <c r="G346" s="235"/>
      <c r="H346" s="235"/>
      <c r="I346" s="235"/>
      <c r="J346" s="235"/>
      <c r="K346" s="235"/>
      <c r="L346" s="235"/>
      <c r="M346" s="235"/>
      <c r="N346" s="235"/>
      <c r="O346" s="235"/>
      <c r="P346" s="235"/>
      <c r="Q346" s="235"/>
      <c r="R346" s="235"/>
      <c r="S346" s="235"/>
      <c r="T346" s="235"/>
      <c r="U346" s="235"/>
      <c r="V346" s="235"/>
      <c r="W346" s="235"/>
      <c r="X346" s="235"/>
      <c r="Y346" s="235"/>
      <c r="Z346" s="235"/>
    </row>
    <row r="347" spans="1:26" ht="12" customHeight="1" x14ac:dyDescent="0.25">
      <c r="A347" s="235"/>
      <c r="B347" s="235"/>
      <c r="C347" s="235"/>
      <c r="D347" s="269"/>
      <c r="E347" s="235"/>
      <c r="F347" s="235"/>
      <c r="G347" s="235"/>
      <c r="H347" s="235"/>
      <c r="I347" s="235"/>
      <c r="J347" s="235"/>
      <c r="K347" s="235"/>
      <c r="L347" s="235"/>
      <c r="M347" s="235"/>
      <c r="N347" s="235"/>
      <c r="O347" s="235"/>
      <c r="P347" s="235"/>
      <c r="Q347" s="235"/>
      <c r="R347" s="235"/>
      <c r="S347" s="235"/>
      <c r="T347" s="235"/>
      <c r="U347" s="235"/>
      <c r="V347" s="235"/>
      <c r="W347" s="235"/>
      <c r="X347" s="235"/>
      <c r="Y347" s="235"/>
      <c r="Z347" s="235"/>
    </row>
    <row r="348" spans="1:26" ht="12" customHeight="1" x14ac:dyDescent="0.25">
      <c r="A348" s="235"/>
      <c r="B348" s="235"/>
      <c r="C348" s="235"/>
      <c r="D348" s="269"/>
      <c r="E348" s="235"/>
      <c r="F348" s="235"/>
      <c r="G348" s="235"/>
      <c r="H348" s="235"/>
      <c r="I348" s="235"/>
      <c r="J348" s="235"/>
      <c r="K348" s="235"/>
      <c r="L348" s="235"/>
      <c r="M348" s="235"/>
      <c r="N348" s="235"/>
      <c r="O348" s="235"/>
      <c r="P348" s="235"/>
      <c r="Q348" s="235"/>
      <c r="R348" s="235"/>
      <c r="S348" s="235"/>
      <c r="T348" s="235"/>
      <c r="U348" s="235"/>
      <c r="V348" s="235"/>
      <c r="W348" s="235"/>
      <c r="X348" s="235"/>
      <c r="Y348" s="235"/>
      <c r="Z348" s="235"/>
    </row>
    <row r="349" spans="1:26" ht="12" customHeight="1" x14ac:dyDescent="0.25">
      <c r="A349" s="235"/>
      <c r="B349" s="235"/>
      <c r="C349" s="235"/>
      <c r="D349" s="269"/>
      <c r="E349" s="235"/>
      <c r="F349" s="235"/>
      <c r="G349" s="235"/>
      <c r="H349" s="235"/>
      <c r="I349" s="235"/>
      <c r="J349" s="235"/>
      <c r="K349" s="235"/>
      <c r="L349" s="235"/>
      <c r="M349" s="235"/>
      <c r="N349" s="235"/>
      <c r="O349" s="235"/>
      <c r="P349" s="235"/>
      <c r="Q349" s="235"/>
      <c r="R349" s="235"/>
      <c r="S349" s="235"/>
      <c r="T349" s="235"/>
      <c r="U349" s="235"/>
      <c r="V349" s="235"/>
      <c r="W349" s="235"/>
      <c r="X349" s="235"/>
      <c r="Y349" s="235"/>
      <c r="Z349" s="235"/>
    </row>
    <row r="350" spans="1:26" ht="12" customHeight="1" x14ac:dyDescent="0.25">
      <c r="A350" s="235"/>
      <c r="B350" s="235"/>
      <c r="C350" s="235"/>
      <c r="D350" s="269"/>
      <c r="E350" s="235"/>
      <c r="F350" s="235"/>
      <c r="G350" s="235"/>
      <c r="H350" s="235"/>
      <c r="I350" s="235"/>
      <c r="J350" s="235"/>
      <c r="K350" s="235"/>
      <c r="L350" s="235"/>
      <c r="M350" s="235"/>
      <c r="N350" s="235"/>
      <c r="O350" s="235"/>
      <c r="P350" s="235"/>
      <c r="Q350" s="235"/>
      <c r="R350" s="235"/>
      <c r="S350" s="235"/>
      <c r="T350" s="235"/>
      <c r="U350" s="235"/>
      <c r="V350" s="235"/>
      <c r="W350" s="235"/>
      <c r="X350" s="235"/>
      <c r="Y350" s="235"/>
      <c r="Z350" s="235"/>
    </row>
    <row r="351" spans="1:26" ht="12" customHeight="1" x14ac:dyDescent="0.25">
      <c r="A351" s="235"/>
      <c r="B351" s="235"/>
      <c r="C351" s="235"/>
      <c r="D351" s="269"/>
      <c r="E351" s="235"/>
      <c r="F351" s="235"/>
      <c r="G351" s="235"/>
      <c r="H351" s="235"/>
      <c r="I351" s="235"/>
      <c r="J351" s="235"/>
      <c r="K351" s="235"/>
      <c r="L351" s="235"/>
      <c r="M351" s="235"/>
      <c r="N351" s="235"/>
      <c r="O351" s="235"/>
      <c r="P351" s="235"/>
      <c r="Q351" s="235"/>
      <c r="R351" s="235"/>
      <c r="S351" s="235"/>
      <c r="T351" s="235"/>
      <c r="U351" s="235"/>
      <c r="V351" s="235"/>
      <c r="W351" s="235"/>
      <c r="X351" s="235"/>
      <c r="Y351" s="235"/>
      <c r="Z351" s="235"/>
    </row>
    <row r="352" spans="1:26" ht="12" customHeight="1" x14ac:dyDescent="0.25">
      <c r="A352" s="235"/>
      <c r="B352" s="235"/>
      <c r="C352" s="235"/>
      <c r="D352" s="269"/>
      <c r="E352" s="235"/>
      <c r="F352" s="235"/>
      <c r="G352" s="235"/>
      <c r="H352" s="235"/>
      <c r="I352" s="235"/>
      <c r="J352" s="235"/>
      <c r="K352" s="235"/>
      <c r="L352" s="235"/>
      <c r="M352" s="235"/>
      <c r="N352" s="235"/>
      <c r="O352" s="235"/>
      <c r="P352" s="235"/>
      <c r="Q352" s="235"/>
      <c r="R352" s="235"/>
      <c r="S352" s="235"/>
      <c r="T352" s="235"/>
      <c r="U352" s="235"/>
      <c r="V352" s="235"/>
      <c r="W352" s="235"/>
      <c r="X352" s="235"/>
      <c r="Y352" s="235"/>
      <c r="Z352" s="235"/>
    </row>
    <row r="353" spans="1:26" ht="12" customHeight="1" x14ac:dyDescent="0.25">
      <c r="A353" s="235"/>
      <c r="B353" s="235"/>
      <c r="C353" s="235"/>
      <c r="D353" s="269"/>
      <c r="E353" s="235"/>
      <c r="F353" s="235"/>
      <c r="G353" s="235"/>
      <c r="H353" s="235"/>
      <c r="I353" s="235"/>
      <c r="J353" s="235"/>
      <c r="K353" s="235"/>
      <c r="L353" s="235"/>
      <c r="M353" s="235"/>
      <c r="N353" s="235"/>
      <c r="O353" s="235"/>
      <c r="P353" s="235"/>
      <c r="Q353" s="235"/>
      <c r="R353" s="235"/>
      <c r="S353" s="235"/>
      <c r="T353" s="235"/>
      <c r="U353" s="235"/>
      <c r="V353" s="235"/>
      <c r="W353" s="235"/>
      <c r="X353" s="235"/>
      <c r="Y353" s="235"/>
      <c r="Z353" s="235"/>
    </row>
    <row r="354" spans="1:26" ht="12" customHeight="1" x14ac:dyDescent="0.25">
      <c r="A354" s="235"/>
      <c r="B354" s="235"/>
      <c r="C354" s="235"/>
      <c r="D354" s="269"/>
      <c r="E354" s="235"/>
      <c r="F354" s="235"/>
      <c r="G354" s="235"/>
      <c r="H354" s="235"/>
      <c r="I354" s="235"/>
      <c r="J354" s="235"/>
      <c r="K354" s="235"/>
      <c r="L354" s="235"/>
      <c r="M354" s="235"/>
      <c r="N354" s="235"/>
      <c r="O354" s="235"/>
      <c r="P354" s="235"/>
      <c r="Q354" s="235"/>
      <c r="R354" s="235"/>
      <c r="S354" s="235"/>
      <c r="T354" s="235"/>
      <c r="U354" s="235"/>
      <c r="V354" s="235"/>
      <c r="W354" s="235"/>
      <c r="X354" s="235"/>
      <c r="Y354" s="235"/>
      <c r="Z354" s="235"/>
    </row>
    <row r="355" spans="1:26" ht="12" customHeight="1" x14ac:dyDescent="0.25">
      <c r="A355" s="235"/>
      <c r="B355" s="235"/>
      <c r="C355" s="235"/>
      <c r="D355" s="269"/>
      <c r="E355" s="235"/>
      <c r="F355" s="235"/>
      <c r="G355" s="235"/>
      <c r="H355" s="235"/>
      <c r="I355" s="235"/>
      <c r="J355" s="235"/>
      <c r="K355" s="235"/>
      <c r="L355" s="235"/>
      <c r="M355" s="235"/>
      <c r="N355" s="235"/>
      <c r="O355" s="235"/>
      <c r="P355" s="235"/>
      <c r="Q355" s="235"/>
      <c r="R355" s="235"/>
      <c r="S355" s="235"/>
      <c r="T355" s="235"/>
      <c r="U355" s="235"/>
      <c r="V355" s="235"/>
      <c r="W355" s="235"/>
      <c r="X355" s="235"/>
      <c r="Y355" s="235"/>
      <c r="Z355" s="235"/>
    </row>
    <row r="356" spans="1:26" ht="12" customHeight="1" x14ac:dyDescent="0.25">
      <c r="A356" s="235"/>
      <c r="B356" s="235"/>
      <c r="C356" s="235"/>
      <c r="D356" s="269"/>
      <c r="E356" s="235"/>
      <c r="F356" s="235"/>
      <c r="G356" s="235"/>
      <c r="H356" s="235"/>
      <c r="I356" s="235"/>
      <c r="J356" s="235"/>
      <c r="K356" s="235"/>
      <c r="L356" s="235"/>
      <c r="M356" s="235"/>
      <c r="N356" s="235"/>
      <c r="O356" s="235"/>
      <c r="P356" s="235"/>
      <c r="Q356" s="235"/>
      <c r="R356" s="235"/>
      <c r="S356" s="235"/>
      <c r="T356" s="235"/>
      <c r="U356" s="235"/>
      <c r="V356" s="235"/>
      <c r="W356" s="235"/>
      <c r="X356" s="235"/>
      <c r="Y356" s="235"/>
      <c r="Z356" s="235"/>
    </row>
    <row r="357" spans="1:26" ht="12" customHeight="1" x14ac:dyDescent="0.25">
      <c r="A357" s="235"/>
      <c r="B357" s="235"/>
      <c r="C357" s="235"/>
      <c r="D357" s="269"/>
      <c r="E357" s="235"/>
      <c r="F357" s="235"/>
      <c r="G357" s="235"/>
      <c r="H357" s="235"/>
      <c r="I357" s="235"/>
      <c r="J357" s="235"/>
      <c r="K357" s="235"/>
      <c r="L357" s="235"/>
      <c r="M357" s="235"/>
      <c r="N357" s="235"/>
      <c r="O357" s="235"/>
      <c r="P357" s="235"/>
      <c r="Q357" s="235"/>
      <c r="R357" s="235"/>
      <c r="S357" s="235"/>
      <c r="T357" s="235"/>
      <c r="U357" s="235"/>
      <c r="V357" s="235"/>
      <c r="W357" s="235"/>
      <c r="X357" s="235"/>
      <c r="Y357" s="235"/>
      <c r="Z357" s="235"/>
    </row>
    <row r="358" spans="1:26" ht="12" customHeight="1" x14ac:dyDescent="0.25">
      <c r="A358" s="235"/>
      <c r="B358" s="235"/>
      <c r="C358" s="235"/>
      <c r="D358" s="269"/>
      <c r="E358" s="235"/>
      <c r="F358" s="235"/>
      <c r="G358" s="235"/>
      <c r="H358" s="235"/>
      <c r="I358" s="235"/>
      <c r="J358" s="235"/>
      <c r="K358" s="235"/>
      <c r="L358" s="235"/>
      <c r="M358" s="235"/>
      <c r="N358" s="235"/>
      <c r="O358" s="235"/>
      <c r="P358" s="235"/>
      <c r="Q358" s="235"/>
      <c r="R358" s="235"/>
      <c r="S358" s="235"/>
      <c r="T358" s="235"/>
      <c r="U358" s="235"/>
      <c r="V358" s="235"/>
      <c r="W358" s="235"/>
      <c r="X358" s="235"/>
      <c r="Y358" s="235"/>
      <c r="Z358" s="235"/>
    </row>
    <row r="359" spans="1:26" ht="12" customHeight="1" x14ac:dyDescent="0.25">
      <c r="A359" s="235"/>
      <c r="B359" s="235"/>
      <c r="C359" s="235"/>
      <c r="D359" s="269"/>
      <c r="E359" s="235"/>
      <c r="F359" s="235"/>
      <c r="G359" s="235"/>
      <c r="H359" s="235"/>
      <c r="I359" s="235"/>
      <c r="J359" s="235"/>
      <c r="K359" s="235"/>
      <c r="L359" s="235"/>
      <c r="M359" s="235"/>
      <c r="N359" s="235"/>
      <c r="O359" s="235"/>
      <c r="P359" s="235"/>
      <c r="Q359" s="235"/>
      <c r="R359" s="235"/>
      <c r="S359" s="235"/>
      <c r="T359" s="235"/>
      <c r="U359" s="235"/>
      <c r="V359" s="235"/>
      <c r="W359" s="235"/>
      <c r="X359" s="235"/>
      <c r="Y359" s="235"/>
      <c r="Z359" s="235"/>
    </row>
    <row r="360" spans="1:26" ht="12" customHeight="1" x14ac:dyDescent="0.25">
      <c r="A360" s="235"/>
      <c r="B360" s="235"/>
      <c r="C360" s="235"/>
      <c r="D360" s="269"/>
      <c r="E360" s="235"/>
      <c r="F360" s="235"/>
      <c r="G360" s="235"/>
      <c r="H360" s="235"/>
      <c r="I360" s="235"/>
      <c r="J360" s="235"/>
      <c r="K360" s="235"/>
      <c r="L360" s="235"/>
      <c r="M360" s="235"/>
      <c r="N360" s="235"/>
      <c r="O360" s="235"/>
      <c r="P360" s="235"/>
      <c r="Q360" s="235"/>
      <c r="R360" s="235"/>
      <c r="S360" s="235"/>
      <c r="T360" s="235"/>
      <c r="U360" s="235"/>
      <c r="V360" s="235"/>
      <c r="W360" s="235"/>
      <c r="X360" s="235"/>
      <c r="Y360" s="235"/>
      <c r="Z360" s="235"/>
    </row>
    <row r="361" spans="1:26" ht="12" customHeight="1" x14ac:dyDescent="0.25">
      <c r="A361" s="235"/>
      <c r="B361" s="235"/>
      <c r="C361" s="235"/>
      <c r="D361" s="269"/>
      <c r="E361" s="235"/>
      <c r="F361" s="235"/>
      <c r="G361" s="235"/>
      <c r="H361" s="235"/>
      <c r="I361" s="235"/>
      <c r="J361" s="235"/>
      <c r="K361" s="235"/>
      <c r="L361" s="235"/>
      <c r="M361" s="235"/>
      <c r="N361" s="235"/>
      <c r="O361" s="235"/>
      <c r="P361" s="235"/>
      <c r="Q361" s="235"/>
      <c r="R361" s="235"/>
      <c r="S361" s="235"/>
      <c r="T361" s="235"/>
      <c r="U361" s="235"/>
      <c r="V361" s="235"/>
      <c r="W361" s="235"/>
      <c r="X361" s="235"/>
      <c r="Y361" s="235"/>
      <c r="Z361" s="235"/>
    </row>
    <row r="362" spans="1:26" ht="12" customHeight="1" x14ac:dyDescent="0.25">
      <c r="A362" s="235"/>
      <c r="B362" s="235"/>
      <c r="C362" s="235"/>
      <c r="D362" s="269"/>
      <c r="E362" s="235"/>
      <c r="F362" s="235"/>
      <c r="G362" s="235"/>
      <c r="H362" s="235"/>
      <c r="I362" s="235"/>
      <c r="J362" s="235"/>
      <c r="K362" s="235"/>
      <c r="L362" s="235"/>
      <c r="M362" s="235"/>
      <c r="N362" s="235"/>
      <c r="O362" s="235"/>
      <c r="P362" s="235"/>
      <c r="Q362" s="235"/>
      <c r="R362" s="235"/>
      <c r="S362" s="235"/>
      <c r="T362" s="235"/>
      <c r="U362" s="235"/>
      <c r="V362" s="235"/>
      <c r="W362" s="235"/>
      <c r="X362" s="235"/>
      <c r="Y362" s="235"/>
      <c r="Z362" s="235"/>
    </row>
    <row r="363" spans="1:26" ht="12" customHeight="1" x14ac:dyDescent="0.25">
      <c r="A363" s="235"/>
      <c r="B363" s="235"/>
      <c r="C363" s="235"/>
      <c r="D363" s="269"/>
      <c r="E363" s="235"/>
      <c r="F363" s="235"/>
      <c r="G363" s="235"/>
      <c r="H363" s="235"/>
      <c r="I363" s="235"/>
      <c r="J363" s="235"/>
      <c r="K363" s="235"/>
      <c r="L363" s="235"/>
      <c r="M363" s="235"/>
      <c r="N363" s="235"/>
      <c r="O363" s="235"/>
      <c r="P363" s="235"/>
      <c r="Q363" s="235"/>
      <c r="R363" s="235"/>
      <c r="S363" s="235"/>
      <c r="T363" s="235"/>
      <c r="U363" s="235"/>
      <c r="V363" s="235"/>
      <c r="W363" s="235"/>
      <c r="X363" s="235"/>
      <c r="Y363" s="235"/>
      <c r="Z363" s="235"/>
    </row>
    <row r="364" spans="1:26" ht="12" customHeight="1" x14ac:dyDescent="0.25">
      <c r="A364" s="235"/>
      <c r="B364" s="235"/>
      <c r="C364" s="235"/>
      <c r="D364" s="269"/>
      <c r="E364" s="235"/>
      <c r="F364" s="235"/>
      <c r="G364" s="235"/>
      <c r="H364" s="235"/>
      <c r="I364" s="235"/>
      <c r="J364" s="235"/>
      <c r="K364" s="235"/>
      <c r="L364" s="235"/>
      <c r="M364" s="235"/>
      <c r="N364" s="235"/>
      <c r="O364" s="235"/>
      <c r="P364" s="235"/>
      <c r="Q364" s="235"/>
      <c r="R364" s="235"/>
      <c r="S364" s="235"/>
      <c r="T364" s="235"/>
      <c r="U364" s="235"/>
      <c r="V364" s="235"/>
      <c r="W364" s="235"/>
      <c r="X364" s="235"/>
      <c r="Y364" s="235"/>
      <c r="Z364" s="235"/>
    </row>
    <row r="365" spans="1:26" ht="12" customHeight="1" x14ac:dyDescent="0.25">
      <c r="A365" s="235"/>
      <c r="B365" s="235"/>
      <c r="C365" s="235"/>
      <c r="D365" s="269"/>
      <c r="E365" s="235"/>
      <c r="F365" s="235"/>
      <c r="G365" s="235"/>
      <c r="H365" s="235"/>
      <c r="I365" s="235"/>
      <c r="J365" s="235"/>
      <c r="K365" s="235"/>
      <c r="L365" s="235"/>
      <c r="M365" s="235"/>
      <c r="N365" s="235"/>
      <c r="O365" s="235"/>
      <c r="P365" s="235"/>
      <c r="Q365" s="235"/>
      <c r="R365" s="235"/>
      <c r="S365" s="235"/>
      <c r="T365" s="235"/>
      <c r="U365" s="235"/>
      <c r="V365" s="235"/>
      <c r="W365" s="235"/>
      <c r="X365" s="235"/>
      <c r="Y365" s="235"/>
      <c r="Z365" s="235"/>
    </row>
    <row r="366" spans="1:26" ht="12" customHeight="1" x14ac:dyDescent="0.25">
      <c r="A366" s="235"/>
      <c r="B366" s="235"/>
      <c r="C366" s="235"/>
      <c r="D366" s="269"/>
      <c r="E366" s="235"/>
      <c r="F366" s="235"/>
      <c r="G366" s="235"/>
      <c r="H366" s="235"/>
      <c r="I366" s="235"/>
      <c r="J366" s="235"/>
      <c r="K366" s="235"/>
      <c r="L366" s="235"/>
      <c r="M366" s="235"/>
      <c r="N366" s="235"/>
      <c r="O366" s="235"/>
      <c r="P366" s="235"/>
      <c r="Q366" s="235"/>
      <c r="R366" s="235"/>
      <c r="S366" s="235"/>
      <c r="T366" s="235"/>
      <c r="U366" s="235"/>
      <c r="V366" s="235"/>
      <c r="W366" s="235"/>
      <c r="X366" s="235"/>
      <c r="Y366" s="235"/>
      <c r="Z366" s="235"/>
    </row>
    <row r="367" spans="1:26" ht="12" customHeight="1" x14ac:dyDescent="0.25">
      <c r="A367" s="235"/>
      <c r="B367" s="235"/>
      <c r="C367" s="235"/>
      <c r="D367" s="269"/>
      <c r="E367" s="235"/>
      <c r="F367" s="235"/>
      <c r="G367" s="235"/>
      <c r="H367" s="235"/>
      <c r="I367" s="235"/>
      <c r="J367" s="235"/>
      <c r="K367" s="235"/>
      <c r="L367" s="235"/>
      <c r="M367" s="235"/>
      <c r="N367" s="235"/>
      <c r="O367" s="235"/>
      <c r="P367" s="235"/>
      <c r="Q367" s="235"/>
      <c r="R367" s="235"/>
      <c r="S367" s="235"/>
      <c r="T367" s="235"/>
      <c r="U367" s="235"/>
      <c r="V367" s="235"/>
      <c r="W367" s="235"/>
      <c r="X367" s="235"/>
      <c r="Y367" s="235"/>
      <c r="Z367" s="235"/>
    </row>
    <row r="368" spans="1:26" ht="12" customHeight="1" x14ac:dyDescent="0.25">
      <c r="A368" s="235"/>
      <c r="B368" s="235"/>
      <c r="C368" s="235"/>
      <c r="D368" s="269"/>
      <c r="E368" s="235"/>
      <c r="F368" s="235"/>
      <c r="G368" s="235"/>
      <c r="H368" s="235"/>
      <c r="I368" s="235"/>
      <c r="J368" s="235"/>
      <c r="K368" s="235"/>
      <c r="L368" s="235"/>
      <c r="M368" s="235"/>
      <c r="N368" s="235"/>
      <c r="O368" s="235"/>
      <c r="P368" s="235"/>
      <c r="Q368" s="235"/>
      <c r="R368" s="235"/>
      <c r="S368" s="235"/>
      <c r="T368" s="235"/>
      <c r="U368" s="235"/>
      <c r="V368" s="235"/>
      <c r="W368" s="235"/>
      <c r="X368" s="235"/>
      <c r="Y368" s="235"/>
      <c r="Z368" s="235"/>
    </row>
    <row r="369" spans="1:26" ht="12" customHeight="1" x14ac:dyDescent="0.25">
      <c r="A369" s="235"/>
      <c r="B369" s="235"/>
      <c r="C369" s="235"/>
      <c r="D369" s="269"/>
      <c r="E369" s="235"/>
      <c r="F369" s="235"/>
      <c r="G369" s="235"/>
      <c r="H369" s="235"/>
      <c r="I369" s="235"/>
      <c r="J369" s="235"/>
      <c r="K369" s="235"/>
      <c r="L369" s="235"/>
      <c r="M369" s="235"/>
      <c r="N369" s="235"/>
      <c r="O369" s="235"/>
      <c r="P369" s="235"/>
      <c r="Q369" s="235"/>
      <c r="R369" s="235"/>
      <c r="S369" s="235"/>
      <c r="T369" s="235"/>
      <c r="U369" s="235"/>
      <c r="V369" s="235"/>
      <c r="W369" s="235"/>
      <c r="X369" s="235"/>
      <c r="Y369" s="235"/>
      <c r="Z369" s="235"/>
    </row>
    <row r="370" spans="1:26" ht="12" customHeight="1" x14ac:dyDescent="0.25">
      <c r="A370" s="235"/>
      <c r="B370" s="235"/>
      <c r="C370" s="235"/>
      <c r="D370" s="269"/>
      <c r="E370" s="235"/>
      <c r="F370" s="235"/>
      <c r="G370" s="235"/>
      <c r="H370" s="235"/>
      <c r="I370" s="235"/>
      <c r="J370" s="235"/>
      <c r="K370" s="235"/>
      <c r="L370" s="235"/>
      <c r="M370" s="235"/>
      <c r="N370" s="235"/>
      <c r="O370" s="235"/>
      <c r="P370" s="235"/>
      <c r="Q370" s="235"/>
      <c r="R370" s="235"/>
      <c r="S370" s="235"/>
      <c r="T370" s="235"/>
      <c r="U370" s="235"/>
      <c r="V370" s="235"/>
      <c r="W370" s="235"/>
      <c r="X370" s="235"/>
      <c r="Y370" s="235"/>
      <c r="Z370" s="235"/>
    </row>
    <row r="371" spans="1:26" ht="12" customHeight="1" x14ac:dyDescent="0.25">
      <c r="A371" s="235"/>
      <c r="B371" s="235"/>
      <c r="C371" s="235"/>
      <c r="D371" s="269"/>
      <c r="E371" s="235"/>
      <c r="F371" s="235"/>
      <c r="G371" s="235"/>
      <c r="H371" s="235"/>
      <c r="I371" s="235"/>
      <c r="J371" s="235"/>
      <c r="K371" s="235"/>
      <c r="L371" s="235"/>
      <c r="M371" s="235"/>
      <c r="N371" s="235"/>
      <c r="O371" s="235"/>
      <c r="P371" s="235"/>
      <c r="Q371" s="235"/>
      <c r="R371" s="235"/>
      <c r="S371" s="235"/>
      <c r="T371" s="235"/>
      <c r="U371" s="235"/>
      <c r="V371" s="235"/>
      <c r="W371" s="235"/>
      <c r="X371" s="235"/>
      <c r="Y371" s="235"/>
      <c r="Z371" s="235"/>
    </row>
    <row r="372" spans="1:26" ht="12" customHeight="1" x14ac:dyDescent="0.25">
      <c r="A372" s="235"/>
      <c r="B372" s="235"/>
      <c r="C372" s="235"/>
      <c r="D372" s="269"/>
      <c r="E372" s="235"/>
      <c r="F372" s="235"/>
      <c r="G372" s="235"/>
      <c r="H372" s="235"/>
      <c r="I372" s="235"/>
      <c r="J372" s="235"/>
      <c r="K372" s="235"/>
      <c r="L372" s="235"/>
      <c r="M372" s="235"/>
      <c r="N372" s="235"/>
      <c r="O372" s="235"/>
      <c r="P372" s="235"/>
      <c r="Q372" s="235"/>
      <c r="R372" s="235"/>
      <c r="S372" s="235"/>
      <c r="T372" s="235"/>
      <c r="U372" s="235"/>
      <c r="V372" s="235"/>
      <c r="W372" s="235"/>
      <c r="X372" s="235"/>
      <c r="Y372" s="235"/>
      <c r="Z372" s="235"/>
    </row>
    <row r="373" spans="1:26" ht="12" customHeight="1" x14ac:dyDescent="0.25">
      <c r="A373" s="235"/>
      <c r="B373" s="235"/>
      <c r="C373" s="235"/>
      <c r="D373" s="269"/>
      <c r="E373" s="235"/>
      <c r="F373" s="235"/>
      <c r="G373" s="235"/>
      <c r="H373" s="235"/>
      <c r="I373" s="235"/>
      <c r="J373" s="235"/>
      <c r="K373" s="235"/>
      <c r="L373" s="235"/>
      <c r="M373" s="235"/>
      <c r="N373" s="235"/>
      <c r="O373" s="235"/>
      <c r="P373" s="235"/>
      <c r="Q373" s="235"/>
      <c r="R373" s="235"/>
      <c r="S373" s="235"/>
      <c r="T373" s="235"/>
      <c r="U373" s="235"/>
      <c r="V373" s="235"/>
      <c r="W373" s="235"/>
      <c r="X373" s="235"/>
      <c r="Y373" s="235"/>
      <c r="Z373" s="235"/>
    </row>
    <row r="374" spans="1:26" ht="12" customHeight="1" x14ac:dyDescent="0.25">
      <c r="A374" s="235"/>
      <c r="B374" s="235"/>
      <c r="C374" s="235"/>
      <c r="D374" s="269"/>
      <c r="E374" s="235"/>
      <c r="F374" s="235"/>
      <c r="G374" s="235"/>
      <c r="H374" s="235"/>
      <c r="I374" s="235"/>
      <c r="J374" s="235"/>
      <c r="K374" s="235"/>
      <c r="L374" s="235"/>
      <c r="M374" s="235"/>
      <c r="N374" s="235"/>
      <c r="O374" s="235"/>
      <c r="P374" s="235"/>
      <c r="Q374" s="235"/>
      <c r="R374" s="235"/>
      <c r="S374" s="235"/>
      <c r="T374" s="235"/>
      <c r="U374" s="235"/>
      <c r="V374" s="235"/>
      <c r="W374" s="235"/>
      <c r="X374" s="235"/>
      <c r="Y374" s="235"/>
      <c r="Z374" s="235"/>
    </row>
    <row r="375" spans="1:26" ht="12" customHeight="1" x14ac:dyDescent="0.25">
      <c r="A375" s="235"/>
      <c r="B375" s="235"/>
      <c r="C375" s="235"/>
      <c r="D375" s="269"/>
      <c r="E375" s="235"/>
      <c r="F375" s="235"/>
      <c r="G375" s="235"/>
      <c r="H375" s="235"/>
      <c r="I375" s="235"/>
      <c r="J375" s="235"/>
      <c r="K375" s="235"/>
      <c r="L375" s="235"/>
      <c r="M375" s="235"/>
      <c r="N375" s="235"/>
      <c r="O375" s="235"/>
      <c r="P375" s="235"/>
      <c r="Q375" s="235"/>
      <c r="R375" s="235"/>
      <c r="S375" s="235"/>
      <c r="T375" s="235"/>
      <c r="U375" s="235"/>
      <c r="V375" s="235"/>
      <c r="W375" s="235"/>
      <c r="X375" s="235"/>
      <c r="Y375" s="235"/>
      <c r="Z375" s="235"/>
    </row>
    <row r="376" spans="1:26" ht="12" customHeight="1" x14ac:dyDescent="0.25">
      <c r="A376" s="235"/>
      <c r="B376" s="235"/>
      <c r="C376" s="235"/>
      <c r="D376" s="269"/>
      <c r="E376" s="235"/>
      <c r="F376" s="235"/>
      <c r="G376" s="235"/>
      <c r="H376" s="235"/>
      <c r="I376" s="235"/>
      <c r="J376" s="235"/>
      <c r="K376" s="235"/>
      <c r="L376" s="235"/>
      <c r="M376" s="235"/>
      <c r="N376" s="235"/>
      <c r="O376" s="235"/>
      <c r="P376" s="235"/>
      <c r="Q376" s="235"/>
      <c r="R376" s="235"/>
      <c r="S376" s="235"/>
      <c r="T376" s="235"/>
      <c r="U376" s="235"/>
      <c r="V376" s="235"/>
      <c r="W376" s="235"/>
      <c r="X376" s="235"/>
      <c r="Y376" s="235"/>
      <c r="Z376" s="235"/>
    </row>
    <row r="377" spans="1:26" ht="12" customHeight="1" x14ac:dyDescent="0.25">
      <c r="A377" s="235"/>
      <c r="B377" s="235"/>
      <c r="C377" s="235"/>
      <c r="D377" s="269"/>
      <c r="E377" s="235"/>
      <c r="F377" s="235"/>
      <c r="G377" s="235"/>
      <c r="H377" s="235"/>
      <c r="I377" s="235"/>
      <c r="J377" s="235"/>
      <c r="K377" s="235"/>
      <c r="L377" s="235"/>
      <c r="M377" s="235"/>
      <c r="N377" s="235"/>
      <c r="O377" s="235"/>
      <c r="P377" s="235"/>
      <c r="Q377" s="235"/>
      <c r="R377" s="235"/>
      <c r="S377" s="235"/>
      <c r="T377" s="235"/>
      <c r="U377" s="235"/>
      <c r="V377" s="235"/>
      <c r="W377" s="235"/>
      <c r="X377" s="235"/>
      <c r="Y377" s="235"/>
      <c r="Z377" s="235"/>
    </row>
    <row r="378" spans="1:26" ht="12" customHeight="1" x14ac:dyDescent="0.25">
      <c r="A378" s="235"/>
      <c r="B378" s="235"/>
      <c r="C378" s="235"/>
      <c r="D378" s="269"/>
      <c r="E378" s="235"/>
      <c r="F378" s="235"/>
      <c r="G378" s="235"/>
      <c r="H378" s="235"/>
      <c r="I378" s="235"/>
      <c r="J378" s="235"/>
      <c r="K378" s="235"/>
      <c r="L378" s="235"/>
      <c r="M378" s="235"/>
      <c r="N378" s="235"/>
      <c r="O378" s="235"/>
      <c r="P378" s="235"/>
      <c r="Q378" s="235"/>
      <c r="R378" s="235"/>
      <c r="S378" s="235"/>
      <c r="T378" s="235"/>
      <c r="U378" s="235"/>
      <c r="V378" s="235"/>
      <c r="W378" s="235"/>
      <c r="X378" s="235"/>
      <c r="Y378" s="235"/>
      <c r="Z378" s="235"/>
    </row>
    <row r="379" spans="1:26" ht="12" customHeight="1" x14ac:dyDescent="0.25">
      <c r="A379" s="235"/>
      <c r="B379" s="235"/>
      <c r="C379" s="235"/>
      <c r="D379" s="269"/>
      <c r="E379" s="235"/>
      <c r="F379" s="235"/>
      <c r="G379" s="235"/>
      <c r="H379" s="235"/>
      <c r="I379" s="235"/>
      <c r="J379" s="235"/>
      <c r="K379" s="235"/>
      <c r="L379" s="235"/>
      <c r="M379" s="235"/>
      <c r="N379" s="235"/>
      <c r="O379" s="235"/>
      <c r="P379" s="235"/>
      <c r="Q379" s="235"/>
      <c r="R379" s="235"/>
      <c r="S379" s="235"/>
      <c r="T379" s="235"/>
      <c r="U379" s="235"/>
      <c r="V379" s="235"/>
      <c r="W379" s="235"/>
      <c r="X379" s="235"/>
      <c r="Y379" s="235"/>
      <c r="Z379" s="235"/>
    </row>
    <row r="380" spans="1:26" ht="12" customHeight="1" x14ac:dyDescent="0.25">
      <c r="A380" s="235"/>
      <c r="B380" s="235"/>
      <c r="C380" s="235"/>
      <c r="D380" s="269"/>
      <c r="E380" s="235"/>
      <c r="F380" s="235"/>
      <c r="G380" s="235"/>
      <c r="H380" s="235"/>
      <c r="I380" s="235"/>
      <c r="J380" s="235"/>
      <c r="K380" s="235"/>
      <c r="L380" s="235"/>
      <c r="M380" s="235"/>
      <c r="N380" s="235"/>
      <c r="O380" s="235"/>
      <c r="P380" s="235"/>
      <c r="Q380" s="235"/>
      <c r="R380" s="235"/>
      <c r="S380" s="235"/>
      <c r="T380" s="235"/>
      <c r="U380" s="235"/>
      <c r="V380" s="235"/>
      <c r="W380" s="235"/>
      <c r="X380" s="235"/>
      <c r="Y380" s="235"/>
      <c r="Z380" s="235"/>
    </row>
    <row r="381" spans="1:26" ht="12" customHeight="1" x14ac:dyDescent="0.25">
      <c r="A381" s="235"/>
      <c r="B381" s="235"/>
      <c r="C381" s="235"/>
      <c r="D381" s="269"/>
      <c r="E381" s="235"/>
      <c r="F381" s="235"/>
      <c r="G381" s="235"/>
      <c r="H381" s="235"/>
      <c r="I381" s="235"/>
      <c r="J381" s="235"/>
      <c r="K381" s="235"/>
      <c r="L381" s="235"/>
      <c r="M381" s="235"/>
      <c r="N381" s="235"/>
      <c r="O381" s="235"/>
      <c r="P381" s="235"/>
      <c r="Q381" s="235"/>
      <c r="R381" s="235"/>
      <c r="S381" s="235"/>
      <c r="T381" s="235"/>
      <c r="U381" s="235"/>
      <c r="V381" s="235"/>
      <c r="W381" s="235"/>
      <c r="X381" s="235"/>
      <c r="Y381" s="235"/>
      <c r="Z381" s="235"/>
    </row>
    <row r="382" spans="1:26" ht="12" customHeight="1" x14ac:dyDescent="0.25">
      <c r="A382" s="235"/>
      <c r="B382" s="235"/>
      <c r="C382" s="235"/>
      <c r="D382" s="269"/>
      <c r="E382" s="235"/>
      <c r="F382" s="235"/>
      <c r="G382" s="235"/>
      <c r="H382" s="235"/>
      <c r="I382" s="235"/>
      <c r="J382" s="235"/>
      <c r="K382" s="235"/>
      <c r="L382" s="235"/>
      <c r="M382" s="235"/>
      <c r="N382" s="235"/>
      <c r="O382" s="235"/>
      <c r="P382" s="235"/>
      <c r="Q382" s="235"/>
      <c r="R382" s="235"/>
      <c r="S382" s="235"/>
      <c r="T382" s="235"/>
      <c r="U382" s="235"/>
      <c r="V382" s="235"/>
      <c r="W382" s="235"/>
      <c r="X382" s="235"/>
      <c r="Y382" s="235"/>
      <c r="Z382" s="235"/>
    </row>
    <row r="383" spans="1:26" ht="12" customHeight="1" x14ac:dyDescent="0.25">
      <c r="A383" s="235"/>
      <c r="B383" s="235"/>
      <c r="C383" s="235"/>
      <c r="D383" s="269"/>
      <c r="E383" s="235"/>
      <c r="F383" s="235"/>
      <c r="G383" s="235"/>
      <c r="H383" s="235"/>
      <c r="I383" s="235"/>
      <c r="J383" s="235"/>
      <c r="K383" s="235"/>
      <c r="L383" s="235"/>
      <c r="M383" s="235"/>
      <c r="N383" s="235"/>
      <c r="O383" s="235"/>
      <c r="P383" s="235"/>
      <c r="Q383" s="235"/>
      <c r="R383" s="235"/>
      <c r="S383" s="235"/>
      <c r="T383" s="235"/>
      <c r="U383" s="235"/>
      <c r="V383" s="235"/>
      <c r="W383" s="235"/>
      <c r="X383" s="235"/>
      <c r="Y383" s="235"/>
      <c r="Z383" s="235"/>
    </row>
    <row r="384" spans="1:26" ht="12" customHeight="1" x14ac:dyDescent="0.25">
      <c r="A384" s="235"/>
      <c r="B384" s="235"/>
      <c r="C384" s="235"/>
      <c r="D384" s="269"/>
      <c r="E384" s="235"/>
      <c r="F384" s="235"/>
      <c r="G384" s="235"/>
      <c r="H384" s="235"/>
      <c r="I384" s="235"/>
      <c r="J384" s="235"/>
      <c r="K384" s="235"/>
      <c r="L384" s="235"/>
      <c r="M384" s="235"/>
      <c r="N384" s="235"/>
      <c r="O384" s="235"/>
      <c r="P384" s="235"/>
      <c r="Q384" s="235"/>
      <c r="R384" s="235"/>
      <c r="S384" s="235"/>
      <c r="T384" s="235"/>
      <c r="U384" s="235"/>
      <c r="V384" s="235"/>
      <c r="W384" s="235"/>
      <c r="X384" s="235"/>
      <c r="Y384" s="235"/>
      <c r="Z384" s="235"/>
    </row>
    <row r="385" spans="1:26" ht="12" customHeight="1" x14ac:dyDescent="0.25">
      <c r="A385" s="235"/>
      <c r="B385" s="235"/>
      <c r="C385" s="235"/>
      <c r="D385" s="269"/>
      <c r="E385" s="235"/>
      <c r="F385" s="235"/>
      <c r="G385" s="235"/>
      <c r="H385" s="235"/>
      <c r="I385" s="235"/>
      <c r="J385" s="235"/>
      <c r="K385" s="235"/>
      <c r="L385" s="235"/>
      <c r="M385" s="235"/>
      <c r="N385" s="235"/>
      <c r="O385" s="235"/>
      <c r="P385" s="235"/>
      <c r="Q385" s="235"/>
      <c r="R385" s="235"/>
      <c r="S385" s="235"/>
      <c r="T385" s="235"/>
      <c r="U385" s="235"/>
      <c r="V385" s="235"/>
      <c r="W385" s="235"/>
      <c r="X385" s="235"/>
      <c r="Y385" s="235"/>
      <c r="Z385" s="235"/>
    </row>
    <row r="386" spans="1:26" ht="12" customHeight="1" x14ac:dyDescent="0.25">
      <c r="A386" s="235"/>
      <c r="B386" s="235"/>
      <c r="C386" s="235"/>
      <c r="D386" s="269"/>
      <c r="E386" s="235"/>
      <c r="F386" s="235"/>
      <c r="G386" s="235"/>
      <c r="H386" s="235"/>
      <c r="I386" s="235"/>
      <c r="J386" s="235"/>
      <c r="K386" s="235"/>
      <c r="L386" s="235"/>
      <c r="M386" s="235"/>
      <c r="N386" s="235"/>
      <c r="O386" s="235"/>
      <c r="P386" s="235"/>
      <c r="Q386" s="235"/>
      <c r="R386" s="235"/>
      <c r="S386" s="235"/>
      <c r="T386" s="235"/>
      <c r="U386" s="235"/>
      <c r="V386" s="235"/>
      <c r="W386" s="235"/>
      <c r="X386" s="235"/>
      <c r="Y386" s="235"/>
      <c r="Z386" s="235"/>
    </row>
    <row r="387" spans="1:26" ht="12" customHeight="1" x14ac:dyDescent="0.25">
      <c r="A387" s="235"/>
      <c r="B387" s="235"/>
      <c r="C387" s="235"/>
      <c r="D387" s="269"/>
      <c r="E387" s="235"/>
      <c r="F387" s="235"/>
      <c r="G387" s="235"/>
      <c r="H387" s="235"/>
      <c r="I387" s="235"/>
      <c r="J387" s="235"/>
      <c r="K387" s="235"/>
      <c r="L387" s="235"/>
      <c r="M387" s="235"/>
      <c r="N387" s="235"/>
      <c r="O387" s="235"/>
      <c r="P387" s="235"/>
      <c r="Q387" s="235"/>
      <c r="R387" s="235"/>
      <c r="S387" s="235"/>
      <c r="T387" s="235"/>
      <c r="U387" s="235"/>
      <c r="V387" s="235"/>
      <c r="W387" s="235"/>
      <c r="X387" s="235"/>
      <c r="Y387" s="235"/>
      <c r="Z387" s="235"/>
    </row>
    <row r="388" spans="1:26" ht="12" customHeight="1" x14ac:dyDescent="0.25">
      <c r="A388" s="235"/>
      <c r="B388" s="235"/>
      <c r="C388" s="235"/>
      <c r="D388" s="269"/>
      <c r="E388" s="235"/>
      <c r="F388" s="235"/>
      <c r="G388" s="235"/>
      <c r="H388" s="235"/>
      <c r="I388" s="235"/>
      <c r="J388" s="235"/>
      <c r="K388" s="235"/>
      <c r="L388" s="235"/>
      <c r="M388" s="235"/>
      <c r="N388" s="235"/>
      <c r="O388" s="235"/>
      <c r="P388" s="235"/>
      <c r="Q388" s="235"/>
      <c r="R388" s="235"/>
      <c r="S388" s="235"/>
      <c r="T388" s="235"/>
      <c r="U388" s="235"/>
      <c r="V388" s="235"/>
      <c r="W388" s="235"/>
      <c r="X388" s="235"/>
      <c r="Y388" s="235"/>
      <c r="Z388" s="235"/>
    </row>
    <row r="389" spans="1:26" ht="12" customHeight="1" x14ac:dyDescent="0.25">
      <c r="A389" s="235"/>
      <c r="B389" s="235"/>
      <c r="C389" s="235"/>
      <c r="D389" s="269"/>
      <c r="E389" s="235"/>
      <c r="F389" s="235"/>
      <c r="G389" s="235"/>
      <c r="H389" s="235"/>
      <c r="I389" s="235"/>
      <c r="J389" s="235"/>
      <c r="K389" s="235"/>
      <c r="L389" s="235"/>
      <c r="M389" s="235"/>
      <c r="N389" s="235"/>
      <c r="O389" s="235"/>
      <c r="P389" s="235"/>
      <c r="Q389" s="235"/>
      <c r="R389" s="235"/>
      <c r="S389" s="235"/>
      <c r="T389" s="235"/>
      <c r="U389" s="235"/>
      <c r="V389" s="235"/>
      <c r="W389" s="235"/>
      <c r="X389" s="235"/>
      <c r="Y389" s="235"/>
      <c r="Z389" s="235"/>
    </row>
    <row r="390" spans="1:26" ht="12" customHeight="1" x14ac:dyDescent="0.25">
      <c r="A390" s="235"/>
      <c r="B390" s="235"/>
      <c r="C390" s="235"/>
      <c r="D390" s="269"/>
      <c r="E390" s="235"/>
      <c r="F390" s="235"/>
      <c r="G390" s="235"/>
      <c r="H390" s="235"/>
      <c r="I390" s="235"/>
      <c r="J390" s="235"/>
      <c r="K390" s="235"/>
      <c r="L390" s="235"/>
      <c r="M390" s="235"/>
      <c r="N390" s="235"/>
      <c r="O390" s="235"/>
      <c r="P390" s="235"/>
      <c r="Q390" s="235"/>
      <c r="R390" s="235"/>
      <c r="S390" s="235"/>
      <c r="T390" s="235"/>
      <c r="U390" s="235"/>
      <c r="V390" s="235"/>
      <c r="W390" s="235"/>
      <c r="X390" s="235"/>
      <c r="Y390" s="235"/>
      <c r="Z390" s="235"/>
    </row>
    <row r="391" spans="1:26" ht="12" customHeight="1" x14ac:dyDescent="0.25">
      <c r="A391" s="235"/>
      <c r="B391" s="235"/>
      <c r="C391" s="235"/>
      <c r="D391" s="269"/>
      <c r="E391" s="235"/>
      <c r="F391" s="235"/>
      <c r="G391" s="235"/>
      <c r="H391" s="235"/>
      <c r="I391" s="235"/>
      <c r="J391" s="235"/>
      <c r="K391" s="235"/>
      <c r="L391" s="235"/>
      <c r="M391" s="235"/>
      <c r="N391" s="235"/>
      <c r="O391" s="235"/>
      <c r="P391" s="235"/>
      <c r="Q391" s="235"/>
      <c r="R391" s="235"/>
      <c r="S391" s="235"/>
      <c r="T391" s="235"/>
      <c r="U391" s="235"/>
      <c r="V391" s="235"/>
      <c r="W391" s="235"/>
      <c r="X391" s="235"/>
      <c r="Y391" s="235"/>
      <c r="Z391" s="235"/>
    </row>
    <row r="392" spans="1:26" ht="12" customHeight="1" x14ac:dyDescent="0.25">
      <c r="A392" s="235"/>
      <c r="B392" s="235"/>
      <c r="C392" s="235"/>
      <c r="D392" s="269"/>
      <c r="E392" s="235"/>
      <c r="F392" s="235"/>
      <c r="G392" s="235"/>
      <c r="H392" s="235"/>
      <c r="I392" s="235"/>
      <c r="J392" s="235"/>
      <c r="K392" s="235"/>
      <c r="L392" s="235"/>
      <c r="M392" s="235"/>
      <c r="N392" s="235"/>
      <c r="O392" s="235"/>
      <c r="P392" s="235"/>
      <c r="Q392" s="235"/>
      <c r="R392" s="235"/>
      <c r="S392" s="235"/>
      <c r="T392" s="235"/>
      <c r="U392" s="235"/>
      <c r="V392" s="235"/>
      <c r="W392" s="235"/>
      <c r="X392" s="235"/>
      <c r="Y392" s="235"/>
      <c r="Z392" s="235"/>
    </row>
    <row r="393" spans="1:26" ht="12" customHeight="1" x14ac:dyDescent="0.25">
      <c r="A393" s="235"/>
      <c r="B393" s="235"/>
      <c r="C393" s="235"/>
      <c r="D393" s="269"/>
      <c r="E393" s="235"/>
      <c r="F393" s="235"/>
      <c r="G393" s="235"/>
      <c r="H393" s="235"/>
      <c r="I393" s="235"/>
      <c r="J393" s="235"/>
      <c r="K393" s="235"/>
      <c r="L393" s="235"/>
      <c r="M393" s="235"/>
      <c r="N393" s="235"/>
      <c r="O393" s="235"/>
      <c r="P393" s="235"/>
      <c r="Q393" s="235"/>
      <c r="R393" s="235"/>
      <c r="S393" s="235"/>
      <c r="T393" s="235"/>
      <c r="U393" s="235"/>
      <c r="V393" s="235"/>
      <c r="W393" s="235"/>
      <c r="X393" s="235"/>
      <c r="Y393" s="235"/>
      <c r="Z393" s="235"/>
    </row>
    <row r="394" spans="1:26" ht="12" customHeight="1" x14ac:dyDescent="0.25">
      <c r="A394" s="235"/>
      <c r="B394" s="235"/>
      <c r="C394" s="235"/>
      <c r="D394" s="269"/>
      <c r="E394" s="235"/>
      <c r="F394" s="235"/>
      <c r="G394" s="235"/>
      <c r="H394" s="235"/>
      <c r="I394" s="235"/>
      <c r="J394" s="235"/>
      <c r="K394" s="235"/>
      <c r="L394" s="235"/>
      <c r="M394" s="235"/>
      <c r="N394" s="235"/>
      <c r="O394" s="235"/>
      <c r="P394" s="235"/>
      <c r="Q394" s="235"/>
      <c r="R394" s="235"/>
      <c r="S394" s="235"/>
      <c r="T394" s="235"/>
      <c r="U394" s="235"/>
      <c r="V394" s="235"/>
      <c r="W394" s="235"/>
      <c r="X394" s="235"/>
      <c r="Y394" s="235"/>
      <c r="Z394" s="235"/>
    </row>
    <row r="395" spans="1:26" ht="12" customHeight="1" x14ac:dyDescent="0.25">
      <c r="A395" s="235"/>
      <c r="B395" s="235"/>
      <c r="C395" s="235"/>
      <c r="D395" s="269"/>
      <c r="E395" s="235"/>
      <c r="F395" s="235"/>
      <c r="G395" s="235"/>
      <c r="H395" s="235"/>
      <c r="I395" s="235"/>
      <c r="J395" s="235"/>
      <c r="K395" s="235"/>
      <c r="L395" s="235"/>
      <c r="M395" s="235"/>
      <c r="N395" s="235"/>
      <c r="O395" s="235"/>
      <c r="P395" s="235"/>
      <c r="Q395" s="235"/>
      <c r="R395" s="235"/>
      <c r="S395" s="235"/>
      <c r="T395" s="235"/>
      <c r="U395" s="235"/>
      <c r="V395" s="235"/>
      <c r="W395" s="235"/>
      <c r="X395" s="235"/>
      <c r="Y395" s="235"/>
      <c r="Z395" s="235"/>
    </row>
    <row r="396" spans="1:26" ht="12" customHeight="1" x14ac:dyDescent="0.25">
      <c r="A396" s="235"/>
      <c r="B396" s="235"/>
      <c r="C396" s="235"/>
      <c r="D396" s="269"/>
      <c r="E396" s="235"/>
      <c r="F396" s="235"/>
      <c r="G396" s="235"/>
      <c r="H396" s="235"/>
      <c r="I396" s="235"/>
      <c r="J396" s="235"/>
      <c r="K396" s="235"/>
      <c r="L396" s="235"/>
      <c r="M396" s="235"/>
      <c r="N396" s="235"/>
      <c r="O396" s="235"/>
      <c r="P396" s="235"/>
      <c r="Q396" s="235"/>
      <c r="R396" s="235"/>
      <c r="S396" s="235"/>
      <c r="T396" s="235"/>
      <c r="U396" s="235"/>
      <c r="V396" s="235"/>
      <c r="W396" s="235"/>
      <c r="X396" s="235"/>
      <c r="Y396" s="235"/>
      <c r="Z396" s="235"/>
    </row>
    <row r="397" spans="1:26" ht="12" customHeight="1" x14ac:dyDescent="0.25">
      <c r="A397" s="235"/>
      <c r="B397" s="235"/>
      <c r="C397" s="235"/>
      <c r="D397" s="269"/>
      <c r="E397" s="235"/>
      <c r="F397" s="235"/>
      <c r="G397" s="235"/>
      <c r="H397" s="235"/>
      <c r="I397" s="235"/>
      <c r="J397" s="235"/>
      <c r="K397" s="235"/>
      <c r="L397" s="235"/>
      <c r="M397" s="235"/>
      <c r="N397" s="235"/>
      <c r="O397" s="235"/>
      <c r="P397" s="235"/>
      <c r="Q397" s="235"/>
      <c r="R397" s="235"/>
      <c r="S397" s="235"/>
      <c r="T397" s="235"/>
      <c r="U397" s="235"/>
      <c r="V397" s="235"/>
      <c r="W397" s="235"/>
      <c r="X397" s="235"/>
      <c r="Y397" s="235"/>
      <c r="Z397" s="235"/>
    </row>
    <row r="398" spans="1:26" ht="12" customHeight="1" x14ac:dyDescent="0.25">
      <c r="A398" s="235"/>
      <c r="B398" s="235"/>
      <c r="C398" s="235"/>
      <c r="D398" s="269"/>
      <c r="E398" s="235"/>
      <c r="F398" s="235"/>
      <c r="G398" s="235"/>
      <c r="H398" s="235"/>
      <c r="I398" s="235"/>
      <c r="J398" s="235"/>
      <c r="K398" s="235"/>
      <c r="L398" s="235"/>
      <c r="M398" s="235"/>
      <c r="N398" s="235"/>
      <c r="O398" s="235"/>
      <c r="P398" s="235"/>
      <c r="Q398" s="235"/>
      <c r="R398" s="235"/>
      <c r="S398" s="235"/>
      <c r="T398" s="235"/>
      <c r="U398" s="235"/>
      <c r="V398" s="235"/>
      <c r="W398" s="235"/>
      <c r="X398" s="235"/>
      <c r="Y398" s="235"/>
      <c r="Z398" s="235"/>
    </row>
    <row r="399" spans="1:26" ht="12" customHeight="1" x14ac:dyDescent="0.25">
      <c r="A399" s="235"/>
      <c r="B399" s="235"/>
      <c r="C399" s="235"/>
      <c r="D399" s="269"/>
      <c r="E399" s="235"/>
      <c r="F399" s="235"/>
      <c r="G399" s="235"/>
      <c r="H399" s="235"/>
      <c r="I399" s="235"/>
      <c r="J399" s="235"/>
      <c r="K399" s="235"/>
      <c r="L399" s="235"/>
      <c r="M399" s="235"/>
      <c r="N399" s="235"/>
      <c r="O399" s="235"/>
      <c r="P399" s="235"/>
      <c r="Q399" s="235"/>
      <c r="R399" s="235"/>
      <c r="S399" s="235"/>
      <c r="T399" s="235"/>
      <c r="U399" s="235"/>
      <c r="V399" s="235"/>
      <c r="W399" s="235"/>
      <c r="X399" s="235"/>
      <c r="Y399" s="235"/>
      <c r="Z399" s="235"/>
    </row>
    <row r="400" spans="1:26" ht="12" customHeight="1" x14ac:dyDescent="0.25">
      <c r="A400" s="235"/>
      <c r="B400" s="235"/>
      <c r="C400" s="235"/>
      <c r="D400" s="269"/>
      <c r="E400" s="235"/>
      <c r="F400" s="235"/>
      <c r="G400" s="235"/>
      <c r="H400" s="235"/>
      <c r="I400" s="235"/>
      <c r="J400" s="235"/>
      <c r="K400" s="235"/>
      <c r="L400" s="235"/>
      <c r="M400" s="235"/>
      <c r="N400" s="235"/>
      <c r="O400" s="235"/>
      <c r="P400" s="235"/>
      <c r="Q400" s="235"/>
      <c r="R400" s="235"/>
      <c r="S400" s="235"/>
      <c r="T400" s="235"/>
      <c r="U400" s="235"/>
      <c r="V400" s="235"/>
      <c r="W400" s="235"/>
      <c r="X400" s="235"/>
      <c r="Y400" s="235"/>
      <c r="Z400" s="235"/>
    </row>
    <row r="401" spans="1:26" ht="12" customHeight="1" x14ac:dyDescent="0.25">
      <c r="A401" s="235"/>
      <c r="B401" s="235"/>
      <c r="C401" s="235"/>
      <c r="D401" s="269"/>
      <c r="E401" s="235"/>
      <c r="F401" s="235"/>
      <c r="G401" s="235"/>
      <c r="H401" s="235"/>
      <c r="I401" s="235"/>
      <c r="J401" s="235"/>
      <c r="K401" s="235"/>
      <c r="L401" s="235"/>
      <c r="M401" s="235"/>
      <c r="N401" s="235"/>
      <c r="O401" s="235"/>
      <c r="P401" s="235"/>
      <c r="Q401" s="235"/>
      <c r="R401" s="235"/>
      <c r="S401" s="235"/>
      <c r="T401" s="235"/>
      <c r="U401" s="235"/>
      <c r="V401" s="235"/>
      <c r="W401" s="235"/>
      <c r="X401" s="235"/>
      <c r="Y401" s="235"/>
      <c r="Z401" s="235"/>
    </row>
    <row r="402" spans="1:26" ht="12" customHeight="1" x14ac:dyDescent="0.25">
      <c r="A402" s="235"/>
      <c r="B402" s="235"/>
      <c r="C402" s="235"/>
      <c r="D402" s="269"/>
      <c r="E402" s="235"/>
      <c r="F402" s="235"/>
      <c r="G402" s="235"/>
      <c r="H402" s="235"/>
      <c r="I402" s="235"/>
      <c r="J402" s="235"/>
      <c r="K402" s="235"/>
      <c r="L402" s="235"/>
      <c r="M402" s="235"/>
      <c r="N402" s="235"/>
      <c r="O402" s="235"/>
      <c r="P402" s="235"/>
      <c r="Q402" s="235"/>
      <c r="R402" s="235"/>
      <c r="S402" s="235"/>
      <c r="T402" s="235"/>
      <c r="U402" s="235"/>
      <c r="V402" s="235"/>
      <c r="W402" s="235"/>
      <c r="X402" s="235"/>
      <c r="Y402" s="235"/>
      <c r="Z402" s="235"/>
    </row>
    <row r="403" spans="1:26" ht="12" customHeight="1" x14ac:dyDescent="0.25">
      <c r="A403" s="235"/>
      <c r="B403" s="235"/>
      <c r="C403" s="235"/>
      <c r="D403" s="269"/>
      <c r="E403" s="235"/>
      <c r="F403" s="235"/>
      <c r="G403" s="235"/>
      <c r="H403" s="235"/>
      <c r="I403" s="235"/>
      <c r="J403" s="235"/>
      <c r="K403" s="235"/>
      <c r="L403" s="235"/>
      <c r="M403" s="235"/>
      <c r="N403" s="235"/>
      <c r="O403" s="235"/>
      <c r="P403" s="235"/>
      <c r="Q403" s="235"/>
      <c r="R403" s="235"/>
      <c r="S403" s="235"/>
      <c r="T403" s="235"/>
      <c r="U403" s="235"/>
      <c r="V403" s="235"/>
      <c r="W403" s="235"/>
      <c r="X403" s="235"/>
      <c r="Y403" s="235"/>
      <c r="Z403" s="235"/>
    </row>
    <row r="404" spans="1:26" ht="12" customHeight="1" x14ac:dyDescent="0.25">
      <c r="A404" s="235"/>
      <c r="B404" s="235"/>
      <c r="C404" s="235"/>
      <c r="D404" s="269"/>
      <c r="E404" s="235"/>
      <c r="F404" s="235"/>
      <c r="G404" s="235"/>
      <c r="H404" s="235"/>
      <c r="I404" s="235"/>
      <c r="J404" s="235"/>
      <c r="K404" s="235"/>
      <c r="L404" s="235"/>
      <c r="M404" s="235"/>
      <c r="N404" s="235"/>
      <c r="O404" s="235"/>
      <c r="P404" s="235"/>
      <c r="Q404" s="235"/>
      <c r="R404" s="235"/>
      <c r="S404" s="235"/>
      <c r="T404" s="235"/>
      <c r="U404" s="235"/>
      <c r="V404" s="235"/>
      <c r="W404" s="235"/>
      <c r="X404" s="235"/>
      <c r="Y404" s="235"/>
      <c r="Z404" s="235"/>
    </row>
    <row r="405" spans="1:26" ht="12" customHeight="1" x14ac:dyDescent="0.25">
      <c r="A405" s="235"/>
      <c r="B405" s="235"/>
      <c r="C405" s="235"/>
      <c r="D405" s="269"/>
      <c r="E405" s="235"/>
      <c r="F405" s="235"/>
      <c r="G405" s="235"/>
      <c r="H405" s="235"/>
      <c r="I405" s="235"/>
      <c r="J405" s="235"/>
      <c r="K405" s="235"/>
      <c r="L405" s="235"/>
      <c r="M405" s="235"/>
      <c r="N405" s="235"/>
      <c r="O405" s="235"/>
      <c r="P405" s="235"/>
      <c r="Q405" s="235"/>
      <c r="R405" s="235"/>
      <c r="S405" s="235"/>
      <c r="T405" s="235"/>
      <c r="U405" s="235"/>
      <c r="V405" s="235"/>
      <c r="W405" s="235"/>
      <c r="X405" s="235"/>
      <c r="Y405" s="235"/>
      <c r="Z405" s="235"/>
    </row>
    <row r="406" spans="1:26" ht="12" customHeight="1" x14ac:dyDescent="0.25">
      <c r="A406" s="235"/>
      <c r="B406" s="235"/>
      <c r="C406" s="235"/>
      <c r="D406" s="269"/>
      <c r="E406" s="235"/>
      <c r="F406" s="235"/>
      <c r="G406" s="235"/>
      <c r="H406" s="235"/>
      <c r="I406" s="235"/>
      <c r="J406" s="235"/>
      <c r="K406" s="235"/>
      <c r="L406" s="235"/>
      <c r="M406" s="235"/>
      <c r="N406" s="235"/>
      <c r="O406" s="235"/>
      <c r="P406" s="235"/>
      <c r="Q406" s="235"/>
      <c r="R406" s="235"/>
      <c r="S406" s="235"/>
      <c r="T406" s="235"/>
      <c r="U406" s="235"/>
      <c r="V406" s="235"/>
      <c r="W406" s="235"/>
      <c r="X406" s="235"/>
      <c r="Y406" s="235"/>
      <c r="Z406" s="235"/>
    </row>
    <row r="407" spans="1:26" ht="12" customHeight="1" x14ac:dyDescent="0.25">
      <c r="A407" s="235"/>
      <c r="B407" s="235"/>
      <c r="C407" s="235"/>
      <c r="D407" s="269"/>
      <c r="E407" s="235"/>
      <c r="F407" s="235"/>
      <c r="G407" s="235"/>
      <c r="H407" s="235"/>
      <c r="I407" s="235"/>
      <c r="J407" s="235"/>
      <c r="K407" s="235"/>
      <c r="L407" s="235"/>
      <c r="M407" s="235"/>
      <c r="N407" s="235"/>
      <c r="O407" s="235"/>
      <c r="P407" s="235"/>
      <c r="Q407" s="235"/>
      <c r="R407" s="235"/>
      <c r="S407" s="235"/>
      <c r="T407" s="235"/>
      <c r="U407" s="235"/>
      <c r="V407" s="235"/>
      <c r="W407" s="235"/>
      <c r="X407" s="235"/>
      <c r="Y407" s="235"/>
      <c r="Z407" s="235"/>
    </row>
    <row r="408" spans="1:26" ht="12" customHeight="1" x14ac:dyDescent="0.25">
      <c r="A408" s="235"/>
      <c r="B408" s="235"/>
      <c r="C408" s="235"/>
      <c r="D408" s="269"/>
      <c r="E408" s="235"/>
      <c r="F408" s="235"/>
      <c r="G408" s="235"/>
      <c r="H408" s="235"/>
      <c r="I408" s="235"/>
      <c r="J408" s="235"/>
      <c r="K408" s="235"/>
      <c r="L408" s="235"/>
      <c r="M408" s="235"/>
      <c r="N408" s="235"/>
      <c r="O408" s="235"/>
      <c r="P408" s="235"/>
      <c r="Q408" s="235"/>
      <c r="R408" s="235"/>
      <c r="S408" s="235"/>
      <c r="T408" s="235"/>
      <c r="U408" s="235"/>
      <c r="V408" s="235"/>
      <c r="W408" s="235"/>
      <c r="X408" s="235"/>
      <c r="Y408" s="235"/>
      <c r="Z408" s="235"/>
    </row>
    <row r="409" spans="1:26" ht="12" customHeight="1" x14ac:dyDescent="0.25">
      <c r="A409" s="235"/>
      <c r="B409" s="235"/>
      <c r="C409" s="235"/>
      <c r="D409" s="269"/>
      <c r="E409" s="235"/>
      <c r="F409" s="235"/>
      <c r="G409" s="235"/>
      <c r="H409" s="235"/>
      <c r="I409" s="235"/>
      <c r="J409" s="235"/>
      <c r="K409" s="235"/>
      <c r="L409" s="235"/>
      <c r="M409" s="235"/>
      <c r="N409" s="235"/>
      <c r="O409" s="235"/>
      <c r="P409" s="235"/>
      <c r="Q409" s="235"/>
      <c r="R409" s="235"/>
      <c r="S409" s="235"/>
      <c r="T409" s="235"/>
      <c r="U409" s="235"/>
      <c r="V409" s="235"/>
      <c r="W409" s="235"/>
      <c r="X409" s="235"/>
      <c r="Y409" s="235"/>
      <c r="Z409" s="235"/>
    </row>
    <row r="410" spans="1:26" ht="12" customHeight="1" x14ac:dyDescent="0.25">
      <c r="A410" s="235"/>
      <c r="B410" s="235"/>
      <c r="C410" s="235"/>
      <c r="D410" s="269"/>
      <c r="E410" s="235"/>
      <c r="F410" s="235"/>
      <c r="G410" s="235"/>
      <c r="H410" s="235"/>
      <c r="I410" s="235"/>
      <c r="J410" s="235"/>
      <c r="K410" s="235"/>
      <c r="L410" s="235"/>
      <c r="M410" s="235"/>
      <c r="N410" s="235"/>
      <c r="O410" s="235"/>
      <c r="P410" s="235"/>
      <c r="Q410" s="235"/>
      <c r="R410" s="235"/>
      <c r="S410" s="235"/>
      <c r="T410" s="235"/>
      <c r="U410" s="235"/>
      <c r="V410" s="235"/>
      <c r="W410" s="235"/>
      <c r="X410" s="235"/>
      <c r="Y410" s="235"/>
      <c r="Z410" s="235"/>
    </row>
    <row r="411" spans="1:26" ht="12" customHeight="1" x14ac:dyDescent="0.25">
      <c r="A411" s="235"/>
      <c r="B411" s="235"/>
      <c r="C411" s="235"/>
      <c r="D411" s="269"/>
      <c r="E411" s="235"/>
      <c r="F411" s="235"/>
      <c r="G411" s="235"/>
      <c r="H411" s="235"/>
      <c r="I411" s="235"/>
      <c r="J411" s="235"/>
      <c r="K411" s="235"/>
      <c r="L411" s="235"/>
      <c r="M411" s="235"/>
      <c r="N411" s="235"/>
      <c r="O411" s="235"/>
      <c r="P411" s="235"/>
      <c r="Q411" s="235"/>
      <c r="R411" s="235"/>
      <c r="S411" s="235"/>
      <c r="T411" s="235"/>
      <c r="U411" s="235"/>
      <c r="V411" s="235"/>
      <c r="W411" s="235"/>
      <c r="X411" s="235"/>
      <c r="Y411" s="235"/>
      <c r="Z411" s="235"/>
    </row>
    <row r="412" spans="1:26" ht="12" customHeight="1" x14ac:dyDescent="0.25">
      <c r="A412" s="235"/>
      <c r="B412" s="235"/>
      <c r="C412" s="235"/>
      <c r="D412" s="269"/>
      <c r="E412" s="235"/>
      <c r="F412" s="235"/>
      <c r="G412" s="235"/>
      <c r="H412" s="235"/>
      <c r="I412" s="235"/>
      <c r="J412" s="235"/>
      <c r="K412" s="235"/>
      <c r="L412" s="235"/>
      <c r="M412" s="235"/>
      <c r="N412" s="235"/>
      <c r="O412" s="235"/>
      <c r="P412" s="235"/>
      <c r="Q412" s="235"/>
      <c r="R412" s="235"/>
      <c r="S412" s="235"/>
      <c r="T412" s="235"/>
      <c r="U412" s="235"/>
      <c r="V412" s="235"/>
      <c r="W412" s="235"/>
      <c r="X412" s="235"/>
      <c r="Y412" s="235"/>
      <c r="Z412" s="235"/>
    </row>
    <row r="413" spans="1:26" ht="12" customHeight="1" x14ac:dyDescent="0.25">
      <c r="A413" s="235"/>
      <c r="B413" s="235"/>
      <c r="C413" s="235"/>
      <c r="D413" s="269"/>
      <c r="E413" s="235"/>
      <c r="F413" s="235"/>
      <c r="G413" s="235"/>
      <c r="H413" s="235"/>
      <c r="I413" s="235"/>
      <c r="J413" s="235"/>
      <c r="K413" s="235"/>
      <c r="L413" s="235"/>
      <c r="M413" s="235"/>
      <c r="N413" s="235"/>
      <c r="O413" s="235"/>
      <c r="P413" s="235"/>
      <c r="Q413" s="235"/>
      <c r="R413" s="235"/>
      <c r="S413" s="235"/>
      <c r="T413" s="235"/>
      <c r="U413" s="235"/>
      <c r="V413" s="235"/>
      <c r="W413" s="235"/>
      <c r="X413" s="235"/>
      <c r="Y413" s="235"/>
      <c r="Z413" s="235"/>
    </row>
    <row r="414" spans="1:26" ht="12" customHeight="1" x14ac:dyDescent="0.25">
      <c r="A414" s="235"/>
      <c r="B414" s="235"/>
      <c r="C414" s="235"/>
      <c r="D414" s="269"/>
      <c r="E414" s="235"/>
      <c r="F414" s="235"/>
      <c r="G414" s="235"/>
      <c r="H414" s="235"/>
      <c r="I414" s="235"/>
      <c r="J414" s="235"/>
      <c r="K414" s="235"/>
      <c r="L414" s="235"/>
      <c r="M414" s="235"/>
      <c r="N414" s="235"/>
      <c r="O414" s="235"/>
      <c r="P414" s="235"/>
      <c r="Q414" s="235"/>
      <c r="R414" s="235"/>
      <c r="S414" s="235"/>
      <c r="T414" s="235"/>
      <c r="U414" s="235"/>
      <c r="V414" s="235"/>
      <c r="W414" s="235"/>
      <c r="X414" s="235"/>
      <c r="Y414" s="235"/>
      <c r="Z414" s="235"/>
    </row>
    <row r="415" spans="1:26" ht="12" customHeight="1" x14ac:dyDescent="0.25">
      <c r="A415" s="235"/>
      <c r="B415" s="235"/>
      <c r="C415" s="235"/>
      <c r="D415" s="269"/>
      <c r="E415" s="235"/>
      <c r="F415" s="235"/>
      <c r="G415" s="235"/>
      <c r="H415" s="235"/>
      <c r="I415" s="235"/>
      <c r="J415" s="235"/>
      <c r="K415" s="235"/>
      <c r="L415" s="235"/>
      <c r="M415" s="235"/>
      <c r="N415" s="235"/>
      <c r="O415" s="235"/>
      <c r="P415" s="235"/>
      <c r="Q415" s="235"/>
      <c r="R415" s="235"/>
      <c r="S415" s="235"/>
      <c r="T415" s="235"/>
      <c r="U415" s="235"/>
      <c r="V415" s="235"/>
      <c r="W415" s="235"/>
      <c r="X415" s="235"/>
      <c r="Y415" s="235"/>
      <c r="Z415" s="235"/>
    </row>
    <row r="416" spans="1:26" ht="12" customHeight="1" x14ac:dyDescent="0.25">
      <c r="A416" s="235"/>
      <c r="B416" s="235"/>
      <c r="C416" s="235"/>
      <c r="D416" s="269"/>
      <c r="E416" s="235"/>
      <c r="F416" s="235"/>
      <c r="G416" s="235"/>
      <c r="H416" s="235"/>
      <c r="I416" s="235"/>
      <c r="J416" s="235"/>
      <c r="K416" s="235"/>
      <c r="L416" s="235"/>
      <c r="M416" s="235"/>
      <c r="N416" s="235"/>
      <c r="O416" s="235"/>
      <c r="P416" s="235"/>
      <c r="Q416" s="235"/>
      <c r="R416" s="235"/>
      <c r="S416" s="235"/>
      <c r="T416" s="235"/>
      <c r="U416" s="235"/>
      <c r="V416" s="235"/>
      <c r="W416" s="235"/>
      <c r="X416" s="235"/>
      <c r="Y416" s="235"/>
      <c r="Z416" s="235"/>
    </row>
    <row r="417" spans="1:26" ht="12" customHeight="1" x14ac:dyDescent="0.25">
      <c r="A417" s="235"/>
      <c r="B417" s="235"/>
      <c r="C417" s="235"/>
      <c r="D417" s="269"/>
      <c r="E417" s="235"/>
      <c r="F417" s="235"/>
      <c r="G417" s="235"/>
      <c r="H417" s="235"/>
      <c r="I417" s="235"/>
      <c r="J417" s="235"/>
      <c r="K417" s="235"/>
      <c r="L417" s="235"/>
      <c r="M417" s="235"/>
      <c r="N417" s="235"/>
      <c r="O417" s="235"/>
      <c r="P417" s="235"/>
      <c r="Q417" s="235"/>
      <c r="R417" s="235"/>
      <c r="S417" s="235"/>
      <c r="T417" s="235"/>
      <c r="U417" s="235"/>
      <c r="V417" s="235"/>
      <c r="W417" s="235"/>
      <c r="X417" s="235"/>
      <c r="Y417" s="235"/>
      <c r="Z417" s="235"/>
    </row>
    <row r="418" spans="1:26" ht="12" customHeight="1" x14ac:dyDescent="0.25">
      <c r="A418" s="235"/>
      <c r="B418" s="235"/>
      <c r="C418" s="235"/>
      <c r="D418" s="269"/>
      <c r="E418" s="235"/>
      <c r="F418" s="235"/>
      <c r="G418" s="235"/>
      <c r="H418" s="235"/>
      <c r="I418" s="235"/>
      <c r="J418" s="235"/>
      <c r="K418" s="235"/>
      <c r="L418" s="235"/>
      <c r="M418" s="235"/>
      <c r="N418" s="235"/>
      <c r="O418" s="235"/>
      <c r="P418" s="235"/>
      <c r="Q418" s="235"/>
      <c r="R418" s="235"/>
      <c r="S418" s="235"/>
      <c r="T418" s="235"/>
      <c r="U418" s="235"/>
      <c r="V418" s="235"/>
      <c r="W418" s="235"/>
      <c r="X418" s="235"/>
      <c r="Y418" s="235"/>
      <c r="Z418" s="235"/>
    </row>
    <row r="419" spans="1:26" ht="12" customHeight="1" x14ac:dyDescent="0.25">
      <c r="A419" s="235"/>
      <c r="B419" s="235"/>
      <c r="C419" s="235"/>
      <c r="D419" s="269"/>
      <c r="E419" s="235"/>
      <c r="F419" s="235"/>
      <c r="G419" s="235"/>
      <c r="H419" s="235"/>
      <c r="I419" s="235"/>
      <c r="J419" s="235"/>
      <c r="K419" s="235"/>
      <c r="L419" s="235"/>
      <c r="M419" s="235"/>
      <c r="N419" s="235"/>
      <c r="O419" s="235"/>
      <c r="P419" s="235"/>
      <c r="Q419" s="235"/>
      <c r="R419" s="235"/>
      <c r="S419" s="235"/>
      <c r="T419" s="235"/>
      <c r="U419" s="235"/>
      <c r="V419" s="235"/>
      <c r="W419" s="235"/>
      <c r="X419" s="235"/>
      <c r="Y419" s="235"/>
      <c r="Z419" s="235"/>
    </row>
    <row r="420" spans="1:26" ht="12" customHeight="1" x14ac:dyDescent="0.25">
      <c r="A420" s="235"/>
      <c r="B420" s="235"/>
      <c r="C420" s="235"/>
      <c r="D420" s="269"/>
      <c r="E420" s="235"/>
      <c r="F420" s="235"/>
      <c r="G420" s="235"/>
      <c r="H420" s="235"/>
      <c r="I420" s="235"/>
      <c r="J420" s="235"/>
      <c r="K420" s="235"/>
      <c r="L420" s="235"/>
      <c r="M420" s="235"/>
      <c r="N420" s="235"/>
      <c r="O420" s="235"/>
      <c r="P420" s="235"/>
      <c r="Q420" s="235"/>
      <c r="R420" s="235"/>
      <c r="S420" s="235"/>
      <c r="T420" s="235"/>
      <c r="U420" s="235"/>
      <c r="V420" s="235"/>
      <c r="W420" s="235"/>
      <c r="X420" s="235"/>
      <c r="Y420" s="235"/>
      <c r="Z420" s="235"/>
    </row>
    <row r="421" spans="1:26" ht="12" customHeight="1" x14ac:dyDescent="0.25">
      <c r="A421" s="235"/>
      <c r="B421" s="235"/>
      <c r="C421" s="235"/>
      <c r="D421" s="269"/>
      <c r="E421" s="235"/>
      <c r="F421" s="235"/>
      <c r="G421" s="235"/>
      <c r="H421" s="235"/>
      <c r="I421" s="235"/>
      <c r="J421" s="235"/>
      <c r="K421" s="235"/>
      <c r="L421" s="235"/>
      <c r="M421" s="235"/>
      <c r="N421" s="235"/>
      <c r="O421" s="235"/>
      <c r="P421" s="235"/>
      <c r="Q421" s="235"/>
      <c r="R421" s="235"/>
      <c r="S421" s="235"/>
      <c r="T421" s="235"/>
      <c r="U421" s="235"/>
      <c r="V421" s="235"/>
      <c r="W421" s="235"/>
      <c r="X421" s="235"/>
      <c r="Y421" s="235"/>
      <c r="Z421" s="235"/>
    </row>
    <row r="422" spans="1:26" ht="12" customHeight="1" x14ac:dyDescent="0.25">
      <c r="A422" s="235"/>
      <c r="B422" s="235"/>
      <c r="C422" s="235"/>
      <c r="D422" s="269"/>
      <c r="E422" s="235"/>
      <c r="F422" s="235"/>
      <c r="G422" s="235"/>
      <c r="H422" s="235"/>
      <c r="I422" s="235"/>
      <c r="J422" s="235"/>
      <c r="K422" s="235"/>
      <c r="L422" s="235"/>
      <c r="M422" s="235"/>
      <c r="N422" s="235"/>
      <c r="O422" s="235"/>
      <c r="P422" s="235"/>
      <c r="Q422" s="235"/>
      <c r="R422" s="235"/>
      <c r="S422" s="235"/>
      <c r="T422" s="235"/>
      <c r="U422" s="235"/>
      <c r="V422" s="235"/>
      <c r="W422" s="235"/>
      <c r="X422" s="235"/>
      <c r="Y422" s="235"/>
      <c r="Z422" s="235"/>
    </row>
    <row r="423" spans="1:26" ht="12" customHeight="1" x14ac:dyDescent="0.25">
      <c r="A423" s="235"/>
      <c r="B423" s="235"/>
      <c r="C423" s="235"/>
      <c r="D423" s="269"/>
      <c r="E423" s="235"/>
      <c r="F423" s="235"/>
      <c r="G423" s="235"/>
      <c r="H423" s="235"/>
      <c r="I423" s="235"/>
      <c r="J423" s="235"/>
      <c r="K423" s="235"/>
      <c r="L423" s="235"/>
      <c r="M423" s="235"/>
      <c r="N423" s="235"/>
      <c r="O423" s="235"/>
      <c r="P423" s="235"/>
      <c r="Q423" s="235"/>
      <c r="R423" s="235"/>
      <c r="S423" s="235"/>
      <c r="T423" s="235"/>
      <c r="U423" s="235"/>
      <c r="V423" s="235"/>
      <c r="W423" s="235"/>
      <c r="X423" s="235"/>
      <c r="Y423" s="235"/>
      <c r="Z423" s="235"/>
    </row>
    <row r="424" spans="1:26" ht="12" customHeight="1" x14ac:dyDescent="0.25">
      <c r="A424" s="235"/>
      <c r="B424" s="235"/>
      <c r="C424" s="235"/>
      <c r="D424" s="269"/>
      <c r="E424" s="235"/>
      <c r="F424" s="235"/>
      <c r="G424" s="235"/>
      <c r="H424" s="235"/>
      <c r="I424" s="235"/>
      <c r="J424" s="235"/>
      <c r="K424" s="235"/>
      <c r="L424" s="235"/>
      <c r="M424" s="235"/>
      <c r="N424" s="235"/>
      <c r="O424" s="235"/>
      <c r="P424" s="235"/>
      <c r="Q424" s="235"/>
      <c r="R424" s="235"/>
      <c r="S424" s="235"/>
      <c r="T424" s="235"/>
      <c r="U424" s="235"/>
      <c r="V424" s="235"/>
      <c r="W424" s="235"/>
      <c r="X424" s="235"/>
      <c r="Y424" s="235"/>
      <c r="Z424" s="235"/>
    </row>
    <row r="425" spans="1:26" ht="12" customHeight="1" x14ac:dyDescent="0.25">
      <c r="A425" s="235"/>
      <c r="B425" s="235"/>
      <c r="C425" s="235"/>
      <c r="D425" s="269"/>
      <c r="E425" s="235"/>
      <c r="F425" s="235"/>
      <c r="G425" s="235"/>
      <c r="H425" s="235"/>
      <c r="I425" s="235"/>
      <c r="J425" s="235"/>
      <c r="K425" s="235"/>
      <c r="L425" s="235"/>
      <c r="M425" s="235"/>
      <c r="N425" s="235"/>
      <c r="O425" s="235"/>
      <c r="P425" s="235"/>
      <c r="Q425" s="235"/>
      <c r="R425" s="235"/>
      <c r="S425" s="235"/>
      <c r="T425" s="235"/>
      <c r="U425" s="235"/>
      <c r="V425" s="235"/>
      <c r="W425" s="235"/>
      <c r="X425" s="235"/>
      <c r="Y425" s="235"/>
      <c r="Z425" s="235"/>
    </row>
    <row r="426" spans="1:26" ht="12" customHeight="1" x14ac:dyDescent="0.25">
      <c r="A426" s="235"/>
      <c r="B426" s="235"/>
      <c r="C426" s="235"/>
      <c r="D426" s="269"/>
      <c r="E426" s="235"/>
      <c r="F426" s="235"/>
      <c r="G426" s="235"/>
      <c r="H426" s="235"/>
      <c r="I426" s="235"/>
      <c r="J426" s="235"/>
      <c r="K426" s="235"/>
      <c r="L426" s="235"/>
      <c r="M426" s="235"/>
      <c r="N426" s="235"/>
      <c r="O426" s="235"/>
      <c r="P426" s="235"/>
      <c r="Q426" s="235"/>
      <c r="R426" s="235"/>
      <c r="S426" s="235"/>
      <c r="T426" s="235"/>
      <c r="U426" s="235"/>
      <c r="V426" s="235"/>
      <c r="W426" s="235"/>
      <c r="X426" s="235"/>
      <c r="Y426" s="235"/>
      <c r="Z426" s="235"/>
    </row>
    <row r="427" spans="1:26" ht="12" customHeight="1" x14ac:dyDescent="0.25">
      <c r="A427" s="235"/>
      <c r="B427" s="235"/>
      <c r="C427" s="235"/>
      <c r="D427" s="269"/>
      <c r="E427" s="235"/>
      <c r="F427" s="235"/>
      <c r="G427" s="235"/>
      <c r="H427" s="235"/>
      <c r="I427" s="235"/>
      <c r="J427" s="235"/>
      <c r="K427" s="235"/>
      <c r="L427" s="235"/>
      <c r="M427" s="235"/>
      <c r="N427" s="235"/>
      <c r="O427" s="235"/>
      <c r="P427" s="235"/>
      <c r="Q427" s="235"/>
      <c r="R427" s="235"/>
      <c r="S427" s="235"/>
      <c r="T427" s="235"/>
      <c r="U427" s="235"/>
      <c r="V427" s="235"/>
      <c r="W427" s="235"/>
      <c r="X427" s="235"/>
      <c r="Y427" s="235"/>
      <c r="Z427" s="235"/>
    </row>
    <row r="428" spans="1:26" ht="12" customHeight="1" x14ac:dyDescent="0.25">
      <c r="A428" s="235"/>
      <c r="B428" s="235"/>
      <c r="C428" s="235"/>
      <c r="D428" s="269"/>
      <c r="E428" s="235"/>
      <c r="F428" s="235"/>
      <c r="G428" s="235"/>
      <c r="H428" s="235"/>
      <c r="I428" s="235"/>
      <c r="J428" s="235"/>
      <c r="K428" s="235"/>
      <c r="L428" s="235"/>
      <c r="M428" s="235"/>
      <c r="N428" s="235"/>
      <c r="O428" s="235"/>
      <c r="P428" s="235"/>
      <c r="Q428" s="235"/>
      <c r="R428" s="235"/>
      <c r="S428" s="235"/>
      <c r="T428" s="235"/>
      <c r="U428" s="235"/>
      <c r="V428" s="235"/>
      <c r="W428" s="235"/>
      <c r="X428" s="235"/>
      <c r="Y428" s="235"/>
      <c r="Z428" s="235"/>
    </row>
    <row r="429" spans="1:26" ht="12" customHeight="1" x14ac:dyDescent="0.25">
      <c r="A429" s="235"/>
      <c r="B429" s="235"/>
      <c r="C429" s="235"/>
      <c r="D429" s="269"/>
      <c r="E429" s="235"/>
      <c r="F429" s="235"/>
      <c r="G429" s="235"/>
      <c r="H429" s="235"/>
      <c r="I429" s="235"/>
      <c r="J429" s="235"/>
      <c r="K429" s="235"/>
      <c r="L429" s="235"/>
      <c r="M429" s="235"/>
      <c r="N429" s="235"/>
      <c r="O429" s="235"/>
      <c r="P429" s="235"/>
      <c r="Q429" s="235"/>
      <c r="R429" s="235"/>
      <c r="S429" s="235"/>
      <c r="T429" s="235"/>
      <c r="U429" s="235"/>
      <c r="V429" s="235"/>
      <c r="W429" s="235"/>
      <c r="X429" s="235"/>
      <c r="Y429" s="235"/>
      <c r="Z429" s="235"/>
    </row>
    <row r="430" spans="1:26" ht="12" customHeight="1" x14ac:dyDescent="0.25">
      <c r="A430" s="235"/>
      <c r="B430" s="235"/>
      <c r="C430" s="235"/>
      <c r="D430" s="269"/>
      <c r="E430" s="235"/>
      <c r="F430" s="235"/>
      <c r="G430" s="235"/>
      <c r="H430" s="235"/>
      <c r="I430" s="235"/>
      <c r="J430" s="235"/>
      <c r="K430" s="235"/>
      <c r="L430" s="235"/>
      <c r="M430" s="235"/>
      <c r="N430" s="235"/>
      <c r="O430" s="235"/>
      <c r="P430" s="235"/>
      <c r="Q430" s="235"/>
      <c r="R430" s="235"/>
      <c r="S430" s="235"/>
      <c r="T430" s="235"/>
      <c r="U430" s="235"/>
      <c r="V430" s="235"/>
      <c r="W430" s="235"/>
      <c r="X430" s="235"/>
      <c r="Y430" s="235"/>
      <c r="Z430" s="235"/>
    </row>
    <row r="431" spans="1:26" ht="12" customHeight="1" x14ac:dyDescent="0.25">
      <c r="A431" s="235"/>
      <c r="B431" s="235"/>
      <c r="C431" s="235"/>
      <c r="D431" s="269"/>
      <c r="E431" s="235"/>
      <c r="F431" s="235"/>
      <c r="G431" s="235"/>
      <c r="H431" s="235"/>
      <c r="I431" s="235"/>
      <c r="J431" s="235"/>
      <c r="K431" s="235"/>
      <c r="L431" s="235"/>
      <c r="M431" s="235"/>
      <c r="N431" s="235"/>
      <c r="O431" s="235"/>
      <c r="P431" s="235"/>
      <c r="Q431" s="235"/>
      <c r="R431" s="235"/>
      <c r="S431" s="235"/>
      <c r="T431" s="235"/>
      <c r="U431" s="235"/>
      <c r="V431" s="235"/>
      <c r="W431" s="235"/>
      <c r="X431" s="235"/>
      <c r="Y431" s="235"/>
      <c r="Z431" s="235"/>
    </row>
    <row r="432" spans="1:26" ht="12" customHeight="1" x14ac:dyDescent="0.25">
      <c r="A432" s="235"/>
      <c r="B432" s="235"/>
      <c r="C432" s="235"/>
      <c r="D432" s="269"/>
      <c r="E432" s="235"/>
      <c r="F432" s="235"/>
      <c r="G432" s="235"/>
      <c r="H432" s="235"/>
      <c r="I432" s="235"/>
      <c r="J432" s="235"/>
      <c r="K432" s="235"/>
      <c r="L432" s="235"/>
      <c r="M432" s="235"/>
      <c r="N432" s="235"/>
      <c r="O432" s="235"/>
      <c r="P432" s="235"/>
      <c r="Q432" s="235"/>
      <c r="R432" s="235"/>
      <c r="S432" s="235"/>
      <c r="T432" s="235"/>
      <c r="U432" s="235"/>
      <c r="V432" s="235"/>
      <c r="W432" s="235"/>
      <c r="X432" s="235"/>
      <c r="Y432" s="235"/>
      <c r="Z432" s="235"/>
    </row>
    <row r="433" spans="1:26" ht="12" customHeight="1" x14ac:dyDescent="0.25">
      <c r="A433" s="235"/>
      <c r="B433" s="235"/>
      <c r="C433" s="235"/>
      <c r="D433" s="269"/>
      <c r="E433" s="235"/>
      <c r="F433" s="235"/>
      <c r="G433" s="235"/>
      <c r="H433" s="235"/>
      <c r="I433" s="235"/>
      <c r="J433" s="235"/>
      <c r="K433" s="235"/>
      <c r="L433" s="235"/>
      <c r="M433" s="235"/>
      <c r="N433" s="235"/>
      <c r="O433" s="235"/>
      <c r="P433" s="235"/>
      <c r="Q433" s="235"/>
      <c r="R433" s="235"/>
      <c r="S433" s="235"/>
      <c r="T433" s="235"/>
      <c r="U433" s="235"/>
      <c r="V433" s="235"/>
      <c r="W433" s="235"/>
      <c r="X433" s="235"/>
      <c r="Y433" s="235"/>
      <c r="Z433" s="235"/>
    </row>
    <row r="434" spans="1:26" ht="12" customHeight="1" x14ac:dyDescent="0.25">
      <c r="A434" s="235"/>
      <c r="B434" s="235"/>
      <c r="C434" s="235"/>
      <c r="D434" s="269"/>
      <c r="E434" s="235"/>
      <c r="F434" s="235"/>
      <c r="G434" s="235"/>
      <c r="H434" s="235"/>
      <c r="I434" s="235"/>
      <c r="J434" s="235"/>
      <c r="K434" s="235"/>
      <c r="L434" s="235"/>
      <c r="M434" s="235"/>
      <c r="N434" s="235"/>
      <c r="O434" s="235"/>
      <c r="P434" s="235"/>
      <c r="Q434" s="235"/>
      <c r="R434" s="235"/>
      <c r="S434" s="235"/>
      <c r="T434" s="235"/>
      <c r="U434" s="235"/>
      <c r="V434" s="235"/>
      <c r="W434" s="235"/>
      <c r="X434" s="235"/>
      <c r="Y434" s="235"/>
      <c r="Z434" s="235"/>
    </row>
    <row r="435" spans="1:26" ht="12" customHeight="1" x14ac:dyDescent="0.25">
      <c r="A435" s="235"/>
      <c r="B435" s="235"/>
      <c r="C435" s="235"/>
      <c r="D435" s="269"/>
      <c r="E435" s="235"/>
      <c r="F435" s="235"/>
      <c r="G435" s="235"/>
      <c r="H435" s="235"/>
      <c r="I435" s="235"/>
      <c r="J435" s="235"/>
      <c r="K435" s="235"/>
      <c r="L435" s="235"/>
      <c r="M435" s="235"/>
      <c r="N435" s="235"/>
      <c r="O435" s="235"/>
      <c r="P435" s="235"/>
      <c r="Q435" s="235"/>
      <c r="R435" s="235"/>
      <c r="S435" s="235"/>
      <c r="T435" s="235"/>
      <c r="U435" s="235"/>
      <c r="V435" s="235"/>
      <c r="W435" s="235"/>
      <c r="X435" s="235"/>
      <c r="Y435" s="235"/>
      <c r="Z435" s="235"/>
    </row>
    <row r="436" spans="1:26" ht="12" customHeight="1" x14ac:dyDescent="0.25">
      <c r="A436" s="235"/>
      <c r="B436" s="235"/>
      <c r="C436" s="235"/>
      <c r="D436" s="269"/>
      <c r="E436" s="235"/>
      <c r="F436" s="235"/>
      <c r="G436" s="235"/>
      <c r="H436" s="235"/>
      <c r="I436" s="235"/>
      <c r="J436" s="235"/>
      <c r="K436" s="235"/>
      <c r="L436" s="235"/>
      <c r="M436" s="235"/>
      <c r="N436" s="235"/>
      <c r="O436" s="235"/>
      <c r="P436" s="235"/>
      <c r="Q436" s="235"/>
      <c r="R436" s="235"/>
      <c r="S436" s="235"/>
      <c r="T436" s="235"/>
      <c r="U436" s="235"/>
      <c r="V436" s="235"/>
      <c r="W436" s="235"/>
      <c r="X436" s="235"/>
      <c r="Y436" s="235"/>
      <c r="Z436" s="235"/>
    </row>
    <row r="437" spans="1:26" ht="12" customHeight="1" x14ac:dyDescent="0.25">
      <c r="A437" s="235"/>
      <c r="B437" s="235"/>
      <c r="C437" s="235"/>
      <c r="D437" s="269"/>
      <c r="E437" s="235"/>
      <c r="F437" s="235"/>
      <c r="G437" s="235"/>
      <c r="H437" s="235"/>
      <c r="I437" s="235"/>
      <c r="J437" s="235"/>
      <c r="K437" s="235"/>
      <c r="L437" s="235"/>
      <c r="M437" s="235"/>
      <c r="N437" s="235"/>
      <c r="O437" s="235"/>
      <c r="P437" s="235"/>
      <c r="Q437" s="235"/>
      <c r="R437" s="235"/>
      <c r="S437" s="235"/>
      <c r="T437" s="235"/>
      <c r="U437" s="235"/>
      <c r="V437" s="235"/>
      <c r="W437" s="235"/>
      <c r="X437" s="235"/>
      <c r="Y437" s="235"/>
      <c r="Z437" s="235"/>
    </row>
    <row r="438" spans="1:26" ht="12" customHeight="1" x14ac:dyDescent="0.25">
      <c r="A438" s="235"/>
      <c r="B438" s="235"/>
      <c r="C438" s="235"/>
      <c r="D438" s="269"/>
      <c r="E438" s="235"/>
      <c r="F438" s="235"/>
      <c r="G438" s="235"/>
      <c r="H438" s="235"/>
      <c r="I438" s="235"/>
      <c r="J438" s="235"/>
      <c r="K438" s="235"/>
      <c r="L438" s="235"/>
      <c r="M438" s="235"/>
      <c r="N438" s="235"/>
      <c r="O438" s="235"/>
      <c r="P438" s="235"/>
      <c r="Q438" s="235"/>
      <c r="R438" s="235"/>
      <c r="S438" s="235"/>
      <c r="T438" s="235"/>
      <c r="U438" s="235"/>
      <c r="V438" s="235"/>
      <c r="W438" s="235"/>
      <c r="X438" s="235"/>
      <c r="Y438" s="235"/>
      <c r="Z438" s="235"/>
    </row>
    <row r="439" spans="1:26" ht="12" customHeight="1" x14ac:dyDescent="0.25">
      <c r="A439" s="235"/>
      <c r="B439" s="235"/>
      <c r="C439" s="235"/>
      <c r="D439" s="269"/>
      <c r="E439" s="235"/>
      <c r="F439" s="235"/>
      <c r="G439" s="235"/>
      <c r="H439" s="235"/>
      <c r="I439" s="235"/>
      <c r="J439" s="235"/>
      <c r="K439" s="235"/>
      <c r="L439" s="235"/>
      <c r="M439" s="235"/>
      <c r="N439" s="235"/>
      <c r="O439" s="235"/>
      <c r="P439" s="235"/>
      <c r="Q439" s="235"/>
      <c r="R439" s="235"/>
      <c r="S439" s="235"/>
      <c r="T439" s="235"/>
      <c r="U439" s="235"/>
      <c r="V439" s="235"/>
      <c r="W439" s="235"/>
      <c r="X439" s="235"/>
      <c r="Y439" s="235"/>
      <c r="Z439" s="235"/>
    </row>
    <row r="440" spans="1:26" ht="12" customHeight="1" x14ac:dyDescent="0.25">
      <c r="A440" s="235"/>
      <c r="B440" s="235"/>
      <c r="C440" s="235"/>
      <c r="D440" s="269"/>
      <c r="E440" s="235"/>
      <c r="F440" s="235"/>
      <c r="G440" s="235"/>
      <c r="H440" s="235"/>
      <c r="I440" s="235"/>
      <c r="J440" s="235"/>
      <c r="K440" s="235"/>
      <c r="L440" s="235"/>
      <c r="M440" s="235"/>
      <c r="N440" s="235"/>
      <c r="O440" s="235"/>
      <c r="P440" s="235"/>
      <c r="Q440" s="235"/>
      <c r="R440" s="235"/>
      <c r="S440" s="235"/>
      <c r="T440" s="235"/>
      <c r="U440" s="235"/>
      <c r="V440" s="235"/>
      <c r="W440" s="235"/>
      <c r="X440" s="235"/>
      <c r="Y440" s="235"/>
      <c r="Z440" s="235"/>
    </row>
    <row r="441" spans="1:26" ht="12" customHeight="1" x14ac:dyDescent="0.25">
      <c r="A441" s="235"/>
      <c r="B441" s="235"/>
      <c r="C441" s="235"/>
      <c r="D441" s="269"/>
      <c r="E441" s="235"/>
      <c r="F441" s="235"/>
      <c r="G441" s="235"/>
      <c r="H441" s="235"/>
      <c r="I441" s="235"/>
      <c r="J441" s="235"/>
      <c r="K441" s="235"/>
      <c r="L441" s="235"/>
      <c r="M441" s="235"/>
      <c r="N441" s="235"/>
      <c r="O441" s="235"/>
      <c r="P441" s="235"/>
      <c r="Q441" s="235"/>
      <c r="R441" s="235"/>
      <c r="S441" s="235"/>
      <c r="T441" s="235"/>
      <c r="U441" s="235"/>
      <c r="V441" s="235"/>
      <c r="W441" s="235"/>
      <c r="X441" s="235"/>
      <c r="Y441" s="235"/>
      <c r="Z441" s="235"/>
    </row>
    <row r="442" spans="1:26" ht="12" customHeight="1" x14ac:dyDescent="0.25">
      <c r="A442" s="235"/>
      <c r="B442" s="235"/>
      <c r="C442" s="235"/>
      <c r="D442" s="269"/>
      <c r="E442" s="235"/>
      <c r="F442" s="235"/>
      <c r="G442" s="235"/>
      <c r="H442" s="235"/>
      <c r="I442" s="235"/>
      <c r="J442" s="235"/>
      <c r="K442" s="235"/>
      <c r="L442" s="235"/>
      <c r="M442" s="235"/>
      <c r="N442" s="235"/>
      <c r="O442" s="235"/>
      <c r="P442" s="235"/>
      <c r="Q442" s="235"/>
      <c r="R442" s="235"/>
      <c r="S442" s="235"/>
      <c r="T442" s="235"/>
      <c r="U442" s="235"/>
      <c r="V442" s="235"/>
      <c r="W442" s="235"/>
      <c r="X442" s="235"/>
      <c r="Y442" s="235"/>
      <c r="Z442" s="235"/>
    </row>
    <row r="443" spans="1:26" ht="12" customHeight="1" x14ac:dyDescent="0.25">
      <c r="A443" s="235"/>
      <c r="B443" s="235"/>
      <c r="C443" s="235"/>
      <c r="D443" s="269"/>
      <c r="E443" s="235"/>
      <c r="F443" s="235"/>
      <c r="G443" s="235"/>
      <c r="H443" s="235"/>
      <c r="I443" s="235"/>
      <c r="J443" s="235"/>
      <c r="K443" s="235"/>
      <c r="L443" s="235"/>
      <c r="M443" s="235"/>
      <c r="N443" s="235"/>
      <c r="O443" s="235"/>
      <c r="P443" s="235"/>
      <c r="Q443" s="235"/>
      <c r="R443" s="235"/>
      <c r="S443" s="235"/>
      <c r="T443" s="235"/>
      <c r="U443" s="235"/>
      <c r="V443" s="235"/>
      <c r="W443" s="235"/>
      <c r="X443" s="235"/>
      <c r="Y443" s="235"/>
      <c r="Z443" s="235"/>
    </row>
    <row r="444" spans="1:26" ht="12" customHeight="1" x14ac:dyDescent="0.25">
      <c r="A444" s="235"/>
      <c r="B444" s="235"/>
      <c r="C444" s="235"/>
      <c r="D444" s="269"/>
      <c r="E444" s="235"/>
      <c r="F444" s="235"/>
      <c r="G444" s="235"/>
      <c r="H444" s="235"/>
      <c r="I444" s="235"/>
      <c r="J444" s="235"/>
      <c r="K444" s="235"/>
      <c r="L444" s="235"/>
      <c r="M444" s="235"/>
      <c r="N444" s="235"/>
      <c r="O444" s="235"/>
      <c r="P444" s="235"/>
      <c r="Q444" s="235"/>
      <c r="R444" s="235"/>
      <c r="S444" s="235"/>
      <c r="T444" s="235"/>
      <c r="U444" s="235"/>
      <c r="V444" s="235"/>
      <c r="W444" s="235"/>
      <c r="X444" s="235"/>
      <c r="Y444" s="235"/>
      <c r="Z444" s="235"/>
    </row>
    <row r="445" spans="1:26" ht="12" customHeight="1" x14ac:dyDescent="0.25">
      <c r="A445" s="235"/>
      <c r="B445" s="235"/>
      <c r="C445" s="235"/>
      <c r="D445" s="269"/>
      <c r="E445" s="235"/>
      <c r="F445" s="235"/>
      <c r="G445" s="235"/>
      <c r="H445" s="235"/>
      <c r="I445" s="235"/>
      <c r="J445" s="235"/>
      <c r="K445" s="235"/>
      <c r="L445" s="235"/>
      <c r="M445" s="235"/>
      <c r="N445" s="235"/>
      <c r="O445" s="235"/>
      <c r="P445" s="235"/>
      <c r="Q445" s="235"/>
      <c r="R445" s="235"/>
      <c r="S445" s="235"/>
      <c r="T445" s="235"/>
      <c r="U445" s="235"/>
      <c r="V445" s="235"/>
      <c r="W445" s="235"/>
      <c r="X445" s="235"/>
      <c r="Y445" s="235"/>
      <c r="Z445" s="235"/>
    </row>
    <row r="446" spans="1:26" ht="12" customHeight="1" x14ac:dyDescent="0.25">
      <c r="A446" s="235"/>
      <c r="B446" s="235"/>
      <c r="C446" s="235"/>
      <c r="D446" s="269"/>
      <c r="E446" s="235"/>
      <c r="F446" s="235"/>
      <c r="G446" s="235"/>
      <c r="H446" s="235"/>
      <c r="I446" s="235"/>
      <c r="J446" s="235"/>
      <c r="K446" s="235"/>
      <c r="L446" s="235"/>
      <c r="M446" s="235"/>
      <c r="N446" s="235"/>
      <c r="O446" s="235"/>
      <c r="P446" s="235"/>
      <c r="Q446" s="235"/>
      <c r="R446" s="235"/>
      <c r="S446" s="235"/>
      <c r="T446" s="235"/>
      <c r="U446" s="235"/>
      <c r="V446" s="235"/>
      <c r="W446" s="235"/>
      <c r="X446" s="235"/>
      <c r="Y446" s="235"/>
      <c r="Z446" s="235"/>
    </row>
    <row r="447" spans="1:26" ht="12" customHeight="1" x14ac:dyDescent="0.25">
      <c r="A447" s="235"/>
      <c r="B447" s="235"/>
      <c r="C447" s="235"/>
      <c r="D447" s="269"/>
      <c r="E447" s="235"/>
      <c r="F447" s="235"/>
      <c r="G447" s="235"/>
      <c r="H447" s="235"/>
      <c r="I447" s="235"/>
      <c r="J447" s="235"/>
      <c r="K447" s="235"/>
      <c r="L447" s="235"/>
      <c r="M447" s="235"/>
      <c r="N447" s="235"/>
      <c r="O447" s="235"/>
      <c r="P447" s="235"/>
      <c r="Q447" s="235"/>
      <c r="R447" s="235"/>
      <c r="S447" s="235"/>
      <c r="T447" s="235"/>
      <c r="U447" s="235"/>
      <c r="V447" s="235"/>
      <c r="W447" s="235"/>
      <c r="X447" s="235"/>
      <c r="Y447" s="235"/>
      <c r="Z447" s="235"/>
    </row>
    <row r="448" spans="1:26" ht="12" customHeight="1" x14ac:dyDescent="0.25">
      <c r="A448" s="235"/>
      <c r="B448" s="235"/>
      <c r="C448" s="235"/>
      <c r="D448" s="269"/>
      <c r="E448" s="235"/>
      <c r="F448" s="235"/>
      <c r="G448" s="235"/>
      <c r="H448" s="235"/>
      <c r="I448" s="235"/>
      <c r="J448" s="235"/>
      <c r="K448" s="235"/>
      <c r="L448" s="235"/>
      <c r="M448" s="235"/>
      <c r="N448" s="235"/>
      <c r="O448" s="235"/>
      <c r="P448" s="235"/>
      <c r="Q448" s="235"/>
      <c r="R448" s="235"/>
      <c r="S448" s="235"/>
      <c r="T448" s="235"/>
      <c r="U448" s="235"/>
      <c r="V448" s="235"/>
      <c r="W448" s="235"/>
      <c r="X448" s="235"/>
      <c r="Y448" s="235"/>
      <c r="Z448" s="235"/>
    </row>
    <row r="449" spans="1:26" ht="12" customHeight="1" x14ac:dyDescent="0.25">
      <c r="A449" s="235"/>
      <c r="B449" s="235"/>
      <c r="C449" s="235"/>
      <c r="D449" s="269"/>
      <c r="E449" s="235"/>
      <c r="F449" s="235"/>
      <c r="G449" s="235"/>
      <c r="H449" s="235"/>
      <c r="I449" s="235"/>
      <c r="J449" s="235"/>
      <c r="K449" s="235"/>
      <c r="L449" s="235"/>
      <c r="M449" s="235"/>
      <c r="N449" s="235"/>
      <c r="O449" s="235"/>
      <c r="P449" s="235"/>
      <c r="Q449" s="235"/>
      <c r="R449" s="235"/>
      <c r="S449" s="235"/>
      <c r="T449" s="235"/>
      <c r="U449" s="235"/>
      <c r="V449" s="235"/>
      <c r="W449" s="235"/>
      <c r="X449" s="235"/>
      <c r="Y449" s="235"/>
      <c r="Z449" s="235"/>
    </row>
    <row r="450" spans="1:26" ht="12" customHeight="1" x14ac:dyDescent="0.25">
      <c r="A450" s="235"/>
      <c r="B450" s="235"/>
      <c r="C450" s="235"/>
      <c r="D450" s="269"/>
      <c r="E450" s="235"/>
      <c r="F450" s="235"/>
      <c r="G450" s="235"/>
      <c r="H450" s="235"/>
      <c r="I450" s="235"/>
      <c r="J450" s="235"/>
      <c r="K450" s="235"/>
      <c r="L450" s="235"/>
      <c r="M450" s="235"/>
      <c r="N450" s="235"/>
      <c r="O450" s="235"/>
      <c r="P450" s="235"/>
      <c r="Q450" s="235"/>
      <c r="R450" s="235"/>
      <c r="S450" s="235"/>
      <c r="T450" s="235"/>
      <c r="U450" s="235"/>
      <c r="V450" s="235"/>
      <c r="W450" s="235"/>
      <c r="X450" s="235"/>
      <c r="Y450" s="235"/>
      <c r="Z450" s="235"/>
    </row>
    <row r="451" spans="1:26" ht="12" customHeight="1" x14ac:dyDescent="0.25">
      <c r="A451" s="235"/>
      <c r="B451" s="235"/>
      <c r="C451" s="235"/>
      <c r="D451" s="269"/>
      <c r="E451" s="235"/>
      <c r="F451" s="235"/>
      <c r="G451" s="235"/>
      <c r="H451" s="235"/>
      <c r="I451" s="235"/>
      <c r="J451" s="235"/>
      <c r="K451" s="235"/>
      <c r="L451" s="235"/>
      <c r="M451" s="235"/>
      <c r="N451" s="235"/>
      <c r="O451" s="235"/>
      <c r="P451" s="235"/>
      <c r="Q451" s="235"/>
      <c r="R451" s="235"/>
      <c r="S451" s="235"/>
      <c r="T451" s="235"/>
      <c r="U451" s="235"/>
      <c r="V451" s="235"/>
      <c r="W451" s="235"/>
      <c r="X451" s="235"/>
      <c r="Y451" s="235"/>
      <c r="Z451" s="235"/>
    </row>
    <row r="452" spans="1:26" ht="12" customHeight="1" x14ac:dyDescent="0.25">
      <c r="A452" s="235"/>
      <c r="B452" s="235"/>
      <c r="C452" s="235"/>
      <c r="D452" s="269"/>
      <c r="E452" s="235"/>
      <c r="F452" s="235"/>
      <c r="G452" s="235"/>
      <c r="H452" s="235"/>
      <c r="I452" s="235"/>
      <c r="J452" s="235"/>
      <c r="K452" s="235"/>
      <c r="L452" s="235"/>
      <c r="M452" s="235"/>
      <c r="N452" s="235"/>
      <c r="O452" s="235"/>
      <c r="P452" s="235"/>
      <c r="Q452" s="235"/>
      <c r="R452" s="235"/>
      <c r="S452" s="235"/>
      <c r="T452" s="235"/>
      <c r="U452" s="235"/>
      <c r="V452" s="235"/>
      <c r="W452" s="235"/>
      <c r="X452" s="235"/>
      <c r="Y452" s="235"/>
      <c r="Z452" s="235"/>
    </row>
    <row r="453" spans="1:26" ht="12" customHeight="1" x14ac:dyDescent="0.25">
      <c r="A453" s="235"/>
      <c r="B453" s="235"/>
      <c r="C453" s="235"/>
      <c r="D453" s="269"/>
      <c r="E453" s="235"/>
      <c r="F453" s="235"/>
      <c r="G453" s="235"/>
      <c r="H453" s="235"/>
      <c r="I453" s="235"/>
      <c r="J453" s="235"/>
      <c r="K453" s="235"/>
      <c r="L453" s="235"/>
      <c r="M453" s="235"/>
      <c r="N453" s="235"/>
      <c r="O453" s="235"/>
      <c r="P453" s="235"/>
      <c r="Q453" s="235"/>
      <c r="R453" s="235"/>
      <c r="S453" s="235"/>
      <c r="T453" s="235"/>
      <c r="U453" s="235"/>
      <c r="V453" s="235"/>
      <c r="W453" s="235"/>
      <c r="X453" s="235"/>
      <c r="Y453" s="235"/>
      <c r="Z453" s="235"/>
    </row>
    <row r="454" spans="1:26" ht="12" customHeight="1" x14ac:dyDescent="0.25">
      <c r="A454" s="235"/>
      <c r="B454" s="235"/>
      <c r="C454" s="235"/>
      <c r="D454" s="269"/>
      <c r="E454" s="235"/>
      <c r="F454" s="235"/>
      <c r="G454" s="235"/>
      <c r="H454" s="235"/>
      <c r="I454" s="235"/>
      <c r="J454" s="235"/>
      <c r="K454" s="235"/>
      <c r="L454" s="235"/>
      <c r="M454" s="235"/>
      <c r="N454" s="235"/>
      <c r="O454" s="235"/>
      <c r="P454" s="235"/>
      <c r="Q454" s="235"/>
      <c r="R454" s="235"/>
      <c r="S454" s="235"/>
      <c r="T454" s="235"/>
      <c r="U454" s="235"/>
      <c r="V454" s="235"/>
      <c r="W454" s="235"/>
      <c r="X454" s="235"/>
      <c r="Y454" s="235"/>
      <c r="Z454" s="235"/>
    </row>
    <row r="455" spans="1:26" ht="12" customHeight="1" x14ac:dyDescent="0.25">
      <c r="A455" s="235"/>
      <c r="B455" s="235"/>
      <c r="C455" s="235"/>
      <c r="D455" s="269"/>
      <c r="E455" s="235"/>
      <c r="F455" s="235"/>
      <c r="G455" s="235"/>
      <c r="H455" s="235"/>
      <c r="I455" s="235"/>
      <c r="J455" s="235"/>
      <c r="K455" s="235"/>
      <c r="L455" s="235"/>
      <c r="M455" s="235"/>
      <c r="N455" s="235"/>
      <c r="O455" s="235"/>
      <c r="P455" s="235"/>
      <c r="Q455" s="235"/>
      <c r="R455" s="235"/>
      <c r="S455" s="235"/>
      <c r="T455" s="235"/>
      <c r="U455" s="235"/>
      <c r="V455" s="235"/>
      <c r="W455" s="235"/>
      <c r="X455" s="235"/>
      <c r="Y455" s="235"/>
      <c r="Z455" s="235"/>
    </row>
    <row r="456" spans="1:26" ht="12" customHeight="1" x14ac:dyDescent="0.25">
      <c r="A456" s="235"/>
      <c r="B456" s="235"/>
      <c r="C456" s="235"/>
      <c r="D456" s="269"/>
      <c r="E456" s="235"/>
      <c r="F456" s="235"/>
      <c r="G456" s="235"/>
      <c r="H456" s="235"/>
      <c r="I456" s="235"/>
      <c r="J456" s="235"/>
      <c r="K456" s="235"/>
      <c r="L456" s="235"/>
      <c r="M456" s="235"/>
      <c r="N456" s="235"/>
      <c r="O456" s="235"/>
      <c r="P456" s="235"/>
      <c r="Q456" s="235"/>
      <c r="R456" s="235"/>
      <c r="S456" s="235"/>
      <c r="T456" s="235"/>
      <c r="U456" s="235"/>
      <c r="V456" s="235"/>
      <c r="W456" s="235"/>
      <c r="X456" s="235"/>
      <c r="Y456" s="235"/>
      <c r="Z456" s="235"/>
    </row>
    <row r="457" spans="1:26" ht="12" customHeight="1" x14ac:dyDescent="0.25">
      <c r="A457" s="235"/>
      <c r="B457" s="235"/>
      <c r="C457" s="235"/>
      <c r="D457" s="269"/>
      <c r="E457" s="235"/>
      <c r="F457" s="235"/>
      <c r="G457" s="235"/>
      <c r="H457" s="235"/>
      <c r="I457" s="235"/>
      <c r="J457" s="235"/>
      <c r="K457" s="235"/>
      <c r="L457" s="235"/>
      <c r="M457" s="235"/>
      <c r="N457" s="235"/>
      <c r="O457" s="235"/>
      <c r="P457" s="235"/>
      <c r="Q457" s="235"/>
      <c r="R457" s="235"/>
      <c r="S457" s="235"/>
      <c r="T457" s="235"/>
      <c r="U457" s="235"/>
      <c r="V457" s="235"/>
      <c r="W457" s="235"/>
      <c r="X457" s="235"/>
      <c r="Y457" s="235"/>
      <c r="Z457" s="235"/>
    </row>
    <row r="458" spans="1:26" ht="12" customHeight="1" x14ac:dyDescent="0.25">
      <c r="A458" s="235"/>
      <c r="B458" s="235"/>
      <c r="C458" s="235"/>
      <c r="D458" s="269"/>
      <c r="E458" s="235"/>
      <c r="F458" s="235"/>
      <c r="G458" s="235"/>
      <c r="H458" s="235"/>
      <c r="I458" s="235"/>
      <c r="J458" s="235"/>
      <c r="K458" s="235"/>
      <c r="L458" s="235"/>
      <c r="M458" s="235"/>
      <c r="N458" s="235"/>
      <c r="O458" s="235"/>
      <c r="P458" s="235"/>
      <c r="Q458" s="235"/>
      <c r="R458" s="235"/>
      <c r="S458" s="235"/>
      <c r="T458" s="235"/>
      <c r="U458" s="235"/>
      <c r="V458" s="235"/>
      <c r="W458" s="235"/>
      <c r="X458" s="235"/>
      <c r="Y458" s="235"/>
      <c r="Z458" s="235"/>
    </row>
    <row r="459" spans="1:26" ht="12" customHeight="1" x14ac:dyDescent="0.25">
      <c r="A459" s="235"/>
      <c r="B459" s="235"/>
      <c r="C459" s="235"/>
      <c r="D459" s="269"/>
      <c r="E459" s="235"/>
      <c r="F459" s="235"/>
      <c r="G459" s="235"/>
      <c r="H459" s="235"/>
      <c r="I459" s="235"/>
      <c r="J459" s="235"/>
      <c r="K459" s="235"/>
      <c r="L459" s="235"/>
      <c r="M459" s="235"/>
      <c r="N459" s="235"/>
      <c r="O459" s="235"/>
      <c r="P459" s="235"/>
      <c r="Q459" s="235"/>
      <c r="R459" s="235"/>
      <c r="S459" s="235"/>
      <c r="T459" s="235"/>
      <c r="U459" s="235"/>
      <c r="V459" s="235"/>
      <c r="W459" s="235"/>
      <c r="X459" s="235"/>
      <c r="Y459" s="235"/>
      <c r="Z459" s="235"/>
    </row>
    <row r="460" spans="1:26" ht="12" customHeight="1" x14ac:dyDescent="0.25">
      <c r="A460" s="235"/>
      <c r="B460" s="235"/>
      <c r="C460" s="235"/>
      <c r="D460" s="269"/>
      <c r="E460" s="235"/>
      <c r="F460" s="235"/>
      <c r="G460" s="235"/>
      <c r="H460" s="235"/>
      <c r="I460" s="235"/>
      <c r="J460" s="235"/>
      <c r="K460" s="235"/>
      <c r="L460" s="235"/>
      <c r="M460" s="235"/>
      <c r="N460" s="235"/>
      <c r="O460" s="235"/>
      <c r="P460" s="235"/>
      <c r="Q460" s="235"/>
      <c r="R460" s="235"/>
      <c r="S460" s="235"/>
      <c r="T460" s="235"/>
      <c r="U460" s="235"/>
      <c r="V460" s="235"/>
      <c r="W460" s="235"/>
      <c r="X460" s="235"/>
      <c r="Y460" s="235"/>
      <c r="Z460" s="235"/>
    </row>
    <row r="461" spans="1:26" ht="12" customHeight="1" x14ac:dyDescent="0.25">
      <c r="A461" s="235"/>
      <c r="B461" s="235"/>
      <c r="C461" s="235"/>
      <c r="D461" s="269"/>
      <c r="E461" s="235"/>
      <c r="F461" s="235"/>
      <c r="G461" s="235"/>
      <c r="H461" s="235"/>
      <c r="I461" s="235"/>
      <c r="J461" s="235"/>
      <c r="K461" s="235"/>
      <c r="L461" s="235"/>
      <c r="M461" s="235"/>
      <c r="N461" s="235"/>
      <c r="O461" s="235"/>
      <c r="P461" s="235"/>
      <c r="Q461" s="235"/>
      <c r="R461" s="235"/>
      <c r="S461" s="235"/>
      <c r="T461" s="235"/>
      <c r="U461" s="235"/>
      <c r="V461" s="235"/>
      <c r="W461" s="235"/>
      <c r="X461" s="235"/>
      <c r="Y461" s="235"/>
      <c r="Z461" s="235"/>
    </row>
    <row r="462" spans="1:26" ht="12" customHeight="1" x14ac:dyDescent="0.25">
      <c r="A462" s="235"/>
      <c r="B462" s="235"/>
      <c r="C462" s="235"/>
      <c r="D462" s="269"/>
      <c r="E462" s="235"/>
      <c r="F462" s="235"/>
      <c r="G462" s="235"/>
      <c r="H462" s="235"/>
      <c r="I462" s="235"/>
      <c r="J462" s="235"/>
      <c r="K462" s="235"/>
      <c r="L462" s="235"/>
      <c r="M462" s="235"/>
      <c r="N462" s="235"/>
      <c r="O462" s="235"/>
      <c r="P462" s="235"/>
      <c r="Q462" s="235"/>
      <c r="R462" s="235"/>
      <c r="S462" s="235"/>
      <c r="T462" s="235"/>
      <c r="U462" s="235"/>
      <c r="V462" s="235"/>
      <c r="W462" s="235"/>
      <c r="X462" s="235"/>
      <c r="Y462" s="235"/>
      <c r="Z462" s="235"/>
    </row>
    <row r="463" spans="1:26" ht="12" customHeight="1" x14ac:dyDescent="0.25">
      <c r="A463" s="235"/>
      <c r="B463" s="235"/>
      <c r="C463" s="235"/>
      <c r="D463" s="269"/>
      <c r="E463" s="235"/>
      <c r="F463" s="235"/>
      <c r="G463" s="235"/>
      <c r="H463" s="235"/>
      <c r="I463" s="235"/>
      <c r="J463" s="235"/>
      <c r="K463" s="235"/>
      <c r="L463" s="235"/>
      <c r="M463" s="235"/>
      <c r="N463" s="235"/>
      <c r="O463" s="235"/>
      <c r="P463" s="235"/>
      <c r="Q463" s="235"/>
      <c r="R463" s="235"/>
      <c r="S463" s="235"/>
      <c r="T463" s="235"/>
      <c r="U463" s="235"/>
      <c r="V463" s="235"/>
      <c r="W463" s="235"/>
      <c r="X463" s="235"/>
      <c r="Y463" s="235"/>
      <c r="Z463" s="235"/>
    </row>
    <row r="464" spans="1:26" ht="12" customHeight="1" x14ac:dyDescent="0.25">
      <c r="A464" s="235"/>
      <c r="B464" s="235"/>
      <c r="C464" s="235"/>
      <c r="D464" s="269"/>
      <c r="E464" s="235"/>
      <c r="F464" s="235"/>
      <c r="G464" s="235"/>
      <c r="H464" s="235"/>
      <c r="I464" s="235"/>
      <c r="J464" s="235"/>
      <c r="K464" s="235"/>
      <c r="L464" s="235"/>
      <c r="M464" s="235"/>
      <c r="N464" s="235"/>
      <c r="O464" s="235"/>
      <c r="P464" s="235"/>
      <c r="Q464" s="235"/>
      <c r="R464" s="235"/>
      <c r="S464" s="235"/>
      <c r="T464" s="235"/>
      <c r="U464" s="235"/>
      <c r="V464" s="235"/>
      <c r="W464" s="235"/>
      <c r="X464" s="235"/>
      <c r="Y464" s="235"/>
      <c r="Z464" s="235"/>
    </row>
    <row r="465" spans="1:26" ht="12" customHeight="1" x14ac:dyDescent="0.25">
      <c r="A465" s="235"/>
      <c r="B465" s="235"/>
      <c r="C465" s="235"/>
      <c r="D465" s="269"/>
      <c r="E465" s="235"/>
      <c r="F465" s="235"/>
      <c r="G465" s="235"/>
      <c r="H465" s="235"/>
      <c r="I465" s="235"/>
      <c r="J465" s="235"/>
      <c r="K465" s="235"/>
      <c r="L465" s="235"/>
      <c r="M465" s="235"/>
      <c r="N465" s="235"/>
      <c r="O465" s="235"/>
      <c r="P465" s="235"/>
      <c r="Q465" s="235"/>
      <c r="R465" s="235"/>
      <c r="S465" s="235"/>
      <c r="T465" s="235"/>
      <c r="U465" s="235"/>
      <c r="V465" s="235"/>
      <c r="W465" s="235"/>
      <c r="X465" s="235"/>
      <c r="Y465" s="235"/>
      <c r="Z465" s="235"/>
    </row>
    <row r="466" spans="1:26" ht="12" customHeight="1" x14ac:dyDescent="0.25">
      <c r="A466" s="235"/>
      <c r="B466" s="235"/>
      <c r="C466" s="235"/>
      <c r="D466" s="269"/>
      <c r="E466" s="235"/>
      <c r="F466" s="235"/>
      <c r="G466" s="235"/>
      <c r="H466" s="235"/>
      <c r="I466" s="235"/>
      <c r="J466" s="235"/>
      <c r="K466" s="235"/>
      <c r="L466" s="235"/>
      <c r="M466" s="235"/>
      <c r="N466" s="235"/>
      <c r="O466" s="235"/>
      <c r="P466" s="235"/>
      <c r="Q466" s="235"/>
      <c r="R466" s="235"/>
      <c r="S466" s="235"/>
      <c r="T466" s="235"/>
      <c r="U466" s="235"/>
      <c r="V466" s="235"/>
      <c r="W466" s="235"/>
      <c r="X466" s="235"/>
      <c r="Y466" s="235"/>
      <c r="Z466" s="235"/>
    </row>
    <row r="467" spans="1:26" ht="12" customHeight="1" x14ac:dyDescent="0.25">
      <c r="A467" s="235"/>
      <c r="B467" s="235"/>
      <c r="C467" s="235"/>
      <c r="D467" s="269"/>
      <c r="E467" s="235"/>
      <c r="F467" s="235"/>
      <c r="G467" s="235"/>
      <c r="H467" s="235"/>
      <c r="I467" s="235"/>
      <c r="J467" s="235"/>
      <c r="K467" s="235"/>
      <c r="L467" s="235"/>
      <c r="M467" s="235"/>
      <c r="N467" s="235"/>
      <c r="O467" s="235"/>
      <c r="P467" s="235"/>
      <c r="Q467" s="235"/>
      <c r="R467" s="235"/>
      <c r="S467" s="235"/>
      <c r="T467" s="235"/>
      <c r="U467" s="235"/>
      <c r="V467" s="235"/>
      <c r="W467" s="235"/>
      <c r="X467" s="235"/>
      <c r="Y467" s="235"/>
      <c r="Z467" s="235"/>
    </row>
    <row r="468" spans="1:26" ht="12" customHeight="1" x14ac:dyDescent="0.25">
      <c r="A468" s="235"/>
      <c r="B468" s="235"/>
      <c r="C468" s="235"/>
      <c r="D468" s="269"/>
      <c r="E468" s="235"/>
      <c r="F468" s="235"/>
      <c r="G468" s="235"/>
      <c r="H468" s="235"/>
      <c r="I468" s="235"/>
      <c r="J468" s="235"/>
      <c r="K468" s="235"/>
      <c r="L468" s="235"/>
      <c r="M468" s="235"/>
      <c r="N468" s="235"/>
      <c r="O468" s="235"/>
      <c r="P468" s="235"/>
      <c r="Q468" s="235"/>
      <c r="R468" s="235"/>
      <c r="S468" s="235"/>
      <c r="T468" s="235"/>
      <c r="U468" s="235"/>
      <c r="V468" s="235"/>
      <c r="W468" s="235"/>
      <c r="X468" s="235"/>
      <c r="Y468" s="235"/>
      <c r="Z468" s="235"/>
    </row>
    <row r="469" spans="1:26" ht="12" customHeight="1" x14ac:dyDescent="0.25">
      <c r="A469" s="235"/>
      <c r="B469" s="235"/>
      <c r="C469" s="235"/>
      <c r="D469" s="269"/>
      <c r="E469" s="235"/>
      <c r="F469" s="235"/>
      <c r="G469" s="235"/>
      <c r="H469" s="235"/>
      <c r="I469" s="235"/>
      <c r="J469" s="235"/>
      <c r="K469" s="235"/>
      <c r="L469" s="235"/>
      <c r="M469" s="235"/>
      <c r="N469" s="235"/>
      <c r="O469" s="235"/>
      <c r="P469" s="235"/>
      <c r="Q469" s="235"/>
      <c r="R469" s="235"/>
      <c r="S469" s="235"/>
      <c r="T469" s="235"/>
      <c r="U469" s="235"/>
      <c r="V469" s="235"/>
      <c r="W469" s="235"/>
      <c r="X469" s="235"/>
      <c r="Y469" s="235"/>
      <c r="Z469" s="235"/>
    </row>
    <row r="470" spans="1:26" ht="12" customHeight="1" x14ac:dyDescent="0.25">
      <c r="A470" s="235"/>
      <c r="B470" s="235"/>
      <c r="C470" s="235"/>
      <c r="D470" s="269"/>
      <c r="E470" s="235"/>
      <c r="F470" s="235"/>
      <c r="G470" s="235"/>
      <c r="H470" s="235"/>
      <c r="I470" s="235"/>
      <c r="J470" s="235"/>
      <c r="K470" s="235"/>
      <c r="L470" s="235"/>
      <c r="M470" s="235"/>
      <c r="N470" s="235"/>
      <c r="O470" s="235"/>
      <c r="P470" s="235"/>
      <c r="Q470" s="235"/>
      <c r="R470" s="235"/>
      <c r="S470" s="235"/>
      <c r="T470" s="235"/>
      <c r="U470" s="235"/>
      <c r="V470" s="235"/>
      <c r="W470" s="235"/>
      <c r="X470" s="235"/>
      <c r="Y470" s="235"/>
      <c r="Z470" s="235"/>
    </row>
    <row r="471" spans="1:26" ht="12" customHeight="1" x14ac:dyDescent="0.25">
      <c r="A471" s="235"/>
      <c r="B471" s="235"/>
      <c r="C471" s="235"/>
      <c r="D471" s="269"/>
      <c r="E471" s="235"/>
      <c r="F471" s="235"/>
      <c r="G471" s="235"/>
      <c r="H471" s="235"/>
      <c r="I471" s="235"/>
      <c r="J471" s="235"/>
      <c r="K471" s="235"/>
      <c r="L471" s="235"/>
      <c r="M471" s="235"/>
      <c r="N471" s="235"/>
      <c r="O471" s="235"/>
      <c r="P471" s="235"/>
      <c r="Q471" s="235"/>
      <c r="R471" s="235"/>
      <c r="S471" s="235"/>
      <c r="T471" s="235"/>
      <c r="U471" s="235"/>
      <c r="V471" s="235"/>
      <c r="W471" s="235"/>
      <c r="X471" s="235"/>
      <c r="Y471" s="235"/>
      <c r="Z471" s="235"/>
    </row>
    <row r="472" spans="1:26" ht="12" customHeight="1" x14ac:dyDescent="0.25">
      <c r="A472" s="235"/>
      <c r="B472" s="235"/>
      <c r="C472" s="235"/>
      <c r="D472" s="269"/>
      <c r="E472" s="235"/>
      <c r="F472" s="235"/>
      <c r="G472" s="235"/>
      <c r="H472" s="235"/>
      <c r="I472" s="235"/>
      <c r="J472" s="235"/>
      <c r="K472" s="235"/>
      <c r="L472" s="235"/>
      <c r="M472" s="235"/>
      <c r="N472" s="235"/>
      <c r="O472" s="235"/>
      <c r="P472" s="235"/>
      <c r="Q472" s="235"/>
      <c r="R472" s="235"/>
      <c r="S472" s="235"/>
      <c r="T472" s="235"/>
      <c r="U472" s="235"/>
      <c r="V472" s="235"/>
      <c r="W472" s="235"/>
      <c r="X472" s="235"/>
      <c r="Y472" s="235"/>
      <c r="Z472" s="235"/>
    </row>
    <row r="473" spans="1:26" ht="12" customHeight="1" x14ac:dyDescent="0.25">
      <c r="A473" s="235"/>
      <c r="B473" s="235"/>
      <c r="C473" s="235"/>
      <c r="D473" s="269"/>
      <c r="E473" s="235"/>
      <c r="F473" s="235"/>
      <c r="G473" s="235"/>
      <c r="H473" s="235"/>
      <c r="I473" s="235"/>
      <c r="J473" s="235"/>
      <c r="K473" s="235"/>
      <c r="L473" s="235"/>
      <c r="M473" s="235"/>
      <c r="N473" s="235"/>
      <c r="O473" s="235"/>
      <c r="P473" s="235"/>
      <c r="Q473" s="235"/>
      <c r="R473" s="235"/>
      <c r="S473" s="235"/>
      <c r="T473" s="235"/>
      <c r="U473" s="235"/>
      <c r="V473" s="235"/>
      <c r="W473" s="235"/>
      <c r="X473" s="235"/>
      <c r="Y473" s="235"/>
      <c r="Z473" s="235"/>
    </row>
    <row r="474" spans="1:26" ht="12" customHeight="1" x14ac:dyDescent="0.25">
      <c r="A474" s="235"/>
      <c r="B474" s="235"/>
      <c r="C474" s="235"/>
      <c r="D474" s="269"/>
      <c r="E474" s="235"/>
      <c r="F474" s="235"/>
      <c r="G474" s="235"/>
      <c r="H474" s="235"/>
      <c r="I474" s="235"/>
      <c r="J474" s="235"/>
      <c r="K474" s="235"/>
      <c r="L474" s="235"/>
      <c r="M474" s="235"/>
      <c r="N474" s="235"/>
      <c r="O474" s="235"/>
      <c r="P474" s="235"/>
      <c r="Q474" s="235"/>
      <c r="R474" s="235"/>
      <c r="S474" s="235"/>
      <c r="T474" s="235"/>
      <c r="U474" s="235"/>
      <c r="V474" s="235"/>
      <c r="W474" s="235"/>
      <c r="X474" s="235"/>
      <c r="Y474" s="235"/>
      <c r="Z474" s="235"/>
    </row>
    <row r="475" spans="1:26" ht="12" customHeight="1" x14ac:dyDescent="0.25">
      <c r="A475" s="235"/>
      <c r="B475" s="235"/>
      <c r="C475" s="235"/>
      <c r="D475" s="269"/>
      <c r="E475" s="235"/>
      <c r="F475" s="235"/>
      <c r="G475" s="235"/>
      <c r="H475" s="235"/>
      <c r="I475" s="235"/>
      <c r="J475" s="235"/>
      <c r="K475" s="235"/>
      <c r="L475" s="235"/>
      <c r="M475" s="235"/>
      <c r="N475" s="235"/>
      <c r="O475" s="235"/>
      <c r="P475" s="235"/>
      <c r="Q475" s="235"/>
      <c r="R475" s="235"/>
      <c r="S475" s="235"/>
      <c r="T475" s="235"/>
      <c r="U475" s="235"/>
      <c r="V475" s="235"/>
      <c r="W475" s="235"/>
      <c r="X475" s="235"/>
      <c r="Y475" s="235"/>
      <c r="Z475" s="235"/>
    </row>
    <row r="476" spans="1:26" ht="12" customHeight="1" x14ac:dyDescent="0.25">
      <c r="A476" s="235"/>
      <c r="B476" s="235"/>
      <c r="C476" s="235"/>
      <c r="D476" s="269"/>
      <c r="E476" s="235"/>
      <c r="F476" s="235"/>
      <c r="G476" s="235"/>
      <c r="H476" s="235"/>
      <c r="I476" s="235"/>
      <c r="J476" s="235"/>
      <c r="K476" s="235"/>
      <c r="L476" s="235"/>
      <c r="M476" s="235"/>
      <c r="N476" s="235"/>
      <c r="O476" s="235"/>
      <c r="P476" s="235"/>
      <c r="Q476" s="235"/>
      <c r="R476" s="235"/>
      <c r="S476" s="235"/>
      <c r="T476" s="235"/>
      <c r="U476" s="235"/>
      <c r="V476" s="235"/>
      <c r="W476" s="235"/>
      <c r="X476" s="235"/>
      <c r="Y476" s="235"/>
      <c r="Z476" s="235"/>
    </row>
    <row r="477" spans="1:26" ht="12" customHeight="1" x14ac:dyDescent="0.25">
      <c r="A477" s="235"/>
      <c r="B477" s="235"/>
      <c r="C477" s="235"/>
      <c r="D477" s="269"/>
      <c r="E477" s="235"/>
      <c r="F477" s="235"/>
      <c r="G477" s="235"/>
      <c r="H477" s="235"/>
      <c r="I477" s="235"/>
      <c r="J477" s="235"/>
      <c r="K477" s="235"/>
      <c r="L477" s="235"/>
      <c r="M477" s="235"/>
      <c r="N477" s="235"/>
      <c r="O477" s="235"/>
      <c r="P477" s="235"/>
      <c r="Q477" s="235"/>
      <c r="R477" s="235"/>
      <c r="S477" s="235"/>
      <c r="T477" s="235"/>
      <c r="U477" s="235"/>
      <c r="V477" s="235"/>
      <c r="W477" s="235"/>
      <c r="X477" s="235"/>
      <c r="Y477" s="235"/>
      <c r="Z477" s="235"/>
    </row>
    <row r="478" spans="1:26" ht="12" customHeight="1" x14ac:dyDescent="0.25">
      <c r="A478" s="235"/>
      <c r="B478" s="235"/>
      <c r="C478" s="235"/>
      <c r="D478" s="269"/>
      <c r="E478" s="235"/>
      <c r="F478" s="235"/>
      <c r="G478" s="235"/>
      <c r="H478" s="235"/>
      <c r="I478" s="235"/>
      <c r="J478" s="235"/>
      <c r="K478" s="235"/>
      <c r="L478" s="235"/>
      <c r="M478" s="235"/>
      <c r="N478" s="235"/>
      <c r="O478" s="235"/>
      <c r="P478" s="235"/>
      <c r="Q478" s="235"/>
      <c r="R478" s="235"/>
      <c r="S478" s="235"/>
      <c r="T478" s="235"/>
      <c r="U478" s="235"/>
      <c r="V478" s="235"/>
      <c r="W478" s="235"/>
      <c r="X478" s="235"/>
      <c r="Y478" s="235"/>
      <c r="Z478" s="235"/>
    </row>
    <row r="479" spans="1:26" ht="12" customHeight="1" x14ac:dyDescent="0.25">
      <c r="A479" s="235"/>
      <c r="B479" s="235"/>
      <c r="C479" s="235"/>
      <c r="D479" s="269"/>
      <c r="E479" s="235"/>
      <c r="F479" s="235"/>
      <c r="G479" s="235"/>
      <c r="H479" s="235"/>
      <c r="I479" s="235"/>
      <c r="J479" s="235"/>
      <c r="K479" s="235"/>
      <c r="L479" s="235"/>
      <c r="M479" s="235"/>
      <c r="N479" s="235"/>
      <c r="O479" s="235"/>
      <c r="P479" s="235"/>
      <c r="Q479" s="235"/>
      <c r="R479" s="235"/>
      <c r="S479" s="235"/>
      <c r="T479" s="235"/>
      <c r="U479" s="235"/>
      <c r="V479" s="235"/>
      <c r="W479" s="235"/>
      <c r="X479" s="235"/>
      <c r="Y479" s="235"/>
      <c r="Z479" s="235"/>
    </row>
    <row r="480" spans="1:26" ht="12" customHeight="1" x14ac:dyDescent="0.25">
      <c r="A480" s="235"/>
      <c r="B480" s="235"/>
      <c r="C480" s="235"/>
      <c r="D480" s="269"/>
      <c r="E480" s="235"/>
      <c r="F480" s="235"/>
      <c r="G480" s="235"/>
      <c r="H480" s="235"/>
      <c r="I480" s="235"/>
      <c r="J480" s="235"/>
      <c r="K480" s="235"/>
      <c r="L480" s="235"/>
      <c r="M480" s="235"/>
      <c r="N480" s="235"/>
      <c r="O480" s="235"/>
      <c r="P480" s="235"/>
      <c r="Q480" s="235"/>
      <c r="R480" s="235"/>
      <c r="S480" s="235"/>
      <c r="T480" s="235"/>
      <c r="U480" s="235"/>
      <c r="V480" s="235"/>
      <c r="W480" s="235"/>
      <c r="X480" s="235"/>
      <c r="Y480" s="235"/>
      <c r="Z480" s="235"/>
    </row>
    <row r="481" spans="1:26" ht="12" customHeight="1" x14ac:dyDescent="0.25">
      <c r="A481" s="235"/>
      <c r="B481" s="235"/>
      <c r="C481" s="235"/>
      <c r="D481" s="269"/>
      <c r="E481" s="235"/>
      <c r="F481" s="235"/>
      <c r="G481" s="235"/>
      <c r="H481" s="235"/>
      <c r="I481" s="235"/>
      <c r="J481" s="235"/>
      <c r="K481" s="235"/>
      <c r="L481" s="235"/>
      <c r="M481" s="235"/>
      <c r="N481" s="235"/>
      <c r="O481" s="235"/>
      <c r="P481" s="235"/>
      <c r="Q481" s="235"/>
      <c r="R481" s="235"/>
      <c r="S481" s="235"/>
      <c r="T481" s="235"/>
      <c r="U481" s="235"/>
      <c r="V481" s="235"/>
      <c r="W481" s="235"/>
      <c r="X481" s="235"/>
      <c r="Y481" s="235"/>
      <c r="Z481" s="235"/>
    </row>
    <row r="482" spans="1:26" ht="12" customHeight="1" x14ac:dyDescent="0.25">
      <c r="A482" s="235"/>
      <c r="B482" s="235"/>
      <c r="C482" s="235"/>
      <c r="D482" s="269"/>
      <c r="E482" s="235"/>
      <c r="F482" s="235"/>
      <c r="G482" s="235"/>
      <c r="H482" s="235"/>
      <c r="I482" s="235"/>
      <c r="J482" s="235"/>
      <c r="K482" s="235"/>
      <c r="L482" s="235"/>
      <c r="M482" s="235"/>
      <c r="N482" s="235"/>
      <c r="O482" s="235"/>
      <c r="P482" s="235"/>
      <c r="Q482" s="235"/>
      <c r="R482" s="235"/>
      <c r="S482" s="235"/>
      <c r="T482" s="235"/>
      <c r="U482" s="235"/>
      <c r="V482" s="235"/>
      <c r="W482" s="235"/>
      <c r="X482" s="235"/>
      <c r="Y482" s="235"/>
      <c r="Z482" s="235"/>
    </row>
    <row r="483" spans="1:26" ht="12" customHeight="1" x14ac:dyDescent="0.25">
      <c r="A483" s="235"/>
      <c r="B483" s="235"/>
      <c r="C483" s="235"/>
      <c r="D483" s="269"/>
      <c r="E483" s="235"/>
      <c r="F483" s="235"/>
      <c r="G483" s="235"/>
      <c r="H483" s="235"/>
      <c r="I483" s="235"/>
      <c r="J483" s="235"/>
      <c r="K483" s="235"/>
      <c r="L483" s="235"/>
      <c r="M483" s="235"/>
      <c r="N483" s="235"/>
      <c r="O483" s="235"/>
      <c r="P483" s="235"/>
      <c r="Q483" s="235"/>
      <c r="R483" s="235"/>
      <c r="S483" s="235"/>
      <c r="T483" s="235"/>
      <c r="U483" s="235"/>
      <c r="V483" s="235"/>
      <c r="W483" s="235"/>
      <c r="X483" s="235"/>
      <c r="Y483" s="235"/>
      <c r="Z483" s="235"/>
    </row>
    <row r="484" spans="1:26" ht="12" customHeight="1" x14ac:dyDescent="0.25">
      <c r="A484" s="235"/>
      <c r="B484" s="235"/>
      <c r="C484" s="235"/>
      <c r="D484" s="269"/>
      <c r="E484" s="235"/>
      <c r="F484" s="235"/>
      <c r="G484" s="235"/>
      <c r="H484" s="235"/>
      <c r="I484" s="235"/>
      <c r="J484" s="235"/>
      <c r="K484" s="235"/>
      <c r="L484" s="235"/>
      <c r="M484" s="235"/>
      <c r="N484" s="235"/>
      <c r="O484" s="235"/>
      <c r="P484" s="235"/>
      <c r="Q484" s="235"/>
      <c r="R484" s="235"/>
      <c r="S484" s="235"/>
      <c r="T484" s="235"/>
      <c r="U484" s="235"/>
      <c r="V484" s="235"/>
      <c r="W484" s="235"/>
      <c r="X484" s="235"/>
      <c r="Y484" s="235"/>
      <c r="Z484" s="235"/>
    </row>
    <row r="485" spans="1:26" ht="12" customHeight="1" x14ac:dyDescent="0.25">
      <c r="A485" s="235"/>
      <c r="B485" s="235"/>
      <c r="C485" s="235"/>
      <c r="D485" s="269"/>
      <c r="E485" s="235"/>
      <c r="F485" s="235"/>
      <c r="G485" s="235"/>
      <c r="H485" s="235"/>
      <c r="I485" s="235"/>
      <c r="J485" s="235"/>
      <c r="K485" s="235"/>
      <c r="L485" s="235"/>
      <c r="M485" s="235"/>
      <c r="N485" s="235"/>
      <c r="O485" s="235"/>
      <c r="P485" s="235"/>
      <c r="Q485" s="235"/>
      <c r="R485" s="235"/>
      <c r="S485" s="235"/>
      <c r="T485" s="235"/>
      <c r="U485" s="235"/>
      <c r="V485" s="235"/>
      <c r="W485" s="235"/>
      <c r="X485" s="235"/>
      <c r="Y485" s="235"/>
      <c r="Z485" s="235"/>
    </row>
    <row r="486" spans="1:26" ht="12" customHeight="1" x14ac:dyDescent="0.25">
      <c r="A486" s="235"/>
      <c r="B486" s="235"/>
      <c r="C486" s="235"/>
      <c r="D486" s="269"/>
      <c r="E486" s="235"/>
      <c r="F486" s="235"/>
      <c r="G486" s="235"/>
      <c r="H486" s="235"/>
      <c r="I486" s="235"/>
      <c r="J486" s="235"/>
      <c r="K486" s="235"/>
      <c r="L486" s="235"/>
      <c r="M486" s="235"/>
      <c r="N486" s="235"/>
      <c r="O486" s="235"/>
      <c r="P486" s="235"/>
      <c r="Q486" s="235"/>
      <c r="R486" s="235"/>
      <c r="S486" s="235"/>
      <c r="T486" s="235"/>
      <c r="U486" s="235"/>
      <c r="V486" s="235"/>
      <c r="W486" s="235"/>
      <c r="X486" s="235"/>
      <c r="Y486" s="235"/>
      <c r="Z486" s="235"/>
    </row>
    <row r="487" spans="1:26" ht="12" customHeight="1" x14ac:dyDescent="0.25">
      <c r="A487" s="235"/>
      <c r="B487" s="235"/>
      <c r="C487" s="235"/>
      <c r="D487" s="269"/>
      <c r="E487" s="235"/>
      <c r="F487" s="235"/>
      <c r="G487" s="235"/>
      <c r="H487" s="235"/>
      <c r="I487" s="235"/>
      <c r="J487" s="235"/>
      <c r="K487" s="235"/>
      <c r="L487" s="235"/>
      <c r="M487" s="235"/>
      <c r="N487" s="235"/>
      <c r="O487" s="235"/>
      <c r="P487" s="235"/>
      <c r="Q487" s="235"/>
      <c r="R487" s="235"/>
      <c r="S487" s="235"/>
      <c r="T487" s="235"/>
      <c r="U487" s="235"/>
      <c r="V487" s="235"/>
      <c r="W487" s="235"/>
      <c r="X487" s="235"/>
      <c r="Y487" s="235"/>
      <c r="Z487" s="235"/>
    </row>
    <row r="488" spans="1:26" ht="12" customHeight="1" x14ac:dyDescent="0.25">
      <c r="A488" s="235"/>
      <c r="B488" s="235"/>
      <c r="C488" s="235"/>
      <c r="D488" s="269"/>
      <c r="E488" s="235"/>
      <c r="F488" s="235"/>
      <c r="G488" s="235"/>
      <c r="H488" s="235"/>
      <c r="I488" s="235"/>
      <c r="J488" s="235"/>
      <c r="K488" s="235"/>
      <c r="L488" s="235"/>
      <c r="M488" s="235"/>
      <c r="N488" s="235"/>
      <c r="O488" s="235"/>
      <c r="P488" s="235"/>
      <c r="Q488" s="235"/>
      <c r="R488" s="235"/>
      <c r="S488" s="235"/>
      <c r="T488" s="235"/>
      <c r="U488" s="235"/>
      <c r="V488" s="235"/>
      <c r="W488" s="235"/>
      <c r="X488" s="235"/>
      <c r="Y488" s="235"/>
      <c r="Z488" s="235"/>
    </row>
    <row r="489" spans="1:26" ht="12" customHeight="1" x14ac:dyDescent="0.25">
      <c r="A489" s="235"/>
      <c r="B489" s="235"/>
      <c r="C489" s="235"/>
      <c r="D489" s="269"/>
      <c r="E489" s="235"/>
      <c r="F489" s="235"/>
      <c r="G489" s="235"/>
      <c r="H489" s="235"/>
      <c r="I489" s="235"/>
      <c r="J489" s="235"/>
      <c r="K489" s="235"/>
      <c r="L489" s="235"/>
      <c r="M489" s="235"/>
      <c r="N489" s="235"/>
      <c r="O489" s="235"/>
      <c r="P489" s="235"/>
      <c r="Q489" s="235"/>
      <c r="R489" s="235"/>
      <c r="S489" s="235"/>
      <c r="T489" s="235"/>
      <c r="U489" s="235"/>
      <c r="V489" s="235"/>
      <c r="W489" s="235"/>
      <c r="X489" s="235"/>
      <c r="Y489" s="235"/>
      <c r="Z489" s="235"/>
    </row>
    <row r="490" spans="1:26" ht="12" customHeight="1" x14ac:dyDescent="0.25">
      <c r="A490" s="235"/>
      <c r="B490" s="235"/>
      <c r="C490" s="235"/>
      <c r="D490" s="269"/>
      <c r="E490" s="235"/>
      <c r="F490" s="235"/>
      <c r="G490" s="235"/>
      <c r="H490" s="235"/>
      <c r="I490" s="235"/>
      <c r="J490" s="235"/>
      <c r="K490" s="235"/>
      <c r="L490" s="235"/>
      <c r="M490" s="235"/>
      <c r="N490" s="235"/>
      <c r="O490" s="235"/>
      <c r="P490" s="235"/>
      <c r="Q490" s="235"/>
      <c r="R490" s="235"/>
      <c r="S490" s="235"/>
      <c r="T490" s="235"/>
      <c r="U490" s="235"/>
      <c r="V490" s="235"/>
      <c r="W490" s="235"/>
      <c r="X490" s="235"/>
      <c r="Y490" s="235"/>
      <c r="Z490" s="235"/>
    </row>
    <row r="491" spans="1:26" ht="12" customHeight="1" x14ac:dyDescent="0.25">
      <c r="A491" s="235"/>
      <c r="B491" s="235"/>
      <c r="C491" s="235"/>
      <c r="D491" s="269"/>
      <c r="E491" s="235"/>
      <c r="F491" s="235"/>
      <c r="G491" s="235"/>
      <c r="H491" s="235"/>
      <c r="I491" s="235"/>
      <c r="J491" s="235"/>
      <c r="K491" s="235"/>
      <c r="L491" s="235"/>
      <c r="M491" s="235"/>
      <c r="N491" s="235"/>
      <c r="O491" s="235"/>
      <c r="P491" s="235"/>
      <c r="Q491" s="235"/>
      <c r="R491" s="235"/>
      <c r="S491" s="235"/>
      <c r="T491" s="235"/>
      <c r="U491" s="235"/>
      <c r="V491" s="235"/>
      <c r="W491" s="235"/>
      <c r="X491" s="235"/>
      <c r="Y491" s="235"/>
      <c r="Z491" s="235"/>
    </row>
    <row r="492" spans="1:26" ht="12" customHeight="1" x14ac:dyDescent="0.25">
      <c r="A492" s="235"/>
      <c r="B492" s="235"/>
      <c r="C492" s="235"/>
      <c r="D492" s="269"/>
      <c r="E492" s="235"/>
      <c r="F492" s="235"/>
      <c r="G492" s="235"/>
      <c r="H492" s="235"/>
      <c r="I492" s="235"/>
      <c r="J492" s="235"/>
      <c r="K492" s="235"/>
      <c r="L492" s="235"/>
      <c r="M492" s="235"/>
      <c r="N492" s="235"/>
      <c r="O492" s="235"/>
      <c r="P492" s="235"/>
      <c r="Q492" s="235"/>
      <c r="R492" s="235"/>
      <c r="S492" s="235"/>
      <c r="T492" s="235"/>
      <c r="U492" s="235"/>
      <c r="V492" s="235"/>
      <c r="W492" s="235"/>
      <c r="X492" s="235"/>
      <c r="Y492" s="235"/>
      <c r="Z492" s="235"/>
    </row>
    <row r="493" spans="1:26" ht="12" customHeight="1" x14ac:dyDescent="0.25">
      <c r="A493" s="235"/>
      <c r="B493" s="235"/>
      <c r="C493" s="235"/>
      <c r="D493" s="269"/>
      <c r="E493" s="235"/>
      <c r="F493" s="235"/>
      <c r="G493" s="235"/>
      <c r="H493" s="235"/>
      <c r="I493" s="235"/>
      <c r="J493" s="235"/>
      <c r="K493" s="235"/>
      <c r="L493" s="235"/>
      <c r="M493" s="235"/>
      <c r="N493" s="235"/>
      <c r="O493" s="235"/>
      <c r="P493" s="235"/>
      <c r="Q493" s="235"/>
      <c r="R493" s="235"/>
      <c r="S493" s="235"/>
      <c r="T493" s="235"/>
      <c r="U493" s="235"/>
      <c r="V493" s="235"/>
      <c r="W493" s="235"/>
      <c r="X493" s="235"/>
      <c r="Y493" s="235"/>
      <c r="Z493" s="235"/>
    </row>
    <row r="494" spans="1:26" ht="12" customHeight="1" x14ac:dyDescent="0.25">
      <c r="A494" s="235"/>
      <c r="B494" s="235"/>
      <c r="C494" s="235"/>
      <c r="D494" s="269"/>
      <c r="E494" s="235"/>
      <c r="F494" s="235"/>
      <c r="G494" s="235"/>
      <c r="H494" s="235"/>
      <c r="I494" s="235"/>
      <c r="J494" s="235"/>
      <c r="K494" s="235"/>
      <c r="L494" s="235"/>
      <c r="M494" s="235"/>
      <c r="N494" s="235"/>
      <c r="O494" s="235"/>
      <c r="P494" s="235"/>
      <c r="Q494" s="235"/>
      <c r="R494" s="235"/>
      <c r="S494" s="235"/>
      <c r="T494" s="235"/>
      <c r="U494" s="235"/>
      <c r="V494" s="235"/>
      <c r="W494" s="235"/>
      <c r="X494" s="235"/>
      <c r="Y494" s="235"/>
      <c r="Z494" s="235"/>
    </row>
    <row r="495" spans="1:26" ht="12" customHeight="1" x14ac:dyDescent="0.25">
      <c r="A495" s="235"/>
      <c r="B495" s="235"/>
      <c r="C495" s="235"/>
      <c r="D495" s="269"/>
      <c r="E495" s="235"/>
      <c r="F495" s="235"/>
      <c r="G495" s="235"/>
      <c r="H495" s="235"/>
      <c r="I495" s="235"/>
      <c r="J495" s="235"/>
      <c r="K495" s="235"/>
      <c r="L495" s="235"/>
      <c r="M495" s="235"/>
      <c r="N495" s="235"/>
      <c r="O495" s="235"/>
      <c r="P495" s="235"/>
      <c r="Q495" s="235"/>
      <c r="R495" s="235"/>
      <c r="S495" s="235"/>
      <c r="T495" s="235"/>
      <c r="U495" s="235"/>
      <c r="V495" s="235"/>
      <c r="W495" s="235"/>
      <c r="X495" s="235"/>
      <c r="Y495" s="235"/>
      <c r="Z495" s="235"/>
    </row>
    <row r="496" spans="1:26" ht="12" customHeight="1" x14ac:dyDescent="0.25">
      <c r="A496" s="235"/>
      <c r="B496" s="235"/>
      <c r="C496" s="235"/>
      <c r="D496" s="269"/>
      <c r="E496" s="235"/>
      <c r="F496" s="235"/>
      <c r="G496" s="235"/>
      <c r="H496" s="235"/>
      <c r="I496" s="235"/>
      <c r="J496" s="235"/>
      <c r="K496" s="235"/>
      <c r="L496" s="235"/>
      <c r="M496" s="235"/>
      <c r="N496" s="235"/>
      <c r="O496" s="235"/>
      <c r="P496" s="235"/>
      <c r="Q496" s="235"/>
      <c r="R496" s="235"/>
      <c r="S496" s="235"/>
      <c r="T496" s="235"/>
      <c r="U496" s="235"/>
      <c r="V496" s="235"/>
      <c r="W496" s="235"/>
      <c r="X496" s="235"/>
      <c r="Y496" s="235"/>
      <c r="Z496" s="235"/>
    </row>
    <row r="497" spans="1:26" ht="12" customHeight="1" x14ac:dyDescent="0.25">
      <c r="A497" s="235"/>
      <c r="B497" s="235"/>
      <c r="C497" s="235"/>
      <c r="D497" s="269"/>
      <c r="E497" s="235"/>
      <c r="F497" s="235"/>
      <c r="G497" s="235"/>
      <c r="H497" s="235"/>
      <c r="I497" s="235"/>
      <c r="J497" s="235"/>
      <c r="K497" s="235"/>
      <c r="L497" s="235"/>
      <c r="M497" s="235"/>
      <c r="N497" s="235"/>
      <c r="O497" s="235"/>
      <c r="P497" s="235"/>
      <c r="Q497" s="235"/>
      <c r="R497" s="235"/>
      <c r="S497" s="235"/>
      <c r="T497" s="235"/>
      <c r="U497" s="235"/>
      <c r="V497" s="235"/>
      <c r="W497" s="235"/>
      <c r="X497" s="235"/>
      <c r="Y497" s="235"/>
      <c r="Z497" s="235"/>
    </row>
    <row r="498" spans="1:26" ht="12" customHeight="1" x14ac:dyDescent="0.25">
      <c r="A498" s="235"/>
      <c r="B498" s="235"/>
      <c r="C498" s="235"/>
      <c r="D498" s="269"/>
      <c r="E498" s="235"/>
      <c r="F498" s="235"/>
      <c r="G498" s="235"/>
      <c r="H498" s="235"/>
      <c r="I498" s="235"/>
      <c r="J498" s="235"/>
      <c r="K498" s="235"/>
      <c r="L498" s="235"/>
      <c r="M498" s="235"/>
      <c r="N498" s="235"/>
      <c r="O498" s="235"/>
      <c r="P498" s="235"/>
      <c r="Q498" s="235"/>
      <c r="R498" s="235"/>
      <c r="S498" s="235"/>
      <c r="T498" s="235"/>
      <c r="U498" s="235"/>
      <c r="V498" s="235"/>
      <c r="W498" s="235"/>
      <c r="X498" s="235"/>
      <c r="Y498" s="235"/>
      <c r="Z498" s="235"/>
    </row>
    <row r="499" spans="1:26" ht="12" customHeight="1" x14ac:dyDescent="0.25">
      <c r="A499" s="235"/>
      <c r="B499" s="235"/>
      <c r="C499" s="235"/>
      <c r="D499" s="269"/>
      <c r="E499" s="235"/>
      <c r="F499" s="235"/>
      <c r="G499" s="235"/>
      <c r="H499" s="235"/>
      <c r="I499" s="235"/>
      <c r="J499" s="235"/>
      <c r="K499" s="235"/>
      <c r="L499" s="235"/>
      <c r="M499" s="235"/>
      <c r="N499" s="235"/>
      <c r="O499" s="235"/>
      <c r="P499" s="235"/>
      <c r="Q499" s="235"/>
      <c r="R499" s="235"/>
      <c r="S499" s="235"/>
      <c r="T499" s="235"/>
      <c r="U499" s="235"/>
      <c r="V499" s="235"/>
      <c r="W499" s="235"/>
      <c r="X499" s="235"/>
      <c r="Y499" s="235"/>
      <c r="Z499" s="235"/>
    </row>
    <row r="500" spans="1:26" ht="12" customHeight="1" x14ac:dyDescent="0.25">
      <c r="A500" s="235"/>
      <c r="B500" s="235"/>
      <c r="C500" s="235"/>
      <c r="D500" s="269"/>
      <c r="E500" s="235"/>
      <c r="F500" s="235"/>
      <c r="G500" s="235"/>
      <c r="H500" s="235"/>
      <c r="I500" s="235"/>
      <c r="J500" s="235"/>
      <c r="K500" s="235"/>
      <c r="L500" s="235"/>
      <c r="M500" s="235"/>
      <c r="N500" s="235"/>
      <c r="O500" s="235"/>
      <c r="P500" s="235"/>
      <c r="Q500" s="235"/>
      <c r="R500" s="235"/>
      <c r="S500" s="235"/>
      <c r="T500" s="235"/>
      <c r="U500" s="235"/>
      <c r="V500" s="235"/>
      <c r="W500" s="235"/>
      <c r="X500" s="235"/>
      <c r="Y500" s="235"/>
      <c r="Z500" s="235"/>
    </row>
    <row r="501" spans="1:26" ht="12" customHeight="1" x14ac:dyDescent="0.25">
      <c r="A501" s="235"/>
      <c r="B501" s="235"/>
      <c r="C501" s="235"/>
      <c r="D501" s="269"/>
      <c r="E501" s="235"/>
      <c r="F501" s="235"/>
      <c r="G501" s="235"/>
      <c r="H501" s="235"/>
      <c r="I501" s="235"/>
      <c r="J501" s="235"/>
      <c r="K501" s="235"/>
      <c r="L501" s="235"/>
      <c r="M501" s="235"/>
      <c r="N501" s="235"/>
      <c r="O501" s="235"/>
      <c r="P501" s="235"/>
      <c r="Q501" s="235"/>
      <c r="R501" s="235"/>
      <c r="S501" s="235"/>
      <c r="T501" s="235"/>
      <c r="U501" s="235"/>
      <c r="V501" s="235"/>
      <c r="W501" s="235"/>
      <c r="X501" s="235"/>
      <c r="Y501" s="235"/>
      <c r="Z501" s="235"/>
    </row>
    <row r="502" spans="1:26" ht="12" customHeight="1" x14ac:dyDescent="0.25">
      <c r="A502" s="235"/>
      <c r="B502" s="235"/>
      <c r="C502" s="235"/>
      <c r="D502" s="269"/>
      <c r="E502" s="235"/>
      <c r="F502" s="235"/>
      <c r="G502" s="235"/>
      <c r="H502" s="235"/>
      <c r="I502" s="235"/>
      <c r="J502" s="235"/>
      <c r="K502" s="235"/>
      <c r="L502" s="235"/>
      <c r="M502" s="235"/>
      <c r="N502" s="235"/>
      <c r="O502" s="235"/>
      <c r="P502" s="235"/>
      <c r="Q502" s="235"/>
      <c r="R502" s="235"/>
      <c r="S502" s="235"/>
      <c r="T502" s="235"/>
      <c r="U502" s="235"/>
      <c r="V502" s="235"/>
      <c r="W502" s="235"/>
      <c r="X502" s="235"/>
      <c r="Y502" s="235"/>
      <c r="Z502" s="235"/>
    </row>
    <row r="503" spans="1:26" ht="12" customHeight="1" x14ac:dyDescent="0.25">
      <c r="A503" s="235"/>
      <c r="B503" s="235"/>
      <c r="C503" s="235"/>
      <c r="D503" s="269"/>
      <c r="E503" s="235"/>
      <c r="F503" s="235"/>
      <c r="G503" s="235"/>
      <c r="H503" s="235"/>
      <c r="I503" s="235"/>
      <c r="J503" s="235"/>
      <c r="K503" s="235"/>
      <c r="L503" s="235"/>
      <c r="M503" s="235"/>
      <c r="N503" s="235"/>
      <c r="O503" s="235"/>
      <c r="P503" s="235"/>
      <c r="Q503" s="235"/>
      <c r="R503" s="235"/>
      <c r="S503" s="235"/>
      <c r="T503" s="235"/>
      <c r="U503" s="235"/>
      <c r="V503" s="235"/>
      <c r="W503" s="235"/>
      <c r="X503" s="235"/>
      <c r="Y503" s="235"/>
      <c r="Z503" s="235"/>
    </row>
    <row r="504" spans="1:26" ht="12" customHeight="1" x14ac:dyDescent="0.25">
      <c r="A504" s="235"/>
      <c r="B504" s="235"/>
      <c r="C504" s="235"/>
      <c r="D504" s="269"/>
      <c r="E504" s="235"/>
      <c r="F504" s="235"/>
      <c r="G504" s="235"/>
      <c r="H504" s="235"/>
      <c r="I504" s="235"/>
      <c r="J504" s="235"/>
      <c r="K504" s="235"/>
      <c r="L504" s="235"/>
      <c r="M504" s="235"/>
      <c r="N504" s="235"/>
      <c r="O504" s="235"/>
      <c r="P504" s="235"/>
      <c r="Q504" s="235"/>
      <c r="R504" s="235"/>
      <c r="S504" s="235"/>
      <c r="T504" s="235"/>
      <c r="U504" s="235"/>
      <c r="V504" s="235"/>
      <c r="W504" s="235"/>
      <c r="X504" s="235"/>
      <c r="Y504" s="235"/>
      <c r="Z504" s="235"/>
    </row>
    <row r="505" spans="1:26" ht="12" customHeight="1" x14ac:dyDescent="0.25">
      <c r="A505" s="235"/>
      <c r="B505" s="235"/>
      <c r="C505" s="235"/>
      <c r="D505" s="269"/>
      <c r="E505" s="235"/>
      <c r="F505" s="235"/>
      <c r="G505" s="235"/>
      <c r="H505" s="235"/>
      <c r="I505" s="235"/>
      <c r="J505" s="235"/>
      <c r="K505" s="235"/>
      <c r="L505" s="235"/>
      <c r="M505" s="235"/>
      <c r="N505" s="235"/>
      <c r="O505" s="235"/>
      <c r="P505" s="235"/>
      <c r="Q505" s="235"/>
      <c r="R505" s="235"/>
      <c r="S505" s="235"/>
      <c r="T505" s="235"/>
      <c r="U505" s="235"/>
      <c r="V505" s="235"/>
      <c r="W505" s="235"/>
      <c r="X505" s="235"/>
      <c r="Y505" s="235"/>
      <c r="Z505" s="235"/>
    </row>
    <row r="506" spans="1:26" ht="12" customHeight="1" x14ac:dyDescent="0.25">
      <c r="A506" s="235"/>
      <c r="B506" s="235"/>
      <c r="C506" s="235"/>
      <c r="D506" s="269"/>
      <c r="E506" s="235"/>
      <c r="F506" s="235"/>
      <c r="G506" s="235"/>
      <c r="H506" s="235"/>
      <c r="I506" s="235"/>
      <c r="J506" s="235"/>
      <c r="K506" s="235"/>
      <c r="L506" s="235"/>
      <c r="M506" s="235"/>
      <c r="N506" s="235"/>
      <c r="O506" s="235"/>
      <c r="P506" s="235"/>
      <c r="Q506" s="235"/>
      <c r="R506" s="235"/>
      <c r="S506" s="235"/>
      <c r="T506" s="235"/>
      <c r="U506" s="235"/>
      <c r="V506" s="235"/>
      <c r="W506" s="235"/>
      <c r="X506" s="235"/>
      <c r="Y506" s="235"/>
      <c r="Z506" s="235"/>
    </row>
    <row r="507" spans="1:26" ht="12" customHeight="1" x14ac:dyDescent="0.25">
      <c r="A507" s="235"/>
      <c r="B507" s="235"/>
      <c r="C507" s="235"/>
      <c r="D507" s="269"/>
      <c r="E507" s="235"/>
      <c r="F507" s="235"/>
      <c r="G507" s="235"/>
      <c r="H507" s="235"/>
      <c r="I507" s="235"/>
      <c r="J507" s="235"/>
      <c r="K507" s="235"/>
      <c r="L507" s="235"/>
      <c r="M507" s="235"/>
      <c r="N507" s="235"/>
      <c r="O507" s="235"/>
      <c r="P507" s="235"/>
      <c r="Q507" s="235"/>
      <c r="R507" s="235"/>
      <c r="S507" s="235"/>
      <c r="T507" s="235"/>
      <c r="U507" s="235"/>
      <c r="V507" s="235"/>
      <c r="W507" s="235"/>
      <c r="X507" s="235"/>
      <c r="Y507" s="235"/>
      <c r="Z507" s="235"/>
    </row>
    <row r="508" spans="1:26" ht="12" customHeight="1" x14ac:dyDescent="0.25">
      <c r="A508" s="235"/>
      <c r="B508" s="235"/>
      <c r="C508" s="235"/>
      <c r="D508" s="269"/>
      <c r="E508" s="235"/>
      <c r="F508" s="235"/>
      <c r="G508" s="235"/>
      <c r="H508" s="235"/>
      <c r="I508" s="235"/>
      <c r="J508" s="235"/>
      <c r="K508" s="235"/>
      <c r="L508" s="235"/>
      <c r="M508" s="235"/>
      <c r="N508" s="235"/>
      <c r="O508" s="235"/>
      <c r="P508" s="235"/>
      <c r="Q508" s="235"/>
      <c r="R508" s="235"/>
      <c r="S508" s="235"/>
      <c r="T508" s="235"/>
      <c r="U508" s="235"/>
      <c r="V508" s="235"/>
      <c r="W508" s="235"/>
      <c r="X508" s="235"/>
      <c r="Y508" s="235"/>
      <c r="Z508" s="235"/>
    </row>
    <row r="509" spans="1:26" ht="12" customHeight="1" x14ac:dyDescent="0.25">
      <c r="A509" s="235"/>
      <c r="B509" s="235"/>
      <c r="C509" s="235"/>
      <c r="D509" s="269"/>
      <c r="E509" s="235"/>
      <c r="F509" s="235"/>
      <c r="G509" s="235"/>
      <c r="H509" s="235"/>
      <c r="I509" s="235"/>
      <c r="J509" s="235"/>
      <c r="K509" s="235"/>
      <c r="L509" s="235"/>
      <c r="M509" s="235"/>
      <c r="N509" s="235"/>
      <c r="O509" s="235"/>
      <c r="P509" s="235"/>
      <c r="Q509" s="235"/>
      <c r="R509" s="235"/>
      <c r="S509" s="235"/>
      <c r="T509" s="235"/>
      <c r="U509" s="235"/>
      <c r="V509" s="235"/>
      <c r="W509" s="235"/>
      <c r="X509" s="235"/>
      <c r="Y509" s="235"/>
      <c r="Z509" s="235"/>
    </row>
    <row r="510" spans="1:26" ht="12" customHeight="1" x14ac:dyDescent="0.25">
      <c r="A510" s="235"/>
      <c r="B510" s="235"/>
      <c r="C510" s="235"/>
      <c r="D510" s="269"/>
      <c r="E510" s="235"/>
      <c r="F510" s="235"/>
      <c r="G510" s="235"/>
      <c r="H510" s="235"/>
      <c r="I510" s="235"/>
      <c r="J510" s="235"/>
      <c r="K510" s="235"/>
      <c r="L510" s="235"/>
      <c r="M510" s="235"/>
      <c r="N510" s="235"/>
      <c r="O510" s="235"/>
      <c r="P510" s="235"/>
      <c r="Q510" s="235"/>
      <c r="R510" s="235"/>
      <c r="S510" s="235"/>
      <c r="T510" s="235"/>
      <c r="U510" s="235"/>
      <c r="V510" s="235"/>
      <c r="W510" s="235"/>
      <c r="X510" s="235"/>
      <c r="Y510" s="235"/>
      <c r="Z510" s="235"/>
    </row>
    <row r="511" spans="1:26" ht="12" customHeight="1" x14ac:dyDescent="0.25">
      <c r="A511" s="235"/>
      <c r="B511" s="235"/>
      <c r="C511" s="235"/>
      <c r="D511" s="269"/>
      <c r="E511" s="235"/>
      <c r="F511" s="235"/>
      <c r="G511" s="235"/>
      <c r="H511" s="235"/>
      <c r="I511" s="235"/>
      <c r="J511" s="235"/>
      <c r="K511" s="235"/>
      <c r="L511" s="235"/>
      <c r="M511" s="235"/>
      <c r="N511" s="235"/>
      <c r="O511" s="235"/>
      <c r="P511" s="235"/>
      <c r="Q511" s="235"/>
      <c r="R511" s="235"/>
      <c r="S511" s="235"/>
      <c r="T511" s="235"/>
      <c r="U511" s="235"/>
      <c r="V511" s="235"/>
      <c r="W511" s="235"/>
      <c r="X511" s="235"/>
      <c r="Y511" s="235"/>
      <c r="Z511" s="235"/>
    </row>
    <row r="512" spans="1:26" ht="12" customHeight="1" x14ac:dyDescent="0.25">
      <c r="A512" s="235"/>
      <c r="B512" s="235"/>
      <c r="C512" s="235"/>
      <c r="D512" s="269"/>
      <c r="E512" s="235"/>
      <c r="F512" s="235"/>
      <c r="G512" s="235"/>
      <c r="H512" s="235"/>
      <c r="I512" s="235"/>
      <c r="J512" s="235"/>
      <c r="K512" s="235"/>
      <c r="L512" s="235"/>
      <c r="M512" s="235"/>
      <c r="N512" s="235"/>
      <c r="O512" s="235"/>
      <c r="P512" s="235"/>
      <c r="Q512" s="235"/>
      <c r="R512" s="235"/>
      <c r="S512" s="235"/>
      <c r="T512" s="235"/>
      <c r="U512" s="235"/>
      <c r="V512" s="235"/>
      <c r="W512" s="235"/>
      <c r="X512" s="235"/>
      <c r="Y512" s="235"/>
      <c r="Z512" s="235"/>
    </row>
    <row r="513" spans="1:26" ht="12" customHeight="1" x14ac:dyDescent="0.25">
      <c r="A513" s="235"/>
      <c r="B513" s="235"/>
      <c r="C513" s="235"/>
      <c r="D513" s="269"/>
      <c r="E513" s="235"/>
      <c r="F513" s="235"/>
      <c r="G513" s="235"/>
      <c r="H513" s="235"/>
      <c r="I513" s="235"/>
      <c r="J513" s="235"/>
      <c r="K513" s="235"/>
      <c r="L513" s="235"/>
      <c r="M513" s="235"/>
      <c r="N513" s="235"/>
      <c r="O513" s="235"/>
      <c r="P513" s="235"/>
      <c r="Q513" s="235"/>
      <c r="R513" s="235"/>
      <c r="S513" s="235"/>
      <c r="T513" s="235"/>
      <c r="U513" s="235"/>
      <c r="V513" s="235"/>
      <c r="W513" s="235"/>
      <c r="X513" s="235"/>
      <c r="Y513" s="235"/>
      <c r="Z513" s="235"/>
    </row>
    <row r="514" spans="1:26" ht="12" customHeight="1" x14ac:dyDescent="0.25">
      <c r="A514" s="235"/>
      <c r="B514" s="235"/>
      <c r="C514" s="235"/>
      <c r="D514" s="269"/>
      <c r="E514" s="235"/>
      <c r="F514" s="235"/>
      <c r="G514" s="235"/>
      <c r="H514" s="235"/>
      <c r="I514" s="235"/>
      <c r="J514" s="235"/>
      <c r="K514" s="235"/>
      <c r="L514" s="235"/>
      <c r="M514" s="235"/>
      <c r="N514" s="235"/>
      <c r="O514" s="235"/>
      <c r="P514" s="235"/>
      <c r="Q514" s="235"/>
      <c r="R514" s="235"/>
      <c r="S514" s="235"/>
      <c r="T514" s="235"/>
      <c r="U514" s="235"/>
      <c r="V514" s="235"/>
      <c r="W514" s="235"/>
      <c r="X514" s="235"/>
      <c r="Y514" s="235"/>
      <c r="Z514" s="235"/>
    </row>
    <row r="515" spans="1:26" ht="12" customHeight="1" x14ac:dyDescent="0.25">
      <c r="A515" s="235"/>
      <c r="B515" s="235"/>
      <c r="C515" s="235"/>
      <c r="D515" s="269"/>
      <c r="E515" s="235"/>
      <c r="F515" s="235"/>
      <c r="G515" s="235"/>
      <c r="H515" s="235"/>
      <c r="I515" s="235"/>
      <c r="J515" s="235"/>
      <c r="K515" s="235"/>
      <c r="L515" s="235"/>
      <c r="M515" s="235"/>
      <c r="N515" s="235"/>
      <c r="O515" s="235"/>
      <c r="P515" s="235"/>
      <c r="Q515" s="235"/>
      <c r="R515" s="235"/>
      <c r="S515" s="235"/>
      <c r="T515" s="235"/>
      <c r="U515" s="235"/>
      <c r="V515" s="235"/>
      <c r="W515" s="235"/>
      <c r="X515" s="235"/>
      <c r="Y515" s="235"/>
      <c r="Z515" s="235"/>
    </row>
    <row r="516" spans="1:26" ht="12" customHeight="1" x14ac:dyDescent="0.25">
      <c r="A516" s="235"/>
      <c r="B516" s="235"/>
      <c r="C516" s="235"/>
      <c r="D516" s="269"/>
      <c r="E516" s="235"/>
      <c r="F516" s="235"/>
      <c r="G516" s="235"/>
      <c r="H516" s="235"/>
      <c r="I516" s="235"/>
      <c r="J516" s="235"/>
      <c r="K516" s="235"/>
      <c r="L516" s="235"/>
      <c r="M516" s="235"/>
      <c r="N516" s="235"/>
      <c r="O516" s="235"/>
      <c r="P516" s="235"/>
      <c r="Q516" s="235"/>
      <c r="R516" s="235"/>
      <c r="S516" s="235"/>
      <c r="T516" s="235"/>
      <c r="U516" s="235"/>
      <c r="V516" s="235"/>
      <c r="W516" s="235"/>
      <c r="X516" s="235"/>
      <c r="Y516" s="235"/>
      <c r="Z516" s="235"/>
    </row>
    <row r="517" spans="1:26" ht="12" customHeight="1" x14ac:dyDescent="0.25">
      <c r="A517" s="235"/>
      <c r="B517" s="235"/>
      <c r="C517" s="235"/>
      <c r="D517" s="269"/>
      <c r="E517" s="235"/>
      <c r="F517" s="235"/>
      <c r="G517" s="235"/>
      <c r="H517" s="235"/>
      <c r="I517" s="235"/>
      <c r="J517" s="235"/>
      <c r="K517" s="235"/>
      <c r="L517" s="235"/>
      <c r="M517" s="235"/>
      <c r="N517" s="235"/>
      <c r="O517" s="235"/>
      <c r="P517" s="235"/>
      <c r="Q517" s="235"/>
      <c r="R517" s="235"/>
      <c r="S517" s="235"/>
      <c r="T517" s="235"/>
      <c r="U517" s="235"/>
      <c r="V517" s="235"/>
      <c r="W517" s="235"/>
      <c r="X517" s="235"/>
      <c r="Y517" s="235"/>
      <c r="Z517" s="235"/>
    </row>
    <row r="518" spans="1:26" ht="12" customHeight="1" x14ac:dyDescent="0.25">
      <c r="A518" s="235"/>
      <c r="B518" s="235"/>
      <c r="C518" s="235"/>
      <c r="D518" s="269"/>
      <c r="E518" s="235"/>
      <c r="F518" s="235"/>
      <c r="G518" s="235"/>
      <c r="H518" s="235"/>
      <c r="I518" s="235"/>
      <c r="J518" s="235"/>
      <c r="K518" s="235"/>
      <c r="L518" s="235"/>
      <c r="M518" s="235"/>
      <c r="N518" s="235"/>
      <c r="O518" s="235"/>
      <c r="P518" s="235"/>
      <c r="Q518" s="235"/>
      <c r="R518" s="235"/>
      <c r="S518" s="235"/>
      <c r="T518" s="235"/>
      <c r="U518" s="235"/>
      <c r="V518" s="235"/>
      <c r="W518" s="235"/>
      <c r="X518" s="235"/>
      <c r="Y518" s="235"/>
      <c r="Z518" s="235"/>
    </row>
    <row r="519" spans="1:26" ht="12" customHeight="1" x14ac:dyDescent="0.25">
      <c r="A519" s="235"/>
      <c r="B519" s="235"/>
      <c r="C519" s="235"/>
      <c r="D519" s="269"/>
      <c r="E519" s="235"/>
      <c r="F519" s="235"/>
      <c r="G519" s="235"/>
      <c r="H519" s="235"/>
      <c r="I519" s="235"/>
      <c r="J519" s="235"/>
      <c r="K519" s="235"/>
      <c r="L519" s="235"/>
      <c r="M519" s="235"/>
      <c r="N519" s="235"/>
      <c r="O519" s="235"/>
      <c r="P519" s="235"/>
      <c r="Q519" s="235"/>
      <c r="R519" s="235"/>
      <c r="S519" s="235"/>
      <c r="T519" s="235"/>
      <c r="U519" s="235"/>
      <c r="V519" s="235"/>
      <c r="W519" s="235"/>
      <c r="X519" s="235"/>
      <c r="Y519" s="235"/>
      <c r="Z519" s="235"/>
    </row>
    <row r="520" spans="1:26" ht="12" customHeight="1" x14ac:dyDescent="0.25">
      <c r="A520" s="235"/>
      <c r="B520" s="235"/>
      <c r="C520" s="235"/>
      <c r="D520" s="269"/>
      <c r="E520" s="235"/>
      <c r="F520" s="235"/>
      <c r="G520" s="235"/>
      <c r="H520" s="235"/>
      <c r="I520" s="235"/>
      <c r="J520" s="235"/>
      <c r="K520" s="235"/>
      <c r="L520" s="235"/>
      <c r="M520" s="235"/>
      <c r="N520" s="235"/>
      <c r="O520" s="235"/>
      <c r="P520" s="235"/>
      <c r="Q520" s="235"/>
      <c r="R520" s="235"/>
      <c r="S520" s="235"/>
      <c r="T520" s="235"/>
      <c r="U520" s="235"/>
      <c r="V520" s="235"/>
      <c r="W520" s="235"/>
      <c r="X520" s="235"/>
      <c r="Y520" s="235"/>
      <c r="Z520" s="235"/>
    </row>
    <row r="521" spans="1:26" ht="12" customHeight="1" x14ac:dyDescent="0.25">
      <c r="A521" s="235"/>
      <c r="B521" s="235"/>
      <c r="C521" s="235"/>
      <c r="D521" s="269"/>
      <c r="E521" s="235"/>
      <c r="F521" s="235"/>
      <c r="G521" s="235"/>
      <c r="H521" s="235"/>
      <c r="I521" s="235"/>
      <c r="J521" s="235"/>
      <c r="K521" s="235"/>
      <c r="L521" s="235"/>
      <c r="M521" s="235"/>
      <c r="N521" s="235"/>
      <c r="O521" s="235"/>
      <c r="P521" s="235"/>
      <c r="Q521" s="235"/>
      <c r="R521" s="235"/>
      <c r="S521" s="235"/>
      <c r="T521" s="235"/>
      <c r="U521" s="235"/>
      <c r="V521" s="235"/>
      <c r="W521" s="235"/>
      <c r="X521" s="235"/>
      <c r="Y521" s="235"/>
      <c r="Z521" s="235"/>
    </row>
    <row r="522" spans="1:26" ht="12" customHeight="1" x14ac:dyDescent="0.25">
      <c r="A522" s="235"/>
      <c r="B522" s="235"/>
      <c r="C522" s="235"/>
      <c r="D522" s="269"/>
      <c r="E522" s="235"/>
      <c r="F522" s="235"/>
      <c r="G522" s="235"/>
      <c r="H522" s="235"/>
      <c r="I522" s="235"/>
      <c r="J522" s="235"/>
      <c r="K522" s="235"/>
      <c r="L522" s="235"/>
      <c r="M522" s="235"/>
      <c r="N522" s="235"/>
      <c r="O522" s="235"/>
      <c r="P522" s="235"/>
      <c r="Q522" s="235"/>
      <c r="R522" s="235"/>
      <c r="S522" s="235"/>
      <c r="T522" s="235"/>
      <c r="U522" s="235"/>
      <c r="V522" s="235"/>
      <c r="W522" s="235"/>
      <c r="X522" s="235"/>
      <c r="Y522" s="235"/>
      <c r="Z522" s="235"/>
    </row>
    <row r="523" spans="1:26" ht="12" customHeight="1" x14ac:dyDescent="0.25">
      <c r="A523" s="235"/>
      <c r="B523" s="235"/>
      <c r="C523" s="235"/>
      <c r="D523" s="269"/>
      <c r="E523" s="235"/>
      <c r="F523" s="235"/>
      <c r="G523" s="235"/>
      <c r="H523" s="235"/>
      <c r="I523" s="235"/>
      <c r="J523" s="235"/>
      <c r="K523" s="235"/>
      <c r="L523" s="235"/>
      <c r="M523" s="235"/>
      <c r="N523" s="235"/>
      <c r="O523" s="235"/>
      <c r="P523" s="235"/>
      <c r="Q523" s="235"/>
      <c r="R523" s="235"/>
      <c r="S523" s="235"/>
      <c r="T523" s="235"/>
      <c r="U523" s="235"/>
      <c r="V523" s="235"/>
      <c r="W523" s="235"/>
      <c r="X523" s="235"/>
      <c r="Y523" s="235"/>
      <c r="Z523" s="235"/>
    </row>
    <row r="524" spans="1:26" ht="12" customHeight="1" x14ac:dyDescent="0.25">
      <c r="A524" s="235"/>
      <c r="B524" s="235"/>
      <c r="C524" s="235"/>
      <c r="D524" s="269"/>
      <c r="E524" s="235"/>
      <c r="F524" s="235"/>
      <c r="G524" s="235"/>
      <c r="H524" s="235"/>
      <c r="I524" s="235"/>
      <c r="J524" s="235"/>
      <c r="K524" s="235"/>
      <c r="L524" s="235"/>
      <c r="M524" s="235"/>
      <c r="N524" s="235"/>
      <c r="O524" s="235"/>
      <c r="P524" s="235"/>
      <c r="Q524" s="235"/>
      <c r="R524" s="235"/>
      <c r="S524" s="235"/>
      <c r="T524" s="235"/>
      <c r="U524" s="235"/>
      <c r="V524" s="235"/>
      <c r="W524" s="235"/>
      <c r="X524" s="235"/>
      <c r="Y524" s="235"/>
      <c r="Z524" s="235"/>
    </row>
    <row r="525" spans="1:26" ht="12" customHeight="1" x14ac:dyDescent="0.25">
      <c r="A525" s="235"/>
      <c r="B525" s="235"/>
      <c r="C525" s="235"/>
      <c r="D525" s="269"/>
      <c r="E525" s="235"/>
      <c r="F525" s="235"/>
      <c r="G525" s="235"/>
      <c r="H525" s="235"/>
      <c r="I525" s="235"/>
      <c r="J525" s="235"/>
      <c r="K525" s="235"/>
      <c r="L525" s="235"/>
      <c r="M525" s="235"/>
      <c r="N525" s="235"/>
      <c r="O525" s="235"/>
      <c r="P525" s="235"/>
      <c r="Q525" s="235"/>
      <c r="R525" s="235"/>
      <c r="S525" s="235"/>
      <c r="T525" s="235"/>
      <c r="U525" s="235"/>
      <c r="V525" s="235"/>
      <c r="W525" s="235"/>
      <c r="X525" s="235"/>
      <c r="Y525" s="235"/>
      <c r="Z525" s="235"/>
    </row>
    <row r="526" spans="1:26" ht="12" customHeight="1" x14ac:dyDescent="0.25">
      <c r="A526" s="235"/>
      <c r="B526" s="235"/>
      <c r="C526" s="235"/>
      <c r="D526" s="269"/>
      <c r="E526" s="235"/>
      <c r="F526" s="235"/>
      <c r="G526" s="235"/>
      <c r="H526" s="235"/>
      <c r="I526" s="235"/>
      <c r="J526" s="235"/>
      <c r="K526" s="235"/>
      <c r="L526" s="235"/>
      <c r="M526" s="235"/>
      <c r="N526" s="235"/>
      <c r="O526" s="235"/>
      <c r="P526" s="235"/>
      <c r="Q526" s="235"/>
      <c r="R526" s="235"/>
      <c r="S526" s="235"/>
      <c r="T526" s="235"/>
      <c r="U526" s="235"/>
      <c r="V526" s="235"/>
      <c r="W526" s="235"/>
      <c r="X526" s="235"/>
      <c r="Y526" s="235"/>
      <c r="Z526" s="235"/>
    </row>
    <row r="527" spans="1:26" ht="12" customHeight="1" x14ac:dyDescent="0.25">
      <c r="A527" s="235"/>
      <c r="B527" s="235"/>
      <c r="C527" s="235"/>
      <c r="D527" s="269"/>
      <c r="E527" s="235"/>
      <c r="F527" s="235"/>
      <c r="G527" s="235"/>
      <c r="H527" s="235"/>
      <c r="I527" s="235"/>
      <c r="J527" s="235"/>
      <c r="K527" s="235"/>
      <c r="L527" s="235"/>
      <c r="M527" s="235"/>
      <c r="N527" s="235"/>
      <c r="O527" s="235"/>
      <c r="P527" s="235"/>
      <c r="Q527" s="235"/>
      <c r="R527" s="235"/>
      <c r="S527" s="235"/>
      <c r="T527" s="235"/>
      <c r="U527" s="235"/>
      <c r="V527" s="235"/>
      <c r="W527" s="235"/>
      <c r="X527" s="235"/>
      <c r="Y527" s="235"/>
      <c r="Z527" s="235"/>
    </row>
    <row r="528" spans="1:26" ht="12" customHeight="1" x14ac:dyDescent="0.25">
      <c r="A528" s="235"/>
      <c r="B528" s="235"/>
      <c r="C528" s="235"/>
      <c r="D528" s="269"/>
      <c r="E528" s="235"/>
      <c r="F528" s="235"/>
      <c r="G528" s="235"/>
      <c r="H528" s="235"/>
      <c r="I528" s="235"/>
      <c r="J528" s="235"/>
      <c r="K528" s="235"/>
      <c r="L528" s="235"/>
      <c r="M528" s="235"/>
      <c r="N528" s="235"/>
      <c r="O528" s="235"/>
      <c r="P528" s="235"/>
      <c r="Q528" s="235"/>
      <c r="R528" s="235"/>
      <c r="S528" s="235"/>
      <c r="T528" s="235"/>
      <c r="U528" s="235"/>
      <c r="V528" s="235"/>
      <c r="W528" s="235"/>
      <c r="X528" s="235"/>
      <c r="Y528" s="235"/>
      <c r="Z528" s="235"/>
    </row>
    <row r="529" spans="1:26" ht="12" customHeight="1" x14ac:dyDescent="0.25">
      <c r="A529" s="235"/>
      <c r="B529" s="235"/>
      <c r="C529" s="235"/>
      <c r="D529" s="269"/>
      <c r="E529" s="235"/>
      <c r="F529" s="235"/>
      <c r="G529" s="235"/>
      <c r="H529" s="235"/>
      <c r="I529" s="235"/>
      <c r="J529" s="235"/>
      <c r="K529" s="235"/>
      <c r="L529" s="235"/>
      <c r="M529" s="235"/>
      <c r="N529" s="235"/>
      <c r="O529" s="235"/>
      <c r="P529" s="235"/>
      <c r="Q529" s="235"/>
      <c r="R529" s="235"/>
      <c r="S529" s="235"/>
      <c r="T529" s="235"/>
      <c r="U529" s="235"/>
      <c r="V529" s="235"/>
      <c r="W529" s="235"/>
      <c r="X529" s="235"/>
      <c r="Y529" s="235"/>
      <c r="Z529" s="235"/>
    </row>
    <row r="530" spans="1:26" ht="12" customHeight="1" x14ac:dyDescent="0.25">
      <c r="A530" s="235"/>
      <c r="B530" s="235"/>
      <c r="C530" s="235"/>
      <c r="D530" s="269"/>
      <c r="E530" s="235"/>
      <c r="F530" s="235"/>
      <c r="G530" s="235"/>
      <c r="H530" s="235"/>
      <c r="I530" s="235"/>
      <c r="J530" s="235"/>
      <c r="K530" s="235"/>
      <c r="L530" s="235"/>
      <c r="M530" s="235"/>
      <c r="N530" s="235"/>
      <c r="O530" s="235"/>
      <c r="P530" s="235"/>
      <c r="Q530" s="235"/>
      <c r="R530" s="235"/>
      <c r="S530" s="235"/>
      <c r="T530" s="235"/>
      <c r="U530" s="235"/>
      <c r="V530" s="235"/>
      <c r="W530" s="235"/>
      <c r="X530" s="235"/>
      <c r="Y530" s="235"/>
      <c r="Z530" s="235"/>
    </row>
    <row r="531" spans="1:26" ht="12" customHeight="1" x14ac:dyDescent="0.25">
      <c r="A531" s="235"/>
      <c r="B531" s="235"/>
      <c r="C531" s="235"/>
      <c r="D531" s="269"/>
      <c r="E531" s="235"/>
      <c r="F531" s="235"/>
      <c r="G531" s="235"/>
      <c r="H531" s="235"/>
      <c r="I531" s="235"/>
      <c r="J531" s="235"/>
      <c r="K531" s="235"/>
      <c r="L531" s="235"/>
      <c r="M531" s="235"/>
      <c r="N531" s="235"/>
      <c r="O531" s="235"/>
      <c r="P531" s="235"/>
      <c r="Q531" s="235"/>
      <c r="R531" s="235"/>
      <c r="S531" s="235"/>
      <c r="T531" s="235"/>
      <c r="U531" s="235"/>
      <c r="V531" s="235"/>
      <c r="W531" s="235"/>
      <c r="X531" s="235"/>
      <c r="Y531" s="235"/>
      <c r="Z531" s="235"/>
    </row>
    <row r="532" spans="1:26" ht="12" customHeight="1" x14ac:dyDescent="0.25">
      <c r="A532" s="235"/>
      <c r="B532" s="235"/>
      <c r="C532" s="235"/>
      <c r="D532" s="269"/>
      <c r="E532" s="235"/>
      <c r="F532" s="235"/>
      <c r="G532" s="235"/>
      <c r="H532" s="235"/>
      <c r="I532" s="235"/>
      <c r="J532" s="235"/>
      <c r="K532" s="235"/>
      <c r="L532" s="235"/>
      <c r="M532" s="235"/>
      <c r="N532" s="235"/>
      <c r="O532" s="235"/>
      <c r="P532" s="235"/>
      <c r="Q532" s="235"/>
      <c r="R532" s="235"/>
      <c r="S532" s="235"/>
      <c r="T532" s="235"/>
      <c r="U532" s="235"/>
      <c r="V532" s="235"/>
      <c r="W532" s="235"/>
      <c r="X532" s="235"/>
      <c r="Y532" s="235"/>
      <c r="Z532" s="235"/>
    </row>
    <row r="533" spans="1:26" ht="12" customHeight="1" x14ac:dyDescent="0.25">
      <c r="A533" s="235"/>
      <c r="B533" s="235"/>
      <c r="C533" s="235"/>
      <c r="D533" s="269"/>
      <c r="E533" s="235"/>
      <c r="F533" s="235"/>
      <c r="G533" s="235"/>
      <c r="H533" s="235"/>
      <c r="I533" s="235"/>
      <c r="J533" s="235"/>
      <c r="K533" s="235"/>
      <c r="L533" s="235"/>
      <c r="M533" s="235"/>
      <c r="N533" s="235"/>
      <c r="O533" s="235"/>
      <c r="P533" s="235"/>
      <c r="Q533" s="235"/>
      <c r="R533" s="235"/>
      <c r="S533" s="235"/>
      <c r="T533" s="235"/>
      <c r="U533" s="235"/>
      <c r="V533" s="235"/>
      <c r="W533" s="235"/>
      <c r="X533" s="235"/>
      <c r="Y533" s="235"/>
      <c r="Z533" s="235"/>
    </row>
    <row r="534" spans="1:26" ht="12" customHeight="1" x14ac:dyDescent="0.25">
      <c r="A534" s="235"/>
      <c r="B534" s="235"/>
      <c r="C534" s="235"/>
      <c r="D534" s="269"/>
      <c r="E534" s="235"/>
      <c r="F534" s="235"/>
      <c r="G534" s="235"/>
      <c r="H534" s="235"/>
      <c r="I534" s="235"/>
      <c r="J534" s="235"/>
      <c r="K534" s="235"/>
      <c r="L534" s="235"/>
      <c r="M534" s="235"/>
      <c r="N534" s="235"/>
      <c r="O534" s="235"/>
      <c r="P534" s="235"/>
      <c r="Q534" s="235"/>
      <c r="R534" s="235"/>
      <c r="S534" s="235"/>
      <c r="T534" s="235"/>
      <c r="U534" s="235"/>
      <c r="V534" s="235"/>
      <c r="W534" s="235"/>
      <c r="X534" s="235"/>
      <c r="Y534" s="235"/>
      <c r="Z534" s="235"/>
    </row>
    <row r="535" spans="1:26" ht="12" customHeight="1" x14ac:dyDescent="0.25">
      <c r="A535" s="235"/>
      <c r="B535" s="235"/>
      <c r="C535" s="235"/>
      <c r="D535" s="269"/>
      <c r="E535" s="235"/>
      <c r="F535" s="235"/>
      <c r="G535" s="235"/>
      <c r="H535" s="235"/>
      <c r="I535" s="235"/>
      <c r="J535" s="235"/>
      <c r="K535" s="235"/>
      <c r="L535" s="235"/>
      <c r="M535" s="235"/>
      <c r="N535" s="235"/>
      <c r="O535" s="235"/>
      <c r="P535" s="235"/>
      <c r="Q535" s="235"/>
      <c r="R535" s="235"/>
      <c r="S535" s="235"/>
      <c r="T535" s="235"/>
      <c r="U535" s="235"/>
      <c r="V535" s="235"/>
      <c r="W535" s="235"/>
      <c r="X535" s="235"/>
      <c r="Y535" s="235"/>
      <c r="Z535" s="235"/>
    </row>
    <row r="536" spans="1:26" ht="12" customHeight="1" x14ac:dyDescent="0.25">
      <c r="A536" s="235"/>
      <c r="B536" s="235"/>
      <c r="C536" s="235"/>
      <c r="D536" s="269"/>
      <c r="E536" s="235"/>
      <c r="F536" s="235"/>
      <c r="G536" s="235"/>
      <c r="H536" s="235"/>
      <c r="I536" s="235"/>
      <c r="J536" s="235"/>
      <c r="K536" s="235"/>
      <c r="L536" s="235"/>
      <c r="M536" s="235"/>
      <c r="N536" s="235"/>
      <c r="O536" s="235"/>
      <c r="P536" s="235"/>
      <c r="Q536" s="235"/>
      <c r="R536" s="235"/>
      <c r="S536" s="235"/>
      <c r="T536" s="235"/>
      <c r="U536" s="235"/>
      <c r="V536" s="235"/>
      <c r="W536" s="235"/>
      <c r="X536" s="235"/>
      <c r="Y536" s="235"/>
      <c r="Z536" s="235"/>
    </row>
    <row r="537" spans="1:26" ht="12" customHeight="1" x14ac:dyDescent="0.25">
      <c r="A537" s="235"/>
      <c r="B537" s="235"/>
      <c r="C537" s="235"/>
      <c r="D537" s="269"/>
      <c r="E537" s="235"/>
      <c r="F537" s="235"/>
      <c r="G537" s="235"/>
      <c r="H537" s="235"/>
      <c r="I537" s="235"/>
      <c r="J537" s="235"/>
      <c r="K537" s="235"/>
      <c r="L537" s="235"/>
      <c r="M537" s="235"/>
      <c r="N537" s="235"/>
      <c r="O537" s="235"/>
      <c r="P537" s="235"/>
      <c r="Q537" s="235"/>
      <c r="R537" s="235"/>
      <c r="S537" s="235"/>
      <c r="T537" s="235"/>
      <c r="U537" s="235"/>
      <c r="V537" s="235"/>
      <c r="W537" s="235"/>
      <c r="X537" s="235"/>
      <c r="Y537" s="235"/>
      <c r="Z537" s="235"/>
    </row>
    <row r="538" spans="1:26" ht="12" customHeight="1" x14ac:dyDescent="0.25">
      <c r="A538" s="235"/>
      <c r="B538" s="235"/>
      <c r="C538" s="235"/>
      <c r="D538" s="269"/>
      <c r="E538" s="235"/>
      <c r="F538" s="235"/>
      <c r="G538" s="235"/>
      <c r="H538" s="235"/>
      <c r="I538" s="235"/>
      <c r="J538" s="235"/>
      <c r="K538" s="235"/>
      <c r="L538" s="235"/>
      <c r="M538" s="235"/>
      <c r="N538" s="235"/>
      <c r="O538" s="235"/>
      <c r="P538" s="235"/>
      <c r="Q538" s="235"/>
      <c r="R538" s="235"/>
      <c r="S538" s="235"/>
      <c r="T538" s="235"/>
      <c r="U538" s="235"/>
      <c r="V538" s="235"/>
      <c r="W538" s="235"/>
      <c r="X538" s="235"/>
      <c r="Y538" s="235"/>
      <c r="Z538" s="235"/>
    </row>
    <row r="539" spans="1:26" ht="12" customHeight="1" x14ac:dyDescent="0.25">
      <c r="A539" s="235"/>
      <c r="B539" s="235"/>
      <c r="C539" s="235"/>
      <c r="D539" s="269"/>
      <c r="E539" s="235"/>
      <c r="F539" s="235"/>
      <c r="G539" s="235"/>
      <c r="H539" s="235"/>
      <c r="I539" s="235"/>
      <c r="J539" s="235"/>
      <c r="K539" s="235"/>
      <c r="L539" s="235"/>
      <c r="M539" s="235"/>
      <c r="N539" s="235"/>
      <c r="O539" s="235"/>
      <c r="P539" s="235"/>
      <c r="Q539" s="235"/>
      <c r="R539" s="235"/>
      <c r="S539" s="235"/>
      <c r="T539" s="235"/>
      <c r="U539" s="235"/>
      <c r="V539" s="235"/>
      <c r="W539" s="235"/>
      <c r="X539" s="235"/>
      <c r="Y539" s="235"/>
      <c r="Z539" s="235"/>
    </row>
    <row r="540" spans="1:26" ht="12" customHeight="1" x14ac:dyDescent="0.25">
      <c r="A540" s="235"/>
      <c r="B540" s="235"/>
      <c r="C540" s="235"/>
      <c r="D540" s="269"/>
      <c r="E540" s="235"/>
      <c r="F540" s="235"/>
      <c r="G540" s="235"/>
      <c r="H540" s="235"/>
      <c r="I540" s="235"/>
      <c r="J540" s="235"/>
      <c r="K540" s="235"/>
      <c r="L540" s="235"/>
      <c r="M540" s="235"/>
      <c r="N540" s="235"/>
      <c r="O540" s="235"/>
      <c r="P540" s="235"/>
      <c r="Q540" s="235"/>
      <c r="R540" s="235"/>
      <c r="S540" s="235"/>
      <c r="T540" s="235"/>
      <c r="U540" s="235"/>
      <c r="V540" s="235"/>
      <c r="W540" s="235"/>
      <c r="X540" s="235"/>
      <c r="Y540" s="235"/>
      <c r="Z540" s="235"/>
    </row>
    <row r="541" spans="1:26" ht="12" customHeight="1" x14ac:dyDescent="0.25">
      <c r="A541" s="235"/>
      <c r="B541" s="235"/>
      <c r="C541" s="235"/>
      <c r="D541" s="269"/>
      <c r="E541" s="235"/>
      <c r="F541" s="235"/>
      <c r="G541" s="235"/>
      <c r="H541" s="235"/>
      <c r="I541" s="235"/>
      <c r="J541" s="235"/>
      <c r="K541" s="235"/>
      <c r="L541" s="235"/>
      <c r="M541" s="235"/>
      <c r="N541" s="235"/>
      <c r="O541" s="235"/>
      <c r="P541" s="235"/>
      <c r="Q541" s="235"/>
      <c r="R541" s="235"/>
      <c r="S541" s="235"/>
      <c r="T541" s="235"/>
      <c r="U541" s="235"/>
      <c r="V541" s="235"/>
      <c r="W541" s="235"/>
      <c r="X541" s="235"/>
      <c r="Y541" s="235"/>
      <c r="Z541" s="235"/>
    </row>
    <row r="542" spans="1:26" ht="12" customHeight="1" x14ac:dyDescent="0.25">
      <c r="A542" s="235"/>
      <c r="B542" s="235"/>
      <c r="C542" s="235"/>
      <c r="D542" s="269"/>
      <c r="E542" s="235"/>
      <c r="F542" s="235"/>
      <c r="G542" s="235"/>
      <c r="H542" s="235"/>
      <c r="I542" s="235"/>
      <c r="J542" s="235"/>
      <c r="K542" s="235"/>
      <c r="L542" s="235"/>
      <c r="M542" s="235"/>
      <c r="N542" s="235"/>
      <c r="O542" s="235"/>
      <c r="P542" s="235"/>
      <c r="Q542" s="235"/>
      <c r="R542" s="235"/>
      <c r="S542" s="235"/>
      <c r="T542" s="235"/>
      <c r="U542" s="235"/>
      <c r="V542" s="235"/>
      <c r="W542" s="235"/>
      <c r="X542" s="235"/>
      <c r="Y542" s="235"/>
      <c r="Z542" s="235"/>
    </row>
    <row r="543" spans="1:26" ht="12" customHeight="1" x14ac:dyDescent="0.25">
      <c r="A543" s="235"/>
      <c r="B543" s="235"/>
      <c r="C543" s="235"/>
      <c r="D543" s="269"/>
      <c r="E543" s="235"/>
      <c r="F543" s="235"/>
      <c r="G543" s="235"/>
      <c r="H543" s="235"/>
      <c r="I543" s="235"/>
      <c r="J543" s="235"/>
      <c r="K543" s="235"/>
      <c r="L543" s="235"/>
      <c r="M543" s="235"/>
      <c r="N543" s="235"/>
      <c r="O543" s="235"/>
      <c r="P543" s="235"/>
      <c r="Q543" s="235"/>
      <c r="R543" s="235"/>
      <c r="S543" s="235"/>
      <c r="T543" s="235"/>
      <c r="U543" s="235"/>
      <c r="V543" s="235"/>
      <c r="W543" s="235"/>
      <c r="X543" s="235"/>
      <c r="Y543" s="235"/>
      <c r="Z543" s="235"/>
    </row>
    <row r="544" spans="1:26" ht="12" customHeight="1" x14ac:dyDescent="0.25">
      <c r="A544" s="235"/>
      <c r="B544" s="235"/>
      <c r="C544" s="235"/>
      <c r="D544" s="269"/>
      <c r="E544" s="235"/>
      <c r="F544" s="235"/>
      <c r="G544" s="235"/>
      <c r="H544" s="235"/>
      <c r="I544" s="235"/>
      <c r="J544" s="235"/>
      <c r="K544" s="235"/>
      <c r="L544" s="235"/>
      <c r="M544" s="235"/>
      <c r="N544" s="235"/>
      <c r="O544" s="235"/>
      <c r="P544" s="235"/>
      <c r="Q544" s="235"/>
      <c r="R544" s="235"/>
      <c r="S544" s="235"/>
      <c r="T544" s="235"/>
      <c r="U544" s="235"/>
      <c r="V544" s="235"/>
      <c r="W544" s="235"/>
      <c r="X544" s="235"/>
      <c r="Y544" s="235"/>
      <c r="Z544" s="235"/>
    </row>
    <row r="545" spans="1:26" ht="12" customHeight="1" x14ac:dyDescent="0.25">
      <c r="A545" s="235"/>
      <c r="B545" s="235"/>
      <c r="C545" s="235"/>
      <c r="D545" s="269"/>
      <c r="E545" s="235"/>
      <c r="F545" s="235"/>
      <c r="G545" s="235"/>
      <c r="H545" s="235"/>
      <c r="I545" s="235"/>
      <c r="J545" s="235"/>
      <c r="K545" s="235"/>
      <c r="L545" s="235"/>
      <c r="M545" s="235"/>
      <c r="N545" s="235"/>
      <c r="O545" s="235"/>
      <c r="P545" s="235"/>
      <c r="Q545" s="235"/>
      <c r="R545" s="235"/>
      <c r="S545" s="235"/>
      <c r="T545" s="235"/>
      <c r="U545" s="235"/>
      <c r="V545" s="235"/>
      <c r="W545" s="235"/>
      <c r="X545" s="235"/>
      <c r="Y545" s="235"/>
      <c r="Z545" s="235"/>
    </row>
    <row r="546" spans="1:26" ht="12" customHeight="1" x14ac:dyDescent="0.25">
      <c r="A546" s="235"/>
      <c r="B546" s="235"/>
      <c r="C546" s="235"/>
      <c r="D546" s="269"/>
      <c r="E546" s="235"/>
      <c r="F546" s="235"/>
      <c r="G546" s="235"/>
      <c r="H546" s="235"/>
      <c r="I546" s="235"/>
      <c r="J546" s="235"/>
      <c r="K546" s="235"/>
      <c r="L546" s="235"/>
      <c r="M546" s="235"/>
      <c r="N546" s="235"/>
      <c r="O546" s="235"/>
      <c r="P546" s="235"/>
      <c r="Q546" s="235"/>
      <c r="R546" s="235"/>
      <c r="S546" s="235"/>
      <c r="T546" s="235"/>
      <c r="U546" s="235"/>
      <c r="V546" s="235"/>
      <c r="W546" s="235"/>
      <c r="X546" s="235"/>
      <c r="Y546" s="235"/>
      <c r="Z546" s="235"/>
    </row>
    <row r="547" spans="1:26" ht="12" customHeight="1" x14ac:dyDescent="0.25">
      <c r="A547" s="235"/>
      <c r="B547" s="235"/>
      <c r="C547" s="235"/>
      <c r="D547" s="269"/>
      <c r="E547" s="235"/>
      <c r="F547" s="235"/>
      <c r="G547" s="235"/>
      <c r="H547" s="235"/>
      <c r="I547" s="235"/>
      <c r="J547" s="235"/>
      <c r="K547" s="235"/>
      <c r="L547" s="235"/>
      <c r="M547" s="235"/>
      <c r="N547" s="235"/>
      <c r="O547" s="235"/>
      <c r="P547" s="235"/>
      <c r="Q547" s="235"/>
      <c r="R547" s="235"/>
      <c r="S547" s="235"/>
      <c r="T547" s="235"/>
      <c r="U547" s="235"/>
      <c r="V547" s="235"/>
      <c r="W547" s="235"/>
      <c r="X547" s="235"/>
      <c r="Y547" s="235"/>
      <c r="Z547" s="235"/>
    </row>
    <row r="548" spans="1:26" ht="12" customHeight="1" x14ac:dyDescent="0.25">
      <c r="A548" s="235"/>
      <c r="B548" s="235"/>
      <c r="C548" s="235"/>
      <c r="D548" s="269"/>
      <c r="E548" s="235"/>
      <c r="F548" s="235"/>
      <c r="G548" s="235"/>
      <c r="H548" s="235"/>
      <c r="I548" s="235"/>
      <c r="J548" s="235"/>
      <c r="K548" s="235"/>
      <c r="L548" s="235"/>
      <c r="M548" s="235"/>
      <c r="N548" s="235"/>
      <c r="O548" s="235"/>
      <c r="P548" s="235"/>
      <c r="Q548" s="235"/>
      <c r="R548" s="235"/>
      <c r="S548" s="235"/>
      <c r="T548" s="235"/>
      <c r="U548" s="235"/>
      <c r="V548" s="235"/>
      <c r="W548" s="235"/>
      <c r="X548" s="235"/>
      <c r="Y548" s="235"/>
      <c r="Z548" s="235"/>
    </row>
    <row r="549" spans="1:26" ht="12" customHeight="1" x14ac:dyDescent="0.25">
      <c r="A549" s="235"/>
      <c r="B549" s="235"/>
      <c r="C549" s="235"/>
      <c r="D549" s="269"/>
      <c r="E549" s="235"/>
      <c r="F549" s="235"/>
      <c r="G549" s="235"/>
      <c r="H549" s="235"/>
      <c r="I549" s="235"/>
      <c r="J549" s="235"/>
      <c r="K549" s="235"/>
      <c r="L549" s="235"/>
      <c r="M549" s="235"/>
      <c r="N549" s="235"/>
      <c r="O549" s="235"/>
      <c r="P549" s="235"/>
      <c r="Q549" s="235"/>
      <c r="R549" s="235"/>
      <c r="S549" s="235"/>
      <c r="T549" s="235"/>
      <c r="U549" s="235"/>
      <c r="V549" s="235"/>
      <c r="W549" s="235"/>
      <c r="X549" s="235"/>
      <c r="Y549" s="235"/>
      <c r="Z549" s="235"/>
    </row>
    <row r="550" spans="1:26" ht="12" customHeight="1" x14ac:dyDescent="0.25">
      <c r="A550" s="235"/>
      <c r="B550" s="235"/>
      <c r="C550" s="235"/>
      <c r="D550" s="269"/>
      <c r="E550" s="235"/>
      <c r="F550" s="235"/>
      <c r="G550" s="235"/>
      <c r="H550" s="235"/>
      <c r="I550" s="235"/>
      <c r="J550" s="235"/>
      <c r="K550" s="235"/>
      <c r="L550" s="235"/>
      <c r="M550" s="235"/>
      <c r="N550" s="235"/>
      <c r="O550" s="235"/>
      <c r="P550" s="235"/>
      <c r="Q550" s="235"/>
      <c r="R550" s="235"/>
      <c r="S550" s="235"/>
      <c r="T550" s="235"/>
      <c r="U550" s="235"/>
      <c r="V550" s="235"/>
      <c r="W550" s="235"/>
      <c r="X550" s="235"/>
      <c r="Y550" s="235"/>
      <c r="Z550" s="235"/>
    </row>
    <row r="551" spans="1:26" ht="12" customHeight="1" x14ac:dyDescent="0.25">
      <c r="A551" s="235"/>
      <c r="B551" s="235"/>
      <c r="C551" s="235"/>
      <c r="D551" s="269"/>
      <c r="E551" s="235"/>
      <c r="F551" s="235"/>
      <c r="G551" s="235"/>
      <c r="H551" s="235"/>
      <c r="I551" s="235"/>
      <c r="J551" s="235"/>
      <c r="K551" s="235"/>
      <c r="L551" s="235"/>
      <c r="M551" s="235"/>
      <c r="N551" s="235"/>
      <c r="O551" s="235"/>
      <c r="P551" s="235"/>
      <c r="Q551" s="235"/>
      <c r="R551" s="235"/>
      <c r="S551" s="235"/>
      <c r="T551" s="235"/>
      <c r="U551" s="235"/>
      <c r="V551" s="235"/>
      <c r="W551" s="235"/>
      <c r="X551" s="235"/>
      <c r="Y551" s="235"/>
      <c r="Z551" s="235"/>
    </row>
    <row r="552" spans="1:26" ht="12" customHeight="1" x14ac:dyDescent="0.25">
      <c r="A552" s="235"/>
      <c r="B552" s="235"/>
      <c r="C552" s="235"/>
      <c r="D552" s="269"/>
      <c r="E552" s="235"/>
      <c r="F552" s="235"/>
      <c r="G552" s="235"/>
      <c r="H552" s="235"/>
      <c r="I552" s="235"/>
      <c r="J552" s="235"/>
      <c r="K552" s="235"/>
      <c r="L552" s="235"/>
      <c r="M552" s="235"/>
      <c r="N552" s="235"/>
      <c r="O552" s="235"/>
      <c r="P552" s="235"/>
      <c r="Q552" s="235"/>
      <c r="R552" s="235"/>
      <c r="S552" s="235"/>
      <c r="T552" s="235"/>
      <c r="U552" s="235"/>
      <c r="V552" s="235"/>
      <c r="W552" s="235"/>
      <c r="X552" s="235"/>
      <c r="Y552" s="235"/>
      <c r="Z552" s="235"/>
    </row>
    <row r="553" spans="1:26" ht="12" customHeight="1" x14ac:dyDescent="0.25">
      <c r="A553" s="235"/>
      <c r="B553" s="235"/>
      <c r="C553" s="235"/>
      <c r="D553" s="269"/>
      <c r="E553" s="235"/>
      <c r="F553" s="235"/>
      <c r="G553" s="235"/>
      <c r="H553" s="235"/>
      <c r="I553" s="235"/>
      <c r="J553" s="235"/>
      <c r="K553" s="235"/>
      <c r="L553" s="235"/>
      <c r="M553" s="235"/>
      <c r="N553" s="235"/>
      <c r="O553" s="235"/>
      <c r="P553" s="235"/>
      <c r="Q553" s="235"/>
      <c r="R553" s="235"/>
      <c r="S553" s="235"/>
      <c r="T553" s="235"/>
      <c r="U553" s="235"/>
      <c r="V553" s="235"/>
      <c r="W553" s="235"/>
      <c r="X553" s="235"/>
      <c r="Y553" s="235"/>
      <c r="Z553" s="235"/>
    </row>
    <row r="554" spans="1:26" ht="12" customHeight="1" x14ac:dyDescent="0.25">
      <c r="A554" s="235"/>
      <c r="B554" s="235"/>
      <c r="C554" s="235"/>
      <c r="D554" s="269"/>
      <c r="E554" s="235"/>
      <c r="F554" s="235"/>
      <c r="G554" s="235"/>
      <c r="H554" s="235"/>
      <c r="I554" s="235"/>
      <c r="J554" s="235"/>
      <c r="K554" s="235"/>
      <c r="L554" s="235"/>
      <c r="M554" s="235"/>
      <c r="N554" s="235"/>
      <c r="O554" s="235"/>
      <c r="P554" s="235"/>
      <c r="Q554" s="235"/>
      <c r="R554" s="235"/>
      <c r="S554" s="235"/>
      <c r="T554" s="235"/>
      <c r="U554" s="235"/>
      <c r="V554" s="235"/>
      <c r="W554" s="235"/>
      <c r="X554" s="235"/>
      <c r="Y554" s="235"/>
      <c r="Z554" s="235"/>
    </row>
    <row r="555" spans="1:26" ht="12" customHeight="1" x14ac:dyDescent="0.25">
      <c r="A555" s="235"/>
      <c r="B555" s="235"/>
      <c r="C555" s="235"/>
      <c r="D555" s="269"/>
      <c r="E555" s="235"/>
      <c r="F555" s="235"/>
      <c r="G555" s="235"/>
      <c r="H555" s="235"/>
      <c r="I555" s="235"/>
      <c r="J555" s="235"/>
      <c r="K555" s="235"/>
      <c r="L555" s="235"/>
      <c r="M555" s="235"/>
      <c r="N555" s="235"/>
      <c r="O555" s="235"/>
      <c r="P555" s="235"/>
      <c r="Q555" s="235"/>
      <c r="R555" s="235"/>
      <c r="S555" s="235"/>
      <c r="T555" s="235"/>
      <c r="U555" s="235"/>
      <c r="V555" s="235"/>
      <c r="W555" s="235"/>
      <c r="X555" s="235"/>
      <c r="Y555" s="235"/>
      <c r="Z555" s="235"/>
    </row>
    <row r="556" spans="1:26" ht="12" customHeight="1" x14ac:dyDescent="0.25">
      <c r="A556" s="235"/>
      <c r="B556" s="235"/>
      <c r="C556" s="235"/>
      <c r="D556" s="269"/>
      <c r="E556" s="235"/>
      <c r="F556" s="235"/>
      <c r="G556" s="235"/>
      <c r="H556" s="235"/>
      <c r="I556" s="235"/>
      <c r="J556" s="235"/>
      <c r="K556" s="235"/>
      <c r="L556" s="235"/>
      <c r="M556" s="235"/>
      <c r="N556" s="235"/>
      <c r="O556" s="235"/>
      <c r="P556" s="235"/>
      <c r="Q556" s="235"/>
      <c r="R556" s="235"/>
      <c r="S556" s="235"/>
      <c r="T556" s="235"/>
      <c r="U556" s="235"/>
      <c r="V556" s="235"/>
      <c r="W556" s="235"/>
      <c r="X556" s="235"/>
      <c r="Y556" s="235"/>
      <c r="Z556" s="235"/>
    </row>
    <row r="557" spans="1:26" ht="12" customHeight="1" x14ac:dyDescent="0.25">
      <c r="A557" s="235"/>
      <c r="B557" s="235"/>
      <c r="C557" s="235"/>
      <c r="D557" s="269"/>
      <c r="E557" s="235"/>
      <c r="F557" s="235"/>
      <c r="G557" s="235"/>
      <c r="H557" s="235"/>
      <c r="I557" s="235"/>
      <c r="J557" s="235"/>
      <c r="K557" s="235"/>
      <c r="L557" s="235"/>
      <c r="M557" s="235"/>
      <c r="N557" s="235"/>
      <c r="O557" s="235"/>
      <c r="P557" s="235"/>
      <c r="Q557" s="235"/>
      <c r="R557" s="235"/>
      <c r="S557" s="235"/>
      <c r="T557" s="235"/>
      <c r="U557" s="235"/>
      <c r="V557" s="235"/>
      <c r="W557" s="235"/>
      <c r="X557" s="235"/>
      <c r="Y557" s="235"/>
      <c r="Z557" s="235"/>
    </row>
    <row r="558" spans="1:26" ht="12" customHeight="1" x14ac:dyDescent="0.25">
      <c r="A558" s="235"/>
      <c r="B558" s="235"/>
      <c r="C558" s="235"/>
      <c r="D558" s="269"/>
      <c r="E558" s="235"/>
      <c r="F558" s="235"/>
      <c r="G558" s="235"/>
      <c r="H558" s="235"/>
      <c r="I558" s="235"/>
      <c r="J558" s="235"/>
      <c r="K558" s="235"/>
      <c r="L558" s="235"/>
      <c r="M558" s="235"/>
      <c r="N558" s="235"/>
      <c r="O558" s="235"/>
      <c r="P558" s="235"/>
      <c r="Q558" s="235"/>
      <c r="R558" s="235"/>
      <c r="S558" s="235"/>
      <c r="T558" s="235"/>
      <c r="U558" s="235"/>
      <c r="V558" s="235"/>
      <c r="W558" s="235"/>
      <c r="X558" s="235"/>
      <c r="Y558" s="235"/>
      <c r="Z558" s="235"/>
    </row>
    <row r="559" spans="1:26" ht="12" customHeight="1" x14ac:dyDescent="0.25">
      <c r="A559" s="235"/>
      <c r="B559" s="235"/>
      <c r="C559" s="235"/>
      <c r="D559" s="269"/>
      <c r="E559" s="235"/>
      <c r="F559" s="235"/>
      <c r="G559" s="235"/>
      <c r="H559" s="235"/>
      <c r="I559" s="235"/>
      <c r="J559" s="235"/>
      <c r="K559" s="235"/>
      <c r="L559" s="235"/>
      <c r="M559" s="235"/>
      <c r="N559" s="235"/>
      <c r="O559" s="235"/>
      <c r="P559" s="235"/>
      <c r="Q559" s="235"/>
      <c r="R559" s="235"/>
      <c r="S559" s="235"/>
      <c r="T559" s="235"/>
      <c r="U559" s="235"/>
      <c r="V559" s="235"/>
      <c r="W559" s="235"/>
      <c r="X559" s="235"/>
      <c r="Y559" s="235"/>
      <c r="Z559" s="235"/>
    </row>
    <row r="560" spans="1:26" ht="12" customHeight="1" x14ac:dyDescent="0.25">
      <c r="A560" s="235"/>
      <c r="B560" s="235"/>
      <c r="C560" s="235"/>
      <c r="D560" s="269"/>
      <c r="E560" s="235"/>
      <c r="F560" s="235"/>
      <c r="G560" s="235"/>
      <c r="H560" s="235"/>
      <c r="I560" s="235"/>
      <c r="J560" s="235"/>
      <c r="K560" s="235"/>
      <c r="L560" s="235"/>
      <c r="M560" s="235"/>
      <c r="N560" s="235"/>
      <c r="O560" s="235"/>
      <c r="P560" s="235"/>
      <c r="Q560" s="235"/>
      <c r="R560" s="235"/>
      <c r="S560" s="235"/>
      <c r="T560" s="235"/>
      <c r="U560" s="235"/>
      <c r="V560" s="235"/>
      <c r="W560" s="235"/>
      <c r="X560" s="235"/>
      <c r="Y560" s="235"/>
      <c r="Z560" s="235"/>
    </row>
    <row r="561" spans="1:26" ht="12" customHeight="1" x14ac:dyDescent="0.25">
      <c r="A561" s="235"/>
      <c r="B561" s="235"/>
      <c r="C561" s="235"/>
      <c r="D561" s="269"/>
      <c r="E561" s="235"/>
      <c r="F561" s="235"/>
      <c r="G561" s="235"/>
      <c r="H561" s="235"/>
      <c r="I561" s="235"/>
      <c r="J561" s="235"/>
      <c r="K561" s="235"/>
      <c r="L561" s="235"/>
      <c r="M561" s="235"/>
      <c r="N561" s="235"/>
      <c r="O561" s="235"/>
      <c r="P561" s="235"/>
      <c r="Q561" s="235"/>
      <c r="R561" s="235"/>
      <c r="S561" s="235"/>
      <c r="T561" s="235"/>
      <c r="U561" s="235"/>
      <c r="V561" s="235"/>
      <c r="W561" s="235"/>
      <c r="X561" s="235"/>
      <c r="Y561" s="235"/>
      <c r="Z561" s="235"/>
    </row>
    <row r="562" spans="1:26" ht="12" customHeight="1" x14ac:dyDescent="0.25">
      <c r="A562" s="235"/>
      <c r="B562" s="235"/>
      <c r="C562" s="235"/>
      <c r="D562" s="269"/>
      <c r="E562" s="235"/>
      <c r="F562" s="235"/>
      <c r="G562" s="235"/>
      <c r="H562" s="235"/>
      <c r="I562" s="235"/>
      <c r="J562" s="235"/>
      <c r="K562" s="235"/>
      <c r="L562" s="235"/>
      <c r="M562" s="235"/>
      <c r="N562" s="235"/>
      <c r="O562" s="235"/>
      <c r="P562" s="235"/>
      <c r="Q562" s="235"/>
      <c r="R562" s="235"/>
      <c r="S562" s="235"/>
      <c r="T562" s="235"/>
      <c r="U562" s="235"/>
      <c r="V562" s="235"/>
      <c r="W562" s="235"/>
      <c r="X562" s="235"/>
      <c r="Y562" s="235"/>
      <c r="Z562" s="235"/>
    </row>
    <row r="563" spans="1:26" ht="12" customHeight="1" x14ac:dyDescent="0.25">
      <c r="A563" s="235"/>
      <c r="B563" s="235"/>
      <c r="C563" s="235"/>
      <c r="D563" s="269"/>
      <c r="E563" s="235"/>
      <c r="F563" s="235"/>
      <c r="G563" s="235"/>
      <c r="H563" s="235"/>
      <c r="I563" s="235"/>
      <c r="J563" s="235"/>
      <c r="K563" s="235"/>
      <c r="L563" s="235"/>
      <c r="M563" s="235"/>
      <c r="N563" s="235"/>
      <c r="O563" s="235"/>
      <c r="P563" s="235"/>
      <c r="Q563" s="235"/>
      <c r="R563" s="235"/>
      <c r="S563" s="235"/>
      <c r="T563" s="235"/>
      <c r="U563" s="235"/>
      <c r="V563" s="235"/>
      <c r="W563" s="235"/>
      <c r="X563" s="235"/>
      <c r="Y563" s="235"/>
      <c r="Z563" s="235"/>
    </row>
    <row r="564" spans="1:26" ht="12" customHeight="1" x14ac:dyDescent="0.25">
      <c r="A564" s="235"/>
      <c r="B564" s="235"/>
      <c r="C564" s="235"/>
      <c r="D564" s="269"/>
      <c r="E564" s="235"/>
      <c r="F564" s="235"/>
      <c r="G564" s="235"/>
      <c r="H564" s="235"/>
      <c r="I564" s="235"/>
      <c r="J564" s="235"/>
      <c r="K564" s="235"/>
      <c r="L564" s="235"/>
      <c r="M564" s="235"/>
      <c r="N564" s="235"/>
      <c r="O564" s="235"/>
      <c r="P564" s="235"/>
      <c r="Q564" s="235"/>
      <c r="R564" s="235"/>
      <c r="S564" s="235"/>
      <c r="T564" s="235"/>
      <c r="U564" s="235"/>
      <c r="V564" s="235"/>
      <c r="W564" s="235"/>
      <c r="X564" s="235"/>
      <c r="Y564" s="235"/>
      <c r="Z564" s="235"/>
    </row>
    <row r="565" spans="1:26" ht="12" customHeight="1" x14ac:dyDescent="0.25">
      <c r="A565" s="235"/>
      <c r="B565" s="235"/>
      <c r="C565" s="235"/>
      <c r="D565" s="269"/>
      <c r="E565" s="235"/>
      <c r="F565" s="235"/>
      <c r="G565" s="235"/>
      <c r="H565" s="235"/>
      <c r="I565" s="235"/>
      <c r="J565" s="235"/>
      <c r="K565" s="235"/>
      <c r="L565" s="235"/>
      <c r="M565" s="235"/>
      <c r="N565" s="235"/>
      <c r="O565" s="235"/>
      <c r="P565" s="235"/>
      <c r="Q565" s="235"/>
      <c r="R565" s="235"/>
      <c r="S565" s="235"/>
      <c r="T565" s="235"/>
      <c r="U565" s="235"/>
      <c r="V565" s="235"/>
      <c r="W565" s="235"/>
      <c r="X565" s="235"/>
      <c r="Y565" s="235"/>
      <c r="Z565" s="235"/>
    </row>
    <row r="566" spans="1:26" ht="12" customHeight="1" x14ac:dyDescent="0.25">
      <c r="A566" s="235"/>
      <c r="B566" s="235"/>
      <c r="C566" s="235"/>
      <c r="D566" s="269"/>
      <c r="E566" s="235"/>
      <c r="F566" s="235"/>
      <c r="G566" s="235"/>
      <c r="H566" s="235"/>
      <c r="I566" s="235"/>
      <c r="J566" s="235"/>
      <c r="K566" s="235"/>
      <c r="L566" s="235"/>
      <c r="M566" s="235"/>
      <c r="N566" s="235"/>
      <c r="O566" s="235"/>
      <c r="P566" s="235"/>
      <c r="Q566" s="235"/>
      <c r="R566" s="235"/>
      <c r="S566" s="235"/>
      <c r="T566" s="235"/>
      <c r="U566" s="235"/>
      <c r="V566" s="235"/>
      <c r="W566" s="235"/>
      <c r="X566" s="235"/>
      <c r="Y566" s="235"/>
      <c r="Z566" s="235"/>
    </row>
    <row r="567" spans="1:26" ht="12" customHeight="1" x14ac:dyDescent="0.25">
      <c r="A567" s="235"/>
      <c r="B567" s="235"/>
      <c r="C567" s="235"/>
      <c r="D567" s="269"/>
      <c r="E567" s="235"/>
      <c r="F567" s="235"/>
      <c r="G567" s="235"/>
      <c r="H567" s="235"/>
      <c r="I567" s="235"/>
      <c r="J567" s="235"/>
      <c r="K567" s="235"/>
      <c r="L567" s="235"/>
      <c r="M567" s="235"/>
      <c r="N567" s="235"/>
      <c r="O567" s="235"/>
      <c r="P567" s="235"/>
      <c r="Q567" s="235"/>
      <c r="R567" s="235"/>
      <c r="S567" s="235"/>
      <c r="T567" s="235"/>
      <c r="U567" s="235"/>
      <c r="V567" s="235"/>
      <c r="W567" s="235"/>
      <c r="X567" s="235"/>
      <c r="Y567" s="235"/>
      <c r="Z567" s="235"/>
    </row>
    <row r="568" spans="1:26" ht="12" customHeight="1" x14ac:dyDescent="0.25">
      <c r="A568" s="235"/>
      <c r="B568" s="235"/>
      <c r="C568" s="235"/>
      <c r="D568" s="269"/>
      <c r="E568" s="235"/>
      <c r="F568" s="235"/>
      <c r="G568" s="235"/>
      <c r="H568" s="235"/>
      <c r="I568" s="235"/>
      <c r="J568" s="235"/>
      <c r="K568" s="235"/>
      <c r="L568" s="235"/>
      <c r="M568" s="235"/>
      <c r="N568" s="235"/>
      <c r="O568" s="235"/>
      <c r="P568" s="235"/>
      <c r="Q568" s="235"/>
      <c r="R568" s="235"/>
      <c r="S568" s="235"/>
      <c r="T568" s="235"/>
      <c r="U568" s="235"/>
      <c r="V568" s="235"/>
      <c r="W568" s="235"/>
      <c r="X568" s="235"/>
      <c r="Y568" s="235"/>
      <c r="Z568" s="235"/>
    </row>
    <row r="569" spans="1:26" ht="12" customHeight="1" x14ac:dyDescent="0.25">
      <c r="A569" s="235"/>
      <c r="B569" s="235"/>
      <c r="C569" s="235"/>
      <c r="D569" s="269"/>
      <c r="E569" s="235"/>
      <c r="F569" s="235"/>
      <c r="G569" s="235"/>
      <c r="H569" s="235"/>
      <c r="I569" s="235"/>
      <c r="J569" s="235"/>
      <c r="K569" s="235"/>
      <c r="L569" s="235"/>
      <c r="M569" s="235"/>
      <c r="N569" s="235"/>
      <c r="O569" s="235"/>
      <c r="P569" s="235"/>
      <c r="Q569" s="235"/>
      <c r="R569" s="235"/>
      <c r="S569" s="235"/>
      <c r="T569" s="235"/>
      <c r="U569" s="235"/>
      <c r="V569" s="235"/>
      <c r="W569" s="235"/>
      <c r="X569" s="235"/>
      <c r="Y569" s="235"/>
      <c r="Z569" s="235"/>
    </row>
    <row r="570" spans="1:26" ht="12" customHeight="1" x14ac:dyDescent="0.25">
      <c r="A570" s="235"/>
      <c r="B570" s="235"/>
      <c r="C570" s="235"/>
      <c r="D570" s="269"/>
      <c r="E570" s="235"/>
      <c r="F570" s="235"/>
      <c r="G570" s="235"/>
      <c r="H570" s="235"/>
      <c r="I570" s="235"/>
      <c r="J570" s="235"/>
      <c r="K570" s="235"/>
      <c r="L570" s="235"/>
      <c r="M570" s="235"/>
      <c r="N570" s="235"/>
      <c r="O570" s="235"/>
      <c r="P570" s="235"/>
      <c r="Q570" s="235"/>
      <c r="R570" s="235"/>
      <c r="S570" s="235"/>
      <c r="T570" s="235"/>
      <c r="U570" s="235"/>
      <c r="V570" s="235"/>
      <c r="W570" s="235"/>
      <c r="X570" s="235"/>
      <c r="Y570" s="235"/>
      <c r="Z570" s="235"/>
    </row>
    <row r="571" spans="1:26" ht="12" customHeight="1" x14ac:dyDescent="0.25">
      <c r="A571" s="235"/>
      <c r="B571" s="235"/>
      <c r="C571" s="235"/>
      <c r="D571" s="269"/>
      <c r="E571" s="235"/>
      <c r="F571" s="235"/>
      <c r="G571" s="235"/>
      <c r="H571" s="235"/>
      <c r="I571" s="235"/>
      <c r="J571" s="235"/>
      <c r="K571" s="235"/>
      <c r="L571" s="235"/>
      <c r="M571" s="235"/>
      <c r="N571" s="235"/>
      <c r="O571" s="235"/>
      <c r="P571" s="235"/>
      <c r="Q571" s="235"/>
      <c r="R571" s="235"/>
      <c r="S571" s="235"/>
      <c r="T571" s="235"/>
      <c r="U571" s="235"/>
      <c r="V571" s="235"/>
      <c r="W571" s="235"/>
      <c r="X571" s="235"/>
      <c r="Y571" s="235"/>
      <c r="Z571" s="235"/>
    </row>
    <row r="572" spans="1:26" ht="12" customHeight="1" x14ac:dyDescent="0.25">
      <c r="A572" s="235"/>
      <c r="B572" s="235"/>
      <c r="C572" s="235"/>
      <c r="D572" s="269"/>
      <c r="E572" s="235"/>
      <c r="F572" s="235"/>
      <c r="G572" s="235"/>
      <c r="H572" s="235"/>
      <c r="I572" s="235"/>
      <c r="J572" s="235"/>
      <c r="K572" s="235"/>
      <c r="L572" s="235"/>
      <c r="M572" s="235"/>
      <c r="N572" s="235"/>
      <c r="O572" s="235"/>
      <c r="P572" s="235"/>
      <c r="Q572" s="235"/>
      <c r="R572" s="235"/>
      <c r="S572" s="235"/>
      <c r="T572" s="235"/>
      <c r="U572" s="235"/>
      <c r="V572" s="235"/>
      <c r="W572" s="235"/>
      <c r="X572" s="235"/>
      <c r="Y572" s="235"/>
      <c r="Z572" s="235"/>
    </row>
    <row r="573" spans="1:26" ht="12" customHeight="1" x14ac:dyDescent="0.25">
      <c r="A573" s="235"/>
      <c r="B573" s="235"/>
      <c r="C573" s="235"/>
      <c r="D573" s="269"/>
      <c r="E573" s="235"/>
      <c r="F573" s="235"/>
      <c r="G573" s="235"/>
      <c r="H573" s="235"/>
      <c r="I573" s="235"/>
      <c r="J573" s="235"/>
      <c r="K573" s="235"/>
      <c r="L573" s="235"/>
      <c r="M573" s="235"/>
      <c r="N573" s="235"/>
      <c r="O573" s="235"/>
      <c r="P573" s="235"/>
      <c r="Q573" s="235"/>
      <c r="R573" s="235"/>
      <c r="S573" s="235"/>
      <c r="T573" s="235"/>
      <c r="U573" s="235"/>
      <c r="V573" s="235"/>
      <c r="W573" s="235"/>
      <c r="X573" s="235"/>
      <c r="Y573" s="235"/>
      <c r="Z573" s="235"/>
    </row>
    <row r="574" spans="1:26" ht="12" customHeight="1" x14ac:dyDescent="0.25">
      <c r="A574" s="235"/>
      <c r="B574" s="235"/>
      <c r="C574" s="235"/>
      <c r="D574" s="269"/>
      <c r="E574" s="235"/>
      <c r="F574" s="235"/>
      <c r="G574" s="235"/>
      <c r="H574" s="235"/>
      <c r="I574" s="235"/>
      <c r="J574" s="235"/>
      <c r="K574" s="235"/>
      <c r="L574" s="235"/>
      <c r="M574" s="235"/>
      <c r="N574" s="235"/>
      <c r="O574" s="235"/>
      <c r="P574" s="235"/>
      <c r="Q574" s="235"/>
      <c r="R574" s="235"/>
      <c r="S574" s="235"/>
      <c r="T574" s="235"/>
      <c r="U574" s="235"/>
      <c r="V574" s="235"/>
      <c r="W574" s="235"/>
      <c r="X574" s="235"/>
      <c r="Y574" s="235"/>
      <c r="Z574" s="235"/>
    </row>
    <row r="575" spans="1:26" ht="12" customHeight="1" x14ac:dyDescent="0.25">
      <c r="A575" s="235"/>
      <c r="B575" s="235"/>
      <c r="C575" s="235"/>
      <c r="D575" s="269"/>
      <c r="E575" s="235"/>
      <c r="F575" s="235"/>
      <c r="G575" s="235"/>
      <c r="H575" s="235"/>
      <c r="I575" s="235"/>
      <c r="J575" s="235"/>
      <c r="K575" s="235"/>
      <c r="L575" s="235"/>
      <c r="M575" s="235"/>
      <c r="N575" s="235"/>
      <c r="O575" s="235"/>
      <c r="P575" s="235"/>
      <c r="Q575" s="235"/>
      <c r="R575" s="235"/>
      <c r="S575" s="235"/>
      <c r="T575" s="235"/>
      <c r="U575" s="235"/>
      <c r="V575" s="235"/>
      <c r="W575" s="235"/>
      <c r="X575" s="235"/>
      <c r="Y575" s="235"/>
      <c r="Z575" s="235"/>
    </row>
    <row r="576" spans="1:26" ht="12" customHeight="1" x14ac:dyDescent="0.25">
      <c r="A576" s="235"/>
      <c r="B576" s="235"/>
      <c r="C576" s="235"/>
      <c r="D576" s="269"/>
      <c r="E576" s="235"/>
      <c r="F576" s="235"/>
      <c r="G576" s="235"/>
      <c r="H576" s="235"/>
      <c r="I576" s="235"/>
      <c r="J576" s="235"/>
      <c r="K576" s="235"/>
      <c r="L576" s="235"/>
      <c r="M576" s="235"/>
      <c r="N576" s="235"/>
      <c r="O576" s="235"/>
      <c r="P576" s="235"/>
      <c r="Q576" s="235"/>
      <c r="R576" s="235"/>
      <c r="S576" s="235"/>
      <c r="T576" s="235"/>
      <c r="U576" s="235"/>
      <c r="V576" s="235"/>
      <c r="W576" s="235"/>
      <c r="X576" s="235"/>
      <c r="Y576" s="235"/>
      <c r="Z576" s="235"/>
    </row>
    <row r="577" spans="1:26" ht="12" customHeight="1" x14ac:dyDescent="0.25">
      <c r="A577" s="235"/>
      <c r="B577" s="235"/>
      <c r="C577" s="235"/>
      <c r="D577" s="269"/>
      <c r="E577" s="235"/>
      <c r="F577" s="235"/>
      <c r="G577" s="235"/>
      <c r="H577" s="235"/>
      <c r="I577" s="235"/>
      <c r="J577" s="235"/>
      <c r="K577" s="235"/>
      <c r="L577" s="235"/>
      <c r="M577" s="235"/>
      <c r="N577" s="235"/>
      <c r="O577" s="235"/>
      <c r="P577" s="235"/>
      <c r="Q577" s="235"/>
      <c r="R577" s="235"/>
      <c r="S577" s="235"/>
      <c r="T577" s="235"/>
      <c r="U577" s="235"/>
      <c r="V577" s="235"/>
      <c r="W577" s="235"/>
      <c r="X577" s="235"/>
      <c r="Y577" s="235"/>
      <c r="Z577" s="235"/>
    </row>
    <row r="578" spans="1:26" ht="12" customHeight="1" x14ac:dyDescent="0.25">
      <c r="A578" s="235"/>
      <c r="B578" s="235"/>
      <c r="C578" s="235"/>
      <c r="D578" s="269"/>
      <c r="E578" s="235"/>
      <c r="F578" s="235"/>
      <c r="G578" s="235"/>
      <c r="H578" s="235"/>
      <c r="I578" s="235"/>
      <c r="J578" s="235"/>
      <c r="K578" s="235"/>
      <c r="L578" s="235"/>
      <c r="M578" s="235"/>
      <c r="N578" s="235"/>
      <c r="O578" s="235"/>
      <c r="P578" s="235"/>
      <c r="Q578" s="235"/>
      <c r="R578" s="235"/>
      <c r="S578" s="235"/>
      <c r="T578" s="235"/>
      <c r="U578" s="235"/>
      <c r="V578" s="235"/>
      <c r="W578" s="235"/>
      <c r="X578" s="235"/>
      <c r="Y578" s="235"/>
      <c r="Z578" s="235"/>
    </row>
    <row r="579" spans="1:26" ht="12" customHeight="1" x14ac:dyDescent="0.25">
      <c r="A579" s="235"/>
      <c r="B579" s="235"/>
      <c r="C579" s="235"/>
      <c r="D579" s="269"/>
      <c r="E579" s="235"/>
      <c r="F579" s="235"/>
      <c r="G579" s="235"/>
      <c r="H579" s="235"/>
      <c r="I579" s="235"/>
      <c r="J579" s="235"/>
      <c r="K579" s="235"/>
      <c r="L579" s="235"/>
      <c r="M579" s="235"/>
      <c r="N579" s="235"/>
      <c r="O579" s="235"/>
      <c r="P579" s="235"/>
      <c r="Q579" s="235"/>
      <c r="R579" s="235"/>
      <c r="S579" s="235"/>
      <c r="T579" s="235"/>
      <c r="U579" s="235"/>
      <c r="V579" s="235"/>
      <c r="W579" s="235"/>
      <c r="X579" s="235"/>
      <c r="Y579" s="235"/>
      <c r="Z579" s="235"/>
    </row>
    <row r="580" spans="1:26" ht="12" customHeight="1" x14ac:dyDescent="0.25">
      <c r="A580" s="235"/>
      <c r="B580" s="235"/>
      <c r="C580" s="235"/>
      <c r="D580" s="269"/>
      <c r="E580" s="235"/>
      <c r="F580" s="235"/>
      <c r="G580" s="235"/>
      <c r="H580" s="235"/>
      <c r="I580" s="235"/>
      <c r="J580" s="235"/>
      <c r="K580" s="235"/>
      <c r="L580" s="235"/>
      <c r="M580" s="235"/>
      <c r="N580" s="235"/>
      <c r="O580" s="235"/>
      <c r="P580" s="235"/>
      <c r="Q580" s="235"/>
      <c r="R580" s="235"/>
      <c r="S580" s="235"/>
      <c r="T580" s="235"/>
      <c r="U580" s="235"/>
      <c r="V580" s="235"/>
      <c r="W580" s="235"/>
      <c r="X580" s="235"/>
      <c r="Y580" s="235"/>
      <c r="Z580" s="235"/>
    </row>
    <row r="581" spans="1:26" ht="12" customHeight="1" x14ac:dyDescent="0.25">
      <c r="A581" s="235"/>
      <c r="B581" s="235"/>
      <c r="C581" s="235"/>
      <c r="D581" s="269"/>
      <c r="E581" s="235"/>
      <c r="F581" s="235"/>
      <c r="G581" s="235"/>
      <c r="H581" s="235"/>
      <c r="I581" s="235"/>
      <c r="J581" s="235"/>
      <c r="K581" s="235"/>
      <c r="L581" s="235"/>
      <c r="M581" s="235"/>
      <c r="N581" s="235"/>
      <c r="O581" s="235"/>
      <c r="P581" s="235"/>
      <c r="Q581" s="235"/>
      <c r="R581" s="235"/>
      <c r="S581" s="235"/>
      <c r="T581" s="235"/>
      <c r="U581" s="235"/>
      <c r="V581" s="235"/>
      <c r="W581" s="235"/>
      <c r="X581" s="235"/>
      <c r="Y581" s="235"/>
      <c r="Z581" s="235"/>
    </row>
    <row r="582" spans="1:26" ht="12" customHeight="1" x14ac:dyDescent="0.25">
      <c r="A582" s="235"/>
      <c r="B582" s="235"/>
      <c r="C582" s="235"/>
      <c r="D582" s="269"/>
      <c r="E582" s="235"/>
      <c r="F582" s="235"/>
      <c r="G582" s="235"/>
      <c r="H582" s="235"/>
      <c r="I582" s="235"/>
      <c r="J582" s="235"/>
      <c r="K582" s="235"/>
      <c r="L582" s="235"/>
      <c r="M582" s="235"/>
      <c r="N582" s="235"/>
      <c r="O582" s="235"/>
      <c r="P582" s="235"/>
      <c r="Q582" s="235"/>
      <c r="R582" s="235"/>
      <c r="S582" s="235"/>
      <c r="T582" s="235"/>
      <c r="U582" s="235"/>
      <c r="V582" s="235"/>
      <c r="W582" s="235"/>
      <c r="X582" s="235"/>
      <c r="Y582" s="235"/>
      <c r="Z582" s="235"/>
    </row>
    <row r="583" spans="1:26" ht="12" customHeight="1" x14ac:dyDescent="0.25">
      <c r="A583" s="235"/>
      <c r="B583" s="235"/>
      <c r="C583" s="235"/>
      <c r="D583" s="269"/>
      <c r="E583" s="235"/>
      <c r="F583" s="235"/>
      <c r="G583" s="235"/>
      <c r="H583" s="235"/>
      <c r="I583" s="235"/>
      <c r="J583" s="235"/>
      <c r="K583" s="235"/>
      <c r="L583" s="235"/>
      <c r="M583" s="235"/>
      <c r="N583" s="235"/>
      <c r="O583" s="235"/>
      <c r="P583" s="235"/>
      <c r="Q583" s="235"/>
      <c r="R583" s="235"/>
      <c r="S583" s="235"/>
      <c r="T583" s="235"/>
      <c r="U583" s="235"/>
      <c r="V583" s="235"/>
      <c r="W583" s="235"/>
      <c r="X583" s="235"/>
      <c r="Y583" s="235"/>
      <c r="Z583" s="235"/>
    </row>
    <row r="584" spans="1:26" ht="12" customHeight="1" x14ac:dyDescent="0.25">
      <c r="A584" s="235"/>
      <c r="B584" s="235"/>
      <c r="C584" s="235"/>
      <c r="D584" s="269"/>
      <c r="E584" s="235"/>
      <c r="F584" s="235"/>
      <c r="G584" s="235"/>
      <c r="H584" s="235"/>
      <c r="I584" s="235"/>
      <c r="J584" s="235"/>
      <c r="K584" s="235"/>
      <c r="L584" s="235"/>
      <c r="M584" s="235"/>
      <c r="N584" s="235"/>
      <c r="O584" s="235"/>
      <c r="P584" s="235"/>
      <c r="Q584" s="235"/>
      <c r="R584" s="235"/>
      <c r="S584" s="235"/>
      <c r="T584" s="235"/>
      <c r="U584" s="235"/>
      <c r="V584" s="235"/>
      <c r="W584" s="235"/>
      <c r="X584" s="235"/>
      <c r="Y584" s="235"/>
      <c r="Z584" s="235"/>
    </row>
    <row r="585" spans="1:26" ht="12" customHeight="1" x14ac:dyDescent="0.25">
      <c r="A585" s="235"/>
      <c r="B585" s="235"/>
      <c r="C585" s="235"/>
      <c r="D585" s="269"/>
      <c r="E585" s="235"/>
      <c r="F585" s="235"/>
      <c r="G585" s="235"/>
      <c r="H585" s="235"/>
      <c r="I585" s="235"/>
      <c r="J585" s="235"/>
      <c r="K585" s="235"/>
      <c r="L585" s="235"/>
      <c r="M585" s="235"/>
      <c r="N585" s="235"/>
      <c r="O585" s="235"/>
      <c r="P585" s="235"/>
      <c r="Q585" s="235"/>
      <c r="R585" s="235"/>
      <c r="S585" s="235"/>
      <c r="T585" s="235"/>
      <c r="U585" s="235"/>
      <c r="V585" s="235"/>
      <c r="W585" s="235"/>
      <c r="X585" s="235"/>
      <c r="Y585" s="235"/>
      <c r="Z585" s="235"/>
    </row>
    <row r="586" spans="1:26" ht="12" customHeight="1" x14ac:dyDescent="0.25">
      <c r="A586" s="235"/>
      <c r="B586" s="235"/>
      <c r="C586" s="235"/>
      <c r="D586" s="269"/>
      <c r="E586" s="235"/>
      <c r="F586" s="235"/>
      <c r="G586" s="235"/>
      <c r="H586" s="235"/>
      <c r="I586" s="235"/>
      <c r="J586" s="235"/>
      <c r="K586" s="235"/>
      <c r="L586" s="235"/>
      <c r="M586" s="235"/>
      <c r="N586" s="235"/>
      <c r="O586" s="235"/>
      <c r="P586" s="235"/>
      <c r="Q586" s="235"/>
      <c r="R586" s="235"/>
      <c r="S586" s="235"/>
      <c r="T586" s="235"/>
      <c r="U586" s="235"/>
      <c r="V586" s="235"/>
      <c r="W586" s="235"/>
      <c r="X586" s="235"/>
      <c r="Y586" s="235"/>
      <c r="Z586" s="235"/>
    </row>
    <row r="587" spans="1:26" ht="12" customHeight="1" x14ac:dyDescent="0.25">
      <c r="A587" s="235"/>
      <c r="B587" s="235"/>
      <c r="C587" s="235"/>
      <c r="D587" s="269"/>
      <c r="E587" s="235"/>
      <c r="F587" s="235"/>
      <c r="G587" s="235"/>
      <c r="H587" s="235"/>
      <c r="I587" s="235"/>
      <c r="J587" s="235"/>
      <c r="K587" s="235"/>
      <c r="L587" s="235"/>
      <c r="M587" s="235"/>
      <c r="N587" s="235"/>
      <c r="O587" s="235"/>
      <c r="P587" s="235"/>
      <c r="Q587" s="235"/>
      <c r="R587" s="235"/>
      <c r="S587" s="235"/>
      <c r="T587" s="235"/>
      <c r="U587" s="235"/>
      <c r="V587" s="235"/>
      <c r="W587" s="235"/>
      <c r="X587" s="235"/>
      <c r="Y587" s="235"/>
      <c r="Z587" s="235"/>
    </row>
    <row r="588" spans="1:26" ht="12" customHeight="1" x14ac:dyDescent="0.25">
      <c r="A588" s="235"/>
      <c r="B588" s="235"/>
      <c r="C588" s="235"/>
      <c r="D588" s="269"/>
      <c r="E588" s="235"/>
      <c r="F588" s="235"/>
      <c r="G588" s="235"/>
      <c r="H588" s="235"/>
      <c r="I588" s="235"/>
      <c r="J588" s="235"/>
      <c r="K588" s="235"/>
      <c r="L588" s="235"/>
      <c r="M588" s="235"/>
      <c r="N588" s="235"/>
      <c r="O588" s="235"/>
      <c r="P588" s="235"/>
      <c r="Q588" s="235"/>
      <c r="R588" s="235"/>
      <c r="S588" s="235"/>
      <c r="T588" s="235"/>
      <c r="U588" s="235"/>
      <c r="V588" s="235"/>
      <c r="W588" s="235"/>
      <c r="X588" s="235"/>
      <c r="Y588" s="235"/>
      <c r="Z588" s="235"/>
    </row>
    <row r="589" spans="1:26" ht="12" customHeight="1" x14ac:dyDescent="0.25">
      <c r="A589" s="235"/>
      <c r="B589" s="235"/>
      <c r="C589" s="235"/>
      <c r="D589" s="269"/>
      <c r="E589" s="235"/>
      <c r="F589" s="235"/>
      <c r="G589" s="235"/>
      <c r="H589" s="235"/>
      <c r="I589" s="235"/>
      <c r="J589" s="235"/>
      <c r="K589" s="235"/>
      <c r="L589" s="235"/>
      <c r="M589" s="235"/>
      <c r="N589" s="235"/>
      <c r="O589" s="235"/>
      <c r="P589" s="235"/>
      <c r="Q589" s="235"/>
      <c r="R589" s="235"/>
      <c r="S589" s="235"/>
      <c r="T589" s="235"/>
      <c r="U589" s="235"/>
      <c r="V589" s="235"/>
      <c r="W589" s="235"/>
      <c r="X589" s="235"/>
      <c r="Y589" s="235"/>
      <c r="Z589" s="235"/>
    </row>
    <row r="590" spans="1:26" ht="12" customHeight="1" x14ac:dyDescent="0.25">
      <c r="A590" s="235"/>
      <c r="B590" s="235"/>
      <c r="C590" s="235"/>
      <c r="D590" s="269"/>
      <c r="E590" s="235"/>
      <c r="F590" s="235"/>
      <c r="G590" s="235"/>
      <c r="H590" s="235"/>
      <c r="I590" s="235"/>
      <c r="J590" s="235"/>
      <c r="K590" s="235"/>
      <c r="L590" s="235"/>
      <c r="M590" s="235"/>
      <c r="N590" s="235"/>
      <c r="O590" s="235"/>
      <c r="P590" s="235"/>
      <c r="Q590" s="235"/>
      <c r="R590" s="235"/>
      <c r="S590" s="235"/>
      <c r="T590" s="235"/>
      <c r="U590" s="235"/>
      <c r="V590" s="235"/>
      <c r="W590" s="235"/>
      <c r="X590" s="235"/>
      <c r="Y590" s="235"/>
      <c r="Z590" s="235"/>
    </row>
    <row r="591" spans="1:26" ht="12" customHeight="1" x14ac:dyDescent="0.25">
      <c r="A591" s="235"/>
      <c r="B591" s="235"/>
      <c r="C591" s="235"/>
      <c r="D591" s="269"/>
      <c r="E591" s="235"/>
      <c r="F591" s="235"/>
      <c r="G591" s="235"/>
      <c r="H591" s="235"/>
      <c r="I591" s="235"/>
      <c r="J591" s="235"/>
      <c r="K591" s="235"/>
      <c r="L591" s="235"/>
      <c r="M591" s="235"/>
      <c r="N591" s="235"/>
      <c r="O591" s="235"/>
      <c r="P591" s="235"/>
      <c r="Q591" s="235"/>
      <c r="R591" s="235"/>
      <c r="S591" s="235"/>
      <c r="T591" s="235"/>
      <c r="U591" s="235"/>
      <c r="V591" s="235"/>
      <c r="W591" s="235"/>
      <c r="X591" s="235"/>
      <c r="Y591" s="235"/>
      <c r="Z591" s="235"/>
    </row>
    <row r="592" spans="1:26" ht="12" customHeight="1" x14ac:dyDescent="0.25">
      <c r="A592" s="235"/>
      <c r="B592" s="235"/>
      <c r="C592" s="235"/>
      <c r="D592" s="269"/>
      <c r="E592" s="235"/>
      <c r="F592" s="235"/>
      <c r="G592" s="235"/>
      <c r="H592" s="235"/>
      <c r="I592" s="235"/>
      <c r="J592" s="235"/>
      <c r="K592" s="235"/>
      <c r="L592" s="235"/>
      <c r="M592" s="235"/>
      <c r="N592" s="235"/>
      <c r="O592" s="235"/>
      <c r="P592" s="235"/>
      <c r="Q592" s="235"/>
      <c r="R592" s="235"/>
      <c r="S592" s="235"/>
      <c r="T592" s="235"/>
      <c r="U592" s="235"/>
      <c r="V592" s="235"/>
      <c r="W592" s="235"/>
      <c r="X592" s="235"/>
      <c r="Y592" s="235"/>
      <c r="Z592" s="235"/>
    </row>
    <row r="593" spans="1:26" ht="12" customHeight="1" x14ac:dyDescent="0.25">
      <c r="A593" s="235"/>
      <c r="B593" s="235"/>
      <c r="C593" s="235"/>
      <c r="D593" s="269"/>
      <c r="E593" s="235"/>
      <c r="F593" s="235"/>
      <c r="G593" s="235"/>
      <c r="H593" s="235"/>
      <c r="I593" s="235"/>
      <c r="J593" s="235"/>
      <c r="K593" s="235"/>
      <c r="L593" s="235"/>
      <c r="M593" s="235"/>
      <c r="N593" s="235"/>
      <c r="O593" s="235"/>
      <c r="P593" s="235"/>
      <c r="Q593" s="235"/>
      <c r="R593" s="235"/>
      <c r="S593" s="235"/>
      <c r="T593" s="235"/>
      <c r="U593" s="235"/>
      <c r="V593" s="235"/>
      <c r="W593" s="235"/>
      <c r="X593" s="235"/>
      <c r="Y593" s="235"/>
      <c r="Z593" s="235"/>
    </row>
    <row r="594" spans="1:26" ht="12" customHeight="1" x14ac:dyDescent="0.25">
      <c r="A594" s="235"/>
      <c r="B594" s="235"/>
      <c r="C594" s="235"/>
      <c r="D594" s="269"/>
      <c r="E594" s="235"/>
      <c r="F594" s="235"/>
      <c r="G594" s="235"/>
      <c r="H594" s="235"/>
      <c r="I594" s="235"/>
      <c r="J594" s="235"/>
      <c r="K594" s="235"/>
      <c r="L594" s="235"/>
      <c r="M594" s="235"/>
      <c r="N594" s="235"/>
      <c r="O594" s="235"/>
      <c r="P594" s="235"/>
      <c r="Q594" s="235"/>
      <c r="R594" s="235"/>
      <c r="S594" s="235"/>
      <c r="T594" s="235"/>
      <c r="U594" s="235"/>
      <c r="V594" s="235"/>
      <c r="W594" s="235"/>
      <c r="X594" s="235"/>
      <c r="Y594" s="235"/>
      <c r="Z594" s="235"/>
    </row>
    <row r="595" spans="1:26" ht="12" customHeight="1" x14ac:dyDescent="0.25">
      <c r="A595" s="235"/>
      <c r="B595" s="235"/>
      <c r="C595" s="235"/>
      <c r="D595" s="269"/>
      <c r="E595" s="235"/>
      <c r="F595" s="235"/>
      <c r="G595" s="235"/>
      <c r="H595" s="235"/>
      <c r="I595" s="235"/>
      <c r="J595" s="235"/>
      <c r="K595" s="235"/>
      <c r="L595" s="235"/>
      <c r="M595" s="235"/>
      <c r="N595" s="235"/>
      <c r="O595" s="235"/>
      <c r="P595" s="235"/>
      <c r="Q595" s="235"/>
      <c r="R595" s="235"/>
      <c r="S595" s="235"/>
      <c r="T595" s="235"/>
      <c r="U595" s="235"/>
      <c r="V595" s="235"/>
      <c r="W595" s="235"/>
      <c r="X595" s="235"/>
      <c r="Y595" s="235"/>
      <c r="Z595" s="235"/>
    </row>
    <row r="596" spans="1:26" ht="12" customHeight="1" x14ac:dyDescent="0.25">
      <c r="A596" s="235"/>
      <c r="B596" s="235"/>
      <c r="C596" s="235"/>
      <c r="D596" s="269"/>
      <c r="E596" s="235"/>
      <c r="F596" s="235"/>
      <c r="G596" s="235"/>
      <c r="H596" s="235"/>
      <c r="I596" s="235"/>
      <c r="J596" s="235"/>
      <c r="K596" s="235"/>
      <c r="L596" s="235"/>
      <c r="M596" s="235"/>
      <c r="N596" s="235"/>
      <c r="O596" s="235"/>
      <c r="P596" s="235"/>
      <c r="Q596" s="235"/>
      <c r="R596" s="235"/>
      <c r="S596" s="235"/>
      <c r="T596" s="235"/>
      <c r="U596" s="235"/>
      <c r="V596" s="235"/>
      <c r="W596" s="235"/>
      <c r="X596" s="235"/>
      <c r="Y596" s="235"/>
      <c r="Z596" s="235"/>
    </row>
    <row r="597" spans="1:26" ht="12" customHeight="1" x14ac:dyDescent="0.25">
      <c r="A597" s="235"/>
      <c r="B597" s="235"/>
      <c r="C597" s="235"/>
      <c r="D597" s="269"/>
      <c r="E597" s="235"/>
      <c r="F597" s="235"/>
      <c r="G597" s="235"/>
      <c r="H597" s="235"/>
      <c r="I597" s="235"/>
      <c r="J597" s="235"/>
      <c r="K597" s="235"/>
      <c r="L597" s="235"/>
      <c r="M597" s="235"/>
      <c r="N597" s="235"/>
      <c r="O597" s="235"/>
      <c r="P597" s="235"/>
      <c r="Q597" s="235"/>
      <c r="R597" s="235"/>
      <c r="S597" s="235"/>
      <c r="T597" s="235"/>
      <c r="U597" s="235"/>
      <c r="V597" s="235"/>
      <c r="W597" s="235"/>
      <c r="X597" s="235"/>
      <c r="Y597" s="235"/>
      <c r="Z597" s="235"/>
    </row>
    <row r="598" spans="1:26" ht="12" customHeight="1" x14ac:dyDescent="0.25">
      <c r="A598" s="235"/>
      <c r="B598" s="235"/>
      <c r="C598" s="235"/>
      <c r="D598" s="269"/>
      <c r="E598" s="235"/>
      <c r="F598" s="235"/>
      <c r="G598" s="235"/>
      <c r="H598" s="235"/>
      <c r="I598" s="235"/>
      <c r="J598" s="235"/>
      <c r="K598" s="235"/>
      <c r="L598" s="235"/>
      <c r="M598" s="235"/>
      <c r="N598" s="235"/>
      <c r="O598" s="235"/>
      <c r="P598" s="235"/>
      <c r="Q598" s="235"/>
      <c r="R598" s="235"/>
      <c r="S598" s="235"/>
      <c r="T598" s="235"/>
      <c r="U598" s="235"/>
      <c r="V598" s="235"/>
      <c r="W598" s="235"/>
      <c r="X598" s="235"/>
      <c r="Y598" s="235"/>
      <c r="Z598" s="235"/>
    </row>
    <row r="599" spans="1:26" ht="12" customHeight="1" x14ac:dyDescent="0.25">
      <c r="A599" s="235"/>
      <c r="B599" s="235"/>
      <c r="C599" s="235"/>
      <c r="D599" s="269"/>
      <c r="E599" s="235"/>
      <c r="F599" s="235"/>
      <c r="G599" s="235"/>
      <c r="H599" s="235"/>
      <c r="I599" s="235"/>
      <c r="J599" s="235"/>
      <c r="K599" s="235"/>
      <c r="L599" s="235"/>
      <c r="M599" s="235"/>
      <c r="N599" s="235"/>
      <c r="O599" s="235"/>
      <c r="P599" s="235"/>
      <c r="Q599" s="235"/>
      <c r="R599" s="235"/>
      <c r="S599" s="235"/>
      <c r="T599" s="235"/>
      <c r="U599" s="235"/>
      <c r="V599" s="235"/>
      <c r="W599" s="235"/>
      <c r="X599" s="235"/>
      <c r="Y599" s="235"/>
      <c r="Z599" s="235"/>
    </row>
    <row r="600" spans="1:26" ht="12" customHeight="1" x14ac:dyDescent="0.25">
      <c r="A600" s="235"/>
      <c r="B600" s="235"/>
      <c r="C600" s="235"/>
      <c r="D600" s="269"/>
      <c r="E600" s="235"/>
      <c r="F600" s="235"/>
      <c r="G600" s="235"/>
      <c r="H600" s="235"/>
      <c r="I600" s="235"/>
      <c r="J600" s="235"/>
      <c r="K600" s="235"/>
      <c r="L600" s="235"/>
      <c r="M600" s="235"/>
      <c r="N600" s="235"/>
      <c r="O600" s="235"/>
      <c r="P600" s="235"/>
      <c r="Q600" s="235"/>
      <c r="R600" s="235"/>
      <c r="S600" s="235"/>
      <c r="T600" s="235"/>
      <c r="U600" s="235"/>
      <c r="V600" s="235"/>
      <c r="W600" s="235"/>
      <c r="X600" s="235"/>
      <c r="Y600" s="235"/>
      <c r="Z600" s="235"/>
    </row>
    <row r="601" spans="1:26" ht="12" customHeight="1" x14ac:dyDescent="0.25">
      <c r="A601" s="235"/>
      <c r="B601" s="235"/>
      <c r="C601" s="235"/>
      <c r="D601" s="269"/>
      <c r="E601" s="235"/>
      <c r="F601" s="235"/>
      <c r="G601" s="235"/>
      <c r="H601" s="235"/>
      <c r="I601" s="235"/>
      <c r="J601" s="235"/>
      <c r="K601" s="235"/>
      <c r="L601" s="235"/>
      <c r="M601" s="235"/>
      <c r="N601" s="235"/>
      <c r="O601" s="235"/>
      <c r="P601" s="235"/>
      <c r="Q601" s="235"/>
      <c r="R601" s="235"/>
      <c r="S601" s="235"/>
      <c r="T601" s="235"/>
      <c r="U601" s="235"/>
      <c r="V601" s="235"/>
      <c r="W601" s="235"/>
      <c r="X601" s="235"/>
      <c r="Y601" s="235"/>
      <c r="Z601" s="235"/>
    </row>
    <row r="602" spans="1:26" ht="12" customHeight="1" x14ac:dyDescent="0.25">
      <c r="A602" s="235"/>
      <c r="B602" s="235"/>
      <c r="C602" s="235"/>
      <c r="D602" s="269"/>
      <c r="E602" s="235"/>
      <c r="F602" s="235"/>
      <c r="G602" s="235"/>
      <c r="H602" s="235"/>
      <c r="I602" s="235"/>
      <c r="J602" s="235"/>
      <c r="K602" s="235"/>
      <c r="L602" s="235"/>
      <c r="M602" s="235"/>
      <c r="N602" s="235"/>
      <c r="O602" s="235"/>
      <c r="P602" s="235"/>
      <c r="Q602" s="235"/>
      <c r="R602" s="235"/>
      <c r="S602" s="235"/>
      <c r="T602" s="235"/>
      <c r="U602" s="235"/>
      <c r="V602" s="235"/>
      <c r="W602" s="235"/>
      <c r="X602" s="235"/>
      <c r="Y602" s="235"/>
      <c r="Z602" s="235"/>
    </row>
    <row r="603" spans="1:26" ht="12" customHeight="1" x14ac:dyDescent="0.25">
      <c r="A603" s="235"/>
      <c r="B603" s="235"/>
      <c r="C603" s="235"/>
      <c r="D603" s="269"/>
      <c r="E603" s="235"/>
      <c r="F603" s="235"/>
      <c r="G603" s="235"/>
      <c r="H603" s="235"/>
      <c r="I603" s="235"/>
      <c r="J603" s="235"/>
      <c r="K603" s="235"/>
      <c r="L603" s="235"/>
      <c r="M603" s="235"/>
      <c r="N603" s="235"/>
      <c r="O603" s="235"/>
      <c r="P603" s="235"/>
      <c r="Q603" s="235"/>
      <c r="R603" s="235"/>
      <c r="S603" s="235"/>
      <c r="T603" s="235"/>
      <c r="U603" s="235"/>
      <c r="V603" s="235"/>
      <c r="W603" s="235"/>
      <c r="X603" s="235"/>
      <c r="Y603" s="235"/>
      <c r="Z603" s="235"/>
    </row>
    <row r="604" spans="1:26" ht="12" customHeight="1" x14ac:dyDescent="0.25">
      <c r="A604" s="235"/>
      <c r="B604" s="235"/>
      <c r="C604" s="235"/>
      <c r="D604" s="269"/>
      <c r="E604" s="235"/>
      <c r="F604" s="235"/>
      <c r="G604" s="235"/>
      <c r="H604" s="235"/>
      <c r="I604" s="235"/>
      <c r="J604" s="235"/>
      <c r="K604" s="235"/>
      <c r="L604" s="235"/>
      <c r="M604" s="235"/>
      <c r="N604" s="235"/>
      <c r="O604" s="235"/>
      <c r="P604" s="235"/>
      <c r="Q604" s="235"/>
      <c r="R604" s="235"/>
      <c r="S604" s="235"/>
      <c r="T604" s="235"/>
      <c r="U604" s="235"/>
      <c r="V604" s="235"/>
      <c r="W604" s="235"/>
      <c r="X604" s="235"/>
      <c r="Y604" s="235"/>
      <c r="Z604" s="235"/>
    </row>
    <row r="605" spans="1:26" ht="12" customHeight="1" x14ac:dyDescent="0.25">
      <c r="A605" s="235"/>
      <c r="B605" s="235"/>
      <c r="C605" s="235"/>
      <c r="D605" s="269"/>
      <c r="E605" s="235"/>
      <c r="F605" s="235"/>
      <c r="G605" s="235"/>
      <c r="H605" s="235"/>
      <c r="I605" s="235"/>
      <c r="J605" s="235"/>
      <c r="K605" s="235"/>
      <c r="L605" s="235"/>
      <c r="M605" s="235"/>
      <c r="N605" s="235"/>
      <c r="O605" s="235"/>
      <c r="P605" s="235"/>
      <c r="Q605" s="235"/>
      <c r="R605" s="235"/>
      <c r="S605" s="235"/>
      <c r="T605" s="235"/>
      <c r="U605" s="235"/>
      <c r="V605" s="235"/>
      <c r="W605" s="235"/>
      <c r="X605" s="235"/>
      <c r="Y605" s="235"/>
      <c r="Z605" s="235"/>
    </row>
    <row r="606" spans="1:26" ht="12" customHeight="1" x14ac:dyDescent="0.25">
      <c r="A606" s="235"/>
      <c r="B606" s="235"/>
      <c r="C606" s="235"/>
      <c r="D606" s="269"/>
      <c r="E606" s="235"/>
      <c r="F606" s="235"/>
      <c r="G606" s="235"/>
      <c r="H606" s="235"/>
      <c r="I606" s="235"/>
      <c r="J606" s="235"/>
      <c r="K606" s="235"/>
      <c r="L606" s="235"/>
      <c r="M606" s="235"/>
      <c r="N606" s="235"/>
      <c r="O606" s="235"/>
      <c r="P606" s="235"/>
      <c r="Q606" s="235"/>
      <c r="R606" s="235"/>
      <c r="S606" s="235"/>
      <c r="T606" s="235"/>
      <c r="U606" s="235"/>
      <c r="V606" s="235"/>
      <c r="W606" s="235"/>
      <c r="X606" s="235"/>
      <c r="Y606" s="235"/>
      <c r="Z606" s="235"/>
    </row>
    <row r="607" spans="1:26" ht="12" customHeight="1" x14ac:dyDescent="0.25">
      <c r="A607" s="235"/>
      <c r="B607" s="235"/>
      <c r="C607" s="235"/>
      <c r="D607" s="269"/>
      <c r="E607" s="235"/>
      <c r="F607" s="235"/>
      <c r="G607" s="235"/>
      <c r="H607" s="235"/>
      <c r="I607" s="235"/>
      <c r="J607" s="235"/>
      <c r="K607" s="235"/>
      <c r="L607" s="235"/>
      <c r="M607" s="235"/>
      <c r="N607" s="235"/>
      <c r="O607" s="235"/>
      <c r="P607" s="235"/>
      <c r="Q607" s="235"/>
      <c r="R607" s="235"/>
      <c r="S607" s="235"/>
      <c r="T607" s="235"/>
      <c r="U607" s="235"/>
      <c r="V607" s="235"/>
      <c r="W607" s="235"/>
      <c r="X607" s="235"/>
      <c r="Y607" s="235"/>
      <c r="Z607" s="235"/>
    </row>
    <row r="608" spans="1:26" ht="12" customHeight="1" x14ac:dyDescent="0.25">
      <c r="A608" s="235"/>
      <c r="B608" s="235"/>
      <c r="C608" s="235"/>
      <c r="D608" s="269"/>
      <c r="E608" s="235"/>
      <c r="F608" s="235"/>
      <c r="G608" s="235"/>
      <c r="H608" s="235"/>
      <c r="I608" s="235"/>
      <c r="J608" s="235"/>
      <c r="K608" s="235"/>
      <c r="L608" s="235"/>
      <c r="M608" s="235"/>
      <c r="N608" s="235"/>
      <c r="O608" s="235"/>
      <c r="P608" s="235"/>
      <c r="Q608" s="235"/>
      <c r="R608" s="235"/>
      <c r="S608" s="235"/>
      <c r="T608" s="235"/>
      <c r="U608" s="235"/>
      <c r="V608" s="235"/>
      <c r="W608" s="235"/>
      <c r="X608" s="235"/>
      <c r="Y608" s="235"/>
      <c r="Z608" s="235"/>
    </row>
    <row r="609" spans="1:26" ht="12" customHeight="1" x14ac:dyDescent="0.25">
      <c r="A609" s="235"/>
      <c r="B609" s="235"/>
      <c r="C609" s="235"/>
      <c r="D609" s="269"/>
      <c r="E609" s="235"/>
      <c r="F609" s="235"/>
      <c r="G609" s="235"/>
      <c r="H609" s="235"/>
      <c r="I609" s="235"/>
      <c r="J609" s="235"/>
      <c r="K609" s="235"/>
      <c r="L609" s="235"/>
      <c r="M609" s="235"/>
      <c r="N609" s="235"/>
      <c r="O609" s="235"/>
      <c r="P609" s="235"/>
      <c r="Q609" s="235"/>
      <c r="R609" s="235"/>
      <c r="S609" s="235"/>
      <c r="T609" s="235"/>
      <c r="U609" s="235"/>
      <c r="V609" s="235"/>
      <c r="W609" s="235"/>
      <c r="X609" s="235"/>
      <c r="Y609" s="235"/>
      <c r="Z609" s="235"/>
    </row>
    <row r="610" spans="1:26" ht="12" customHeight="1" x14ac:dyDescent="0.25">
      <c r="A610" s="235"/>
      <c r="B610" s="235"/>
      <c r="C610" s="235"/>
      <c r="D610" s="269"/>
      <c r="E610" s="235"/>
      <c r="F610" s="235"/>
      <c r="G610" s="235"/>
      <c r="H610" s="235"/>
      <c r="I610" s="235"/>
      <c r="J610" s="235"/>
      <c r="K610" s="235"/>
      <c r="L610" s="235"/>
      <c r="M610" s="235"/>
      <c r="N610" s="235"/>
      <c r="O610" s="235"/>
      <c r="P610" s="235"/>
      <c r="Q610" s="235"/>
      <c r="R610" s="235"/>
      <c r="S610" s="235"/>
      <c r="T610" s="235"/>
      <c r="U610" s="235"/>
      <c r="V610" s="235"/>
      <c r="W610" s="235"/>
      <c r="X610" s="235"/>
      <c r="Y610" s="235"/>
      <c r="Z610" s="235"/>
    </row>
    <row r="611" spans="1:26" ht="12" customHeight="1" x14ac:dyDescent="0.25">
      <c r="A611" s="235"/>
      <c r="B611" s="235"/>
      <c r="C611" s="235"/>
      <c r="D611" s="269"/>
      <c r="E611" s="235"/>
      <c r="F611" s="235"/>
      <c r="G611" s="235"/>
      <c r="H611" s="235"/>
      <c r="I611" s="235"/>
      <c r="J611" s="235"/>
      <c r="K611" s="235"/>
      <c r="L611" s="235"/>
      <c r="M611" s="235"/>
      <c r="N611" s="235"/>
      <c r="O611" s="235"/>
      <c r="P611" s="235"/>
      <c r="Q611" s="235"/>
      <c r="R611" s="235"/>
      <c r="S611" s="235"/>
      <c r="T611" s="235"/>
      <c r="U611" s="235"/>
      <c r="V611" s="235"/>
      <c r="W611" s="235"/>
      <c r="X611" s="235"/>
      <c r="Y611" s="235"/>
      <c r="Z611" s="235"/>
    </row>
    <row r="612" spans="1:26" ht="12" customHeight="1" x14ac:dyDescent="0.25">
      <c r="A612" s="235"/>
      <c r="B612" s="235"/>
      <c r="C612" s="235"/>
      <c r="D612" s="269"/>
      <c r="E612" s="235"/>
      <c r="F612" s="235"/>
      <c r="G612" s="235"/>
      <c r="H612" s="235"/>
      <c r="I612" s="235"/>
      <c r="J612" s="235"/>
      <c r="K612" s="235"/>
      <c r="L612" s="235"/>
      <c r="M612" s="235"/>
      <c r="N612" s="235"/>
      <c r="O612" s="235"/>
      <c r="P612" s="235"/>
      <c r="Q612" s="235"/>
      <c r="R612" s="235"/>
      <c r="S612" s="235"/>
      <c r="T612" s="235"/>
      <c r="U612" s="235"/>
      <c r="V612" s="235"/>
      <c r="W612" s="235"/>
      <c r="X612" s="235"/>
      <c r="Y612" s="235"/>
      <c r="Z612" s="235"/>
    </row>
    <row r="613" spans="1:26" ht="12" customHeight="1" x14ac:dyDescent="0.25">
      <c r="A613" s="235"/>
      <c r="B613" s="235"/>
      <c r="C613" s="235"/>
      <c r="D613" s="269"/>
      <c r="E613" s="235"/>
      <c r="F613" s="235"/>
      <c r="G613" s="235"/>
      <c r="H613" s="235"/>
      <c r="I613" s="235"/>
      <c r="J613" s="235"/>
      <c r="K613" s="235"/>
      <c r="L613" s="235"/>
      <c r="M613" s="235"/>
      <c r="N613" s="235"/>
      <c r="O613" s="235"/>
      <c r="P613" s="235"/>
      <c r="Q613" s="235"/>
      <c r="R613" s="235"/>
      <c r="S613" s="235"/>
      <c r="T613" s="235"/>
      <c r="U613" s="235"/>
      <c r="V613" s="235"/>
      <c r="W613" s="235"/>
      <c r="X613" s="235"/>
      <c r="Y613" s="235"/>
      <c r="Z613" s="235"/>
    </row>
    <row r="614" spans="1:26" ht="12" customHeight="1" x14ac:dyDescent="0.25">
      <c r="A614" s="235"/>
      <c r="B614" s="235"/>
      <c r="C614" s="235"/>
      <c r="D614" s="269"/>
      <c r="E614" s="235"/>
      <c r="F614" s="235"/>
      <c r="G614" s="235"/>
      <c r="H614" s="235"/>
      <c r="I614" s="235"/>
      <c r="J614" s="235"/>
      <c r="K614" s="235"/>
      <c r="L614" s="235"/>
      <c r="M614" s="235"/>
      <c r="N614" s="235"/>
      <c r="O614" s="235"/>
      <c r="P614" s="235"/>
      <c r="Q614" s="235"/>
      <c r="R614" s="235"/>
      <c r="S614" s="235"/>
      <c r="T614" s="235"/>
      <c r="U614" s="235"/>
      <c r="V614" s="235"/>
      <c r="W614" s="235"/>
      <c r="X614" s="235"/>
      <c r="Y614" s="235"/>
      <c r="Z614" s="235"/>
    </row>
    <row r="615" spans="1:26" ht="12" customHeight="1" x14ac:dyDescent="0.25">
      <c r="A615" s="235"/>
      <c r="B615" s="235"/>
      <c r="C615" s="235"/>
      <c r="D615" s="269"/>
      <c r="E615" s="235"/>
      <c r="F615" s="235"/>
      <c r="G615" s="235"/>
      <c r="H615" s="235"/>
      <c r="I615" s="235"/>
      <c r="J615" s="235"/>
      <c r="K615" s="235"/>
      <c r="L615" s="235"/>
      <c r="M615" s="235"/>
      <c r="N615" s="235"/>
      <c r="O615" s="235"/>
      <c r="P615" s="235"/>
      <c r="Q615" s="235"/>
      <c r="R615" s="235"/>
      <c r="S615" s="235"/>
      <c r="T615" s="235"/>
      <c r="U615" s="235"/>
      <c r="V615" s="235"/>
      <c r="W615" s="235"/>
      <c r="X615" s="235"/>
      <c r="Y615" s="235"/>
      <c r="Z615" s="235"/>
    </row>
    <row r="616" spans="1:26" ht="12" customHeight="1" x14ac:dyDescent="0.25">
      <c r="A616" s="235"/>
      <c r="B616" s="235"/>
      <c r="C616" s="235"/>
      <c r="D616" s="269"/>
      <c r="E616" s="235"/>
      <c r="F616" s="235"/>
      <c r="G616" s="235"/>
      <c r="H616" s="235"/>
      <c r="I616" s="235"/>
      <c r="J616" s="235"/>
      <c r="K616" s="235"/>
      <c r="L616" s="235"/>
      <c r="M616" s="235"/>
      <c r="N616" s="235"/>
      <c r="O616" s="235"/>
      <c r="P616" s="235"/>
      <c r="Q616" s="235"/>
      <c r="R616" s="235"/>
      <c r="S616" s="235"/>
      <c r="T616" s="235"/>
      <c r="U616" s="235"/>
      <c r="V616" s="235"/>
      <c r="W616" s="235"/>
      <c r="X616" s="235"/>
      <c r="Y616" s="235"/>
      <c r="Z616" s="235"/>
    </row>
    <row r="617" spans="1:26" ht="12" customHeight="1" x14ac:dyDescent="0.25">
      <c r="A617" s="235"/>
      <c r="B617" s="235"/>
      <c r="C617" s="235"/>
      <c r="D617" s="269"/>
      <c r="E617" s="235"/>
      <c r="F617" s="235"/>
      <c r="G617" s="235"/>
      <c r="H617" s="235"/>
      <c r="I617" s="235"/>
      <c r="J617" s="235"/>
      <c r="K617" s="235"/>
      <c r="L617" s="235"/>
      <c r="M617" s="235"/>
      <c r="N617" s="235"/>
      <c r="O617" s="235"/>
      <c r="P617" s="235"/>
      <c r="Q617" s="235"/>
      <c r="R617" s="235"/>
      <c r="S617" s="235"/>
      <c r="T617" s="235"/>
      <c r="U617" s="235"/>
      <c r="V617" s="235"/>
      <c r="W617" s="235"/>
      <c r="X617" s="235"/>
      <c r="Y617" s="235"/>
      <c r="Z617" s="235"/>
    </row>
    <row r="618" spans="1:26" ht="12" customHeight="1" x14ac:dyDescent="0.25">
      <c r="A618" s="235"/>
      <c r="B618" s="235"/>
      <c r="C618" s="235"/>
      <c r="D618" s="269"/>
      <c r="E618" s="235"/>
      <c r="F618" s="235"/>
      <c r="G618" s="235"/>
      <c r="H618" s="235"/>
      <c r="I618" s="235"/>
      <c r="J618" s="235"/>
      <c r="K618" s="235"/>
      <c r="L618" s="235"/>
      <c r="M618" s="235"/>
      <c r="N618" s="235"/>
      <c r="O618" s="235"/>
      <c r="P618" s="235"/>
      <c r="Q618" s="235"/>
      <c r="R618" s="235"/>
      <c r="S618" s="235"/>
      <c r="T618" s="235"/>
      <c r="U618" s="235"/>
      <c r="V618" s="235"/>
      <c r="W618" s="235"/>
      <c r="X618" s="235"/>
      <c r="Y618" s="235"/>
      <c r="Z618" s="235"/>
    </row>
    <row r="619" spans="1:26" ht="12" customHeight="1" x14ac:dyDescent="0.25">
      <c r="A619" s="235"/>
      <c r="B619" s="235"/>
      <c r="C619" s="235"/>
      <c r="D619" s="269"/>
      <c r="E619" s="235"/>
      <c r="F619" s="235"/>
      <c r="G619" s="235"/>
      <c r="H619" s="235"/>
      <c r="I619" s="235"/>
      <c r="J619" s="235"/>
      <c r="K619" s="235"/>
      <c r="L619" s="235"/>
      <c r="M619" s="235"/>
      <c r="N619" s="235"/>
      <c r="O619" s="235"/>
      <c r="P619" s="235"/>
      <c r="Q619" s="235"/>
      <c r="R619" s="235"/>
      <c r="S619" s="235"/>
      <c r="T619" s="235"/>
      <c r="U619" s="235"/>
      <c r="V619" s="235"/>
      <c r="W619" s="235"/>
      <c r="X619" s="235"/>
      <c r="Y619" s="235"/>
      <c r="Z619" s="235"/>
    </row>
    <row r="620" spans="1:26" ht="12" customHeight="1" x14ac:dyDescent="0.25">
      <c r="A620" s="235"/>
      <c r="B620" s="235"/>
      <c r="C620" s="235"/>
      <c r="D620" s="269"/>
      <c r="E620" s="235"/>
      <c r="F620" s="235"/>
      <c r="G620" s="235"/>
      <c r="H620" s="235"/>
      <c r="I620" s="235"/>
      <c r="J620" s="235"/>
      <c r="K620" s="235"/>
      <c r="L620" s="235"/>
      <c r="M620" s="235"/>
      <c r="N620" s="235"/>
      <c r="O620" s="235"/>
      <c r="P620" s="235"/>
      <c r="Q620" s="235"/>
      <c r="R620" s="235"/>
      <c r="S620" s="235"/>
      <c r="T620" s="235"/>
      <c r="U620" s="235"/>
      <c r="V620" s="235"/>
      <c r="W620" s="235"/>
      <c r="X620" s="235"/>
      <c r="Y620" s="235"/>
      <c r="Z620" s="235"/>
    </row>
    <row r="621" spans="1:26" ht="12" customHeight="1" x14ac:dyDescent="0.25">
      <c r="A621" s="235"/>
      <c r="B621" s="235"/>
      <c r="C621" s="235"/>
      <c r="D621" s="269"/>
      <c r="E621" s="235"/>
      <c r="F621" s="235"/>
      <c r="G621" s="235"/>
      <c r="H621" s="235"/>
      <c r="I621" s="235"/>
      <c r="J621" s="235"/>
      <c r="K621" s="235"/>
      <c r="L621" s="235"/>
      <c r="M621" s="235"/>
      <c r="N621" s="235"/>
      <c r="O621" s="235"/>
      <c r="P621" s="235"/>
      <c r="Q621" s="235"/>
      <c r="R621" s="235"/>
      <c r="S621" s="235"/>
      <c r="T621" s="235"/>
      <c r="U621" s="235"/>
      <c r="V621" s="235"/>
      <c r="W621" s="235"/>
      <c r="X621" s="235"/>
      <c r="Y621" s="235"/>
      <c r="Z621" s="235"/>
    </row>
    <row r="622" spans="1:26" ht="12" customHeight="1" x14ac:dyDescent="0.25">
      <c r="A622" s="235"/>
      <c r="B622" s="235"/>
      <c r="C622" s="235"/>
      <c r="D622" s="269"/>
      <c r="E622" s="235"/>
      <c r="F622" s="235"/>
      <c r="G622" s="235"/>
      <c r="H622" s="235"/>
      <c r="I622" s="235"/>
      <c r="J622" s="235"/>
      <c r="K622" s="235"/>
      <c r="L622" s="235"/>
      <c r="M622" s="235"/>
      <c r="N622" s="235"/>
      <c r="O622" s="235"/>
      <c r="P622" s="235"/>
      <c r="Q622" s="235"/>
      <c r="R622" s="235"/>
      <c r="S622" s="235"/>
      <c r="T622" s="235"/>
      <c r="U622" s="235"/>
      <c r="V622" s="235"/>
      <c r="W622" s="235"/>
      <c r="X622" s="235"/>
      <c r="Y622" s="235"/>
      <c r="Z622" s="235"/>
    </row>
    <row r="623" spans="1:26" ht="12" customHeight="1" x14ac:dyDescent="0.25">
      <c r="A623" s="235"/>
      <c r="B623" s="235"/>
      <c r="C623" s="235"/>
      <c r="D623" s="269"/>
      <c r="E623" s="235"/>
      <c r="F623" s="235"/>
      <c r="G623" s="235"/>
      <c r="H623" s="235"/>
      <c r="I623" s="235"/>
      <c r="J623" s="235"/>
      <c r="K623" s="235"/>
      <c r="L623" s="235"/>
      <c r="M623" s="235"/>
      <c r="N623" s="235"/>
      <c r="O623" s="235"/>
      <c r="P623" s="235"/>
      <c r="Q623" s="235"/>
      <c r="R623" s="235"/>
      <c r="S623" s="235"/>
      <c r="T623" s="235"/>
      <c r="U623" s="235"/>
      <c r="V623" s="235"/>
      <c r="W623" s="235"/>
      <c r="X623" s="235"/>
      <c r="Y623" s="235"/>
      <c r="Z623" s="235"/>
    </row>
    <row r="624" spans="1:26" ht="12" customHeight="1" x14ac:dyDescent="0.25">
      <c r="A624" s="235"/>
      <c r="B624" s="235"/>
      <c r="C624" s="235"/>
      <c r="D624" s="269"/>
      <c r="E624" s="235"/>
      <c r="F624" s="235"/>
      <c r="G624" s="235"/>
      <c r="H624" s="235"/>
      <c r="I624" s="235"/>
      <c r="J624" s="235"/>
      <c r="K624" s="235"/>
      <c r="L624" s="235"/>
      <c r="M624" s="235"/>
      <c r="N624" s="235"/>
      <c r="O624" s="235"/>
      <c r="P624" s="235"/>
      <c r="Q624" s="235"/>
      <c r="R624" s="235"/>
      <c r="S624" s="235"/>
      <c r="T624" s="235"/>
      <c r="U624" s="235"/>
      <c r="V624" s="235"/>
      <c r="W624" s="235"/>
      <c r="X624" s="235"/>
      <c r="Y624" s="235"/>
      <c r="Z624" s="235"/>
    </row>
    <row r="625" spans="1:26" ht="12" customHeight="1" x14ac:dyDescent="0.25">
      <c r="A625" s="235"/>
      <c r="B625" s="235"/>
      <c r="C625" s="235"/>
      <c r="D625" s="269"/>
      <c r="E625" s="235"/>
      <c r="F625" s="235"/>
      <c r="G625" s="235"/>
      <c r="H625" s="235"/>
      <c r="I625" s="235"/>
      <c r="J625" s="235"/>
      <c r="K625" s="235"/>
      <c r="L625" s="235"/>
      <c r="M625" s="235"/>
      <c r="N625" s="235"/>
      <c r="O625" s="235"/>
      <c r="P625" s="235"/>
      <c r="Q625" s="235"/>
      <c r="R625" s="235"/>
      <c r="S625" s="235"/>
      <c r="T625" s="235"/>
      <c r="U625" s="235"/>
      <c r="V625" s="235"/>
      <c r="W625" s="235"/>
      <c r="X625" s="235"/>
      <c r="Y625" s="235"/>
      <c r="Z625" s="235"/>
    </row>
    <row r="626" spans="1:26" ht="12" customHeight="1" x14ac:dyDescent="0.25">
      <c r="A626" s="235"/>
      <c r="B626" s="235"/>
      <c r="C626" s="235"/>
      <c r="D626" s="269"/>
      <c r="E626" s="235"/>
      <c r="F626" s="235"/>
      <c r="G626" s="235"/>
      <c r="H626" s="235"/>
      <c r="I626" s="235"/>
      <c r="J626" s="235"/>
      <c r="K626" s="235"/>
      <c r="L626" s="235"/>
      <c r="M626" s="235"/>
      <c r="N626" s="235"/>
      <c r="O626" s="235"/>
      <c r="P626" s="235"/>
      <c r="Q626" s="235"/>
      <c r="R626" s="235"/>
      <c r="S626" s="235"/>
      <c r="T626" s="235"/>
      <c r="U626" s="235"/>
      <c r="V626" s="235"/>
      <c r="W626" s="235"/>
      <c r="X626" s="235"/>
      <c r="Y626" s="235"/>
      <c r="Z626" s="235"/>
    </row>
    <row r="627" spans="1:26" ht="12" customHeight="1" x14ac:dyDescent="0.25">
      <c r="A627" s="235"/>
      <c r="B627" s="235"/>
      <c r="C627" s="235"/>
      <c r="D627" s="269"/>
      <c r="E627" s="235"/>
      <c r="F627" s="235"/>
      <c r="G627" s="235"/>
      <c r="H627" s="235"/>
      <c r="I627" s="235"/>
      <c r="J627" s="235"/>
      <c r="K627" s="235"/>
      <c r="L627" s="235"/>
      <c r="M627" s="235"/>
      <c r="N627" s="235"/>
      <c r="O627" s="235"/>
      <c r="P627" s="235"/>
      <c r="Q627" s="235"/>
      <c r="R627" s="235"/>
      <c r="S627" s="235"/>
      <c r="T627" s="235"/>
      <c r="U627" s="235"/>
      <c r="V627" s="235"/>
      <c r="W627" s="235"/>
      <c r="X627" s="235"/>
      <c r="Y627" s="235"/>
      <c r="Z627" s="235"/>
    </row>
    <row r="628" spans="1:26" ht="12" customHeight="1" x14ac:dyDescent="0.25">
      <c r="A628" s="235"/>
      <c r="B628" s="235"/>
      <c r="C628" s="235"/>
      <c r="D628" s="269"/>
      <c r="E628" s="235"/>
      <c r="F628" s="235"/>
      <c r="G628" s="235"/>
      <c r="H628" s="235"/>
      <c r="I628" s="235"/>
      <c r="J628" s="235"/>
      <c r="K628" s="235"/>
      <c r="L628" s="235"/>
      <c r="M628" s="235"/>
      <c r="N628" s="235"/>
      <c r="O628" s="235"/>
      <c r="P628" s="235"/>
      <c r="Q628" s="235"/>
      <c r="R628" s="235"/>
      <c r="S628" s="235"/>
      <c r="T628" s="235"/>
      <c r="U628" s="235"/>
      <c r="V628" s="235"/>
      <c r="W628" s="235"/>
      <c r="X628" s="235"/>
      <c r="Y628" s="235"/>
      <c r="Z628" s="235"/>
    </row>
    <row r="629" spans="1:26" ht="12" customHeight="1" x14ac:dyDescent="0.25">
      <c r="A629" s="235"/>
      <c r="B629" s="235"/>
      <c r="C629" s="235"/>
      <c r="D629" s="269"/>
      <c r="E629" s="235"/>
      <c r="F629" s="235"/>
      <c r="G629" s="235"/>
      <c r="H629" s="235"/>
      <c r="I629" s="235"/>
      <c r="J629" s="235"/>
      <c r="K629" s="235"/>
      <c r="L629" s="235"/>
      <c r="M629" s="235"/>
      <c r="N629" s="235"/>
      <c r="O629" s="235"/>
      <c r="P629" s="235"/>
      <c r="Q629" s="235"/>
      <c r="R629" s="235"/>
      <c r="S629" s="235"/>
      <c r="T629" s="235"/>
      <c r="U629" s="235"/>
      <c r="V629" s="235"/>
      <c r="W629" s="235"/>
      <c r="X629" s="235"/>
      <c r="Y629" s="235"/>
      <c r="Z629" s="235"/>
    </row>
    <row r="630" spans="1:26" ht="12" customHeight="1" x14ac:dyDescent="0.25">
      <c r="A630" s="235"/>
      <c r="B630" s="235"/>
      <c r="C630" s="235"/>
      <c r="D630" s="269"/>
      <c r="E630" s="235"/>
      <c r="F630" s="235"/>
      <c r="G630" s="235"/>
      <c r="H630" s="235"/>
      <c r="I630" s="235"/>
      <c r="J630" s="235"/>
      <c r="K630" s="235"/>
      <c r="L630" s="235"/>
      <c r="M630" s="235"/>
      <c r="N630" s="235"/>
      <c r="O630" s="235"/>
      <c r="P630" s="235"/>
      <c r="Q630" s="235"/>
      <c r="R630" s="235"/>
      <c r="S630" s="235"/>
      <c r="T630" s="235"/>
      <c r="U630" s="235"/>
      <c r="V630" s="235"/>
      <c r="W630" s="235"/>
      <c r="X630" s="235"/>
      <c r="Y630" s="235"/>
      <c r="Z630" s="235"/>
    </row>
    <row r="631" spans="1:26" ht="12" customHeight="1" x14ac:dyDescent="0.25">
      <c r="A631" s="235"/>
      <c r="B631" s="235"/>
      <c r="C631" s="235"/>
      <c r="D631" s="269"/>
      <c r="E631" s="235"/>
      <c r="F631" s="235"/>
      <c r="G631" s="235"/>
      <c r="H631" s="235"/>
      <c r="I631" s="235"/>
      <c r="J631" s="235"/>
      <c r="K631" s="235"/>
      <c r="L631" s="235"/>
      <c r="M631" s="235"/>
      <c r="N631" s="235"/>
      <c r="O631" s="235"/>
      <c r="P631" s="235"/>
      <c r="Q631" s="235"/>
      <c r="R631" s="235"/>
      <c r="S631" s="235"/>
      <c r="T631" s="235"/>
      <c r="U631" s="235"/>
      <c r="V631" s="235"/>
      <c r="W631" s="235"/>
      <c r="X631" s="235"/>
      <c r="Y631" s="235"/>
      <c r="Z631" s="235"/>
    </row>
    <row r="632" spans="1:26" ht="12" customHeight="1" x14ac:dyDescent="0.25">
      <c r="A632" s="235"/>
      <c r="B632" s="235"/>
      <c r="C632" s="235"/>
      <c r="D632" s="269"/>
      <c r="E632" s="235"/>
      <c r="F632" s="235"/>
      <c r="G632" s="235"/>
      <c r="H632" s="235"/>
      <c r="I632" s="235"/>
      <c r="J632" s="235"/>
      <c r="K632" s="235"/>
      <c r="L632" s="235"/>
      <c r="M632" s="235"/>
      <c r="N632" s="235"/>
      <c r="O632" s="235"/>
      <c r="P632" s="235"/>
      <c r="Q632" s="235"/>
      <c r="R632" s="235"/>
      <c r="S632" s="235"/>
      <c r="T632" s="235"/>
      <c r="U632" s="235"/>
      <c r="V632" s="235"/>
      <c r="W632" s="235"/>
      <c r="X632" s="235"/>
      <c r="Y632" s="235"/>
      <c r="Z632" s="235"/>
    </row>
    <row r="633" spans="1:26" ht="12" customHeight="1" x14ac:dyDescent="0.25">
      <c r="A633" s="235"/>
      <c r="B633" s="235"/>
      <c r="C633" s="235"/>
      <c r="D633" s="269"/>
      <c r="E633" s="235"/>
      <c r="F633" s="235"/>
      <c r="G633" s="235"/>
      <c r="H633" s="235"/>
      <c r="I633" s="235"/>
      <c r="J633" s="235"/>
      <c r="K633" s="235"/>
      <c r="L633" s="235"/>
      <c r="M633" s="235"/>
      <c r="N633" s="235"/>
      <c r="O633" s="235"/>
      <c r="P633" s="235"/>
      <c r="Q633" s="235"/>
      <c r="R633" s="235"/>
      <c r="S633" s="235"/>
      <c r="T633" s="235"/>
      <c r="U633" s="235"/>
      <c r="V633" s="235"/>
      <c r="W633" s="235"/>
      <c r="X633" s="235"/>
      <c r="Y633" s="235"/>
      <c r="Z633" s="235"/>
    </row>
    <row r="634" spans="1:26" ht="12" customHeight="1" x14ac:dyDescent="0.25">
      <c r="A634" s="235"/>
      <c r="B634" s="235"/>
      <c r="C634" s="235"/>
      <c r="D634" s="269"/>
      <c r="E634" s="235"/>
      <c r="F634" s="235"/>
      <c r="G634" s="235"/>
      <c r="H634" s="235"/>
      <c r="I634" s="235"/>
      <c r="J634" s="235"/>
      <c r="K634" s="235"/>
      <c r="L634" s="235"/>
      <c r="M634" s="235"/>
      <c r="N634" s="235"/>
      <c r="O634" s="235"/>
      <c r="P634" s="235"/>
      <c r="Q634" s="235"/>
      <c r="R634" s="235"/>
      <c r="S634" s="235"/>
      <c r="T634" s="235"/>
      <c r="U634" s="235"/>
      <c r="V634" s="235"/>
      <c r="W634" s="235"/>
      <c r="X634" s="235"/>
      <c r="Y634" s="235"/>
      <c r="Z634" s="235"/>
    </row>
    <row r="635" spans="1:26" ht="12" customHeight="1" x14ac:dyDescent="0.25">
      <c r="A635" s="235"/>
      <c r="B635" s="235"/>
      <c r="C635" s="235"/>
      <c r="D635" s="269"/>
      <c r="E635" s="235"/>
      <c r="F635" s="235"/>
      <c r="G635" s="235"/>
      <c r="H635" s="235"/>
      <c r="I635" s="235"/>
      <c r="J635" s="235"/>
      <c r="K635" s="235"/>
      <c r="L635" s="235"/>
      <c r="M635" s="235"/>
      <c r="N635" s="235"/>
      <c r="O635" s="235"/>
      <c r="P635" s="235"/>
      <c r="Q635" s="235"/>
      <c r="R635" s="235"/>
      <c r="S635" s="235"/>
      <c r="T635" s="235"/>
      <c r="U635" s="235"/>
      <c r="V635" s="235"/>
      <c r="W635" s="235"/>
      <c r="X635" s="235"/>
      <c r="Y635" s="235"/>
      <c r="Z635" s="235"/>
    </row>
    <row r="636" spans="1:26" ht="12" customHeight="1" x14ac:dyDescent="0.25">
      <c r="A636" s="235"/>
      <c r="B636" s="235"/>
      <c r="C636" s="235"/>
      <c r="D636" s="269"/>
      <c r="E636" s="235"/>
      <c r="F636" s="235"/>
      <c r="G636" s="235"/>
      <c r="H636" s="235"/>
      <c r="I636" s="235"/>
      <c r="J636" s="235"/>
      <c r="K636" s="235"/>
      <c r="L636" s="235"/>
      <c r="M636" s="235"/>
      <c r="N636" s="235"/>
      <c r="O636" s="235"/>
      <c r="P636" s="235"/>
      <c r="Q636" s="235"/>
      <c r="R636" s="235"/>
      <c r="S636" s="235"/>
      <c r="T636" s="235"/>
      <c r="U636" s="235"/>
      <c r="V636" s="235"/>
      <c r="W636" s="235"/>
      <c r="X636" s="235"/>
      <c r="Y636" s="235"/>
      <c r="Z636" s="235"/>
    </row>
    <row r="637" spans="1:26" ht="12" customHeight="1" x14ac:dyDescent="0.25">
      <c r="A637" s="235"/>
      <c r="B637" s="235"/>
      <c r="C637" s="235"/>
      <c r="D637" s="269"/>
      <c r="E637" s="235"/>
      <c r="F637" s="235"/>
      <c r="G637" s="235"/>
      <c r="H637" s="235"/>
      <c r="I637" s="235"/>
      <c r="J637" s="235"/>
      <c r="K637" s="235"/>
      <c r="L637" s="235"/>
      <c r="M637" s="235"/>
      <c r="N637" s="235"/>
      <c r="O637" s="235"/>
      <c r="P637" s="235"/>
      <c r="Q637" s="235"/>
      <c r="R637" s="235"/>
      <c r="S637" s="235"/>
      <c r="T637" s="235"/>
      <c r="U637" s="235"/>
      <c r="V637" s="235"/>
      <c r="W637" s="235"/>
      <c r="X637" s="235"/>
      <c r="Y637" s="235"/>
      <c r="Z637" s="235"/>
    </row>
    <row r="638" spans="1:26" ht="12" customHeight="1" x14ac:dyDescent="0.25">
      <c r="A638" s="235"/>
      <c r="B638" s="235"/>
      <c r="C638" s="235"/>
      <c r="D638" s="269"/>
      <c r="E638" s="235"/>
      <c r="F638" s="235"/>
      <c r="G638" s="235"/>
      <c r="H638" s="235"/>
      <c r="I638" s="235"/>
      <c r="J638" s="235"/>
      <c r="K638" s="235"/>
      <c r="L638" s="235"/>
      <c r="M638" s="235"/>
      <c r="N638" s="235"/>
      <c r="O638" s="235"/>
      <c r="P638" s="235"/>
      <c r="Q638" s="235"/>
      <c r="R638" s="235"/>
      <c r="S638" s="235"/>
      <c r="T638" s="235"/>
      <c r="U638" s="235"/>
      <c r="V638" s="235"/>
      <c r="W638" s="235"/>
      <c r="X638" s="235"/>
      <c r="Y638" s="235"/>
      <c r="Z638" s="235"/>
    </row>
    <row r="639" spans="1:26" ht="12" customHeight="1" x14ac:dyDescent="0.25">
      <c r="A639" s="235"/>
      <c r="B639" s="235"/>
      <c r="C639" s="235"/>
      <c r="D639" s="269"/>
      <c r="E639" s="235"/>
      <c r="F639" s="235"/>
      <c r="G639" s="235"/>
      <c r="H639" s="235"/>
      <c r="I639" s="235"/>
      <c r="J639" s="235"/>
      <c r="K639" s="235"/>
      <c r="L639" s="235"/>
      <c r="M639" s="235"/>
      <c r="N639" s="235"/>
      <c r="O639" s="235"/>
      <c r="P639" s="235"/>
      <c r="Q639" s="235"/>
      <c r="R639" s="235"/>
      <c r="S639" s="235"/>
      <c r="T639" s="235"/>
      <c r="U639" s="235"/>
      <c r="V639" s="235"/>
      <c r="W639" s="235"/>
      <c r="X639" s="235"/>
      <c r="Y639" s="235"/>
      <c r="Z639" s="235"/>
    </row>
    <row r="640" spans="1:26" ht="12" customHeight="1" x14ac:dyDescent="0.25">
      <c r="A640" s="235"/>
      <c r="B640" s="235"/>
      <c r="C640" s="235"/>
      <c r="D640" s="269"/>
      <c r="E640" s="235"/>
      <c r="F640" s="235"/>
      <c r="G640" s="235"/>
      <c r="H640" s="235"/>
      <c r="I640" s="235"/>
      <c r="J640" s="235"/>
      <c r="K640" s="235"/>
      <c r="L640" s="235"/>
      <c r="M640" s="235"/>
      <c r="N640" s="235"/>
      <c r="O640" s="235"/>
      <c r="P640" s="235"/>
      <c r="Q640" s="235"/>
      <c r="R640" s="235"/>
      <c r="S640" s="235"/>
      <c r="T640" s="235"/>
      <c r="U640" s="235"/>
      <c r="V640" s="235"/>
      <c r="W640" s="235"/>
      <c r="X640" s="235"/>
      <c r="Y640" s="235"/>
      <c r="Z640" s="235"/>
    </row>
    <row r="641" spans="1:26" ht="12" customHeight="1" x14ac:dyDescent="0.25">
      <c r="A641" s="235"/>
      <c r="B641" s="235"/>
      <c r="C641" s="235"/>
      <c r="D641" s="269"/>
      <c r="E641" s="235"/>
      <c r="F641" s="235"/>
      <c r="G641" s="235"/>
      <c r="H641" s="235"/>
      <c r="I641" s="235"/>
      <c r="J641" s="235"/>
      <c r="K641" s="235"/>
      <c r="L641" s="235"/>
      <c r="M641" s="235"/>
      <c r="N641" s="235"/>
      <c r="O641" s="235"/>
      <c r="P641" s="235"/>
      <c r="Q641" s="235"/>
      <c r="R641" s="235"/>
      <c r="S641" s="235"/>
      <c r="T641" s="235"/>
      <c r="U641" s="235"/>
      <c r="V641" s="235"/>
      <c r="W641" s="235"/>
      <c r="X641" s="235"/>
      <c r="Y641" s="235"/>
      <c r="Z641" s="235"/>
    </row>
    <row r="642" spans="1:26" ht="12" customHeight="1" x14ac:dyDescent="0.25">
      <c r="A642" s="235"/>
      <c r="B642" s="235"/>
      <c r="C642" s="235"/>
      <c r="D642" s="269"/>
      <c r="E642" s="235"/>
      <c r="F642" s="235"/>
      <c r="G642" s="235"/>
      <c r="H642" s="235"/>
      <c r="I642" s="235"/>
      <c r="J642" s="235"/>
      <c r="K642" s="235"/>
      <c r="L642" s="235"/>
      <c r="M642" s="235"/>
      <c r="N642" s="235"/>
      <c r="O642" s="235"/>
      <c r="P642" s="235"/>
      <c r="Q642" s="235"/>
      <c r="R642" s="235"/>
      <c r="S642" s="235"/>
      <c r="T642" s="235"/>
      <c r="U642" s="235"/>
      <c r="V642" s="235"/>
      <c r="W642" s="235"/>
      <c r="X642" s="235"/>
      <c r="Y642" s="235"/>
      <c r="Z642" s="235"/>
    </row>
    <row r="643" spans="1:26" ht="12" customHeight="1" x14ac:dyDescent="0.25">
      <c r="A643" s="235"/>
      <c r="B643" s="235"/>
      <c r="C643" s="235"/>
      <c r="D643" s="269"/>
      <c r="E643" s="235"/>
      <c r="F643" s="235"/>
      <c r="G643" s="235"/>
      <c r="H643" s="235"/>
      <c r="I643" s="235"/>
      <c r="J643" s="235"/>
      <c r="K643" s="235"/>
      <c r="L643" s="235"/>
      <c r="M643" s="235"/>
      <c r="N643" s="235"/>
      <c r="O643" s="235"/>
      <c r="P643" s="235"/>
      <c r="Q643" s="235"/>
      <c r="R643" s="235"/>
      <c r="S643" s="235"/>
      <c r="T643" s="235"/>
      <c r="U643" s="235"/>
      <c r="V643" s="235"/>
      <c r="W643" s="235"/>
      <c r="X643" s="235"/>
      <c r="Y643" s="235"/>
      <c r="Z643" s="235"/>
    </row>
    <row r="644" spans="1:26" ht="12" customHeight="1" x14ac:dyDescent="0.25">
      <c r="A644" s="235"/>
      <c r="B644" s="235"/>
      <c r="C644" s="235"/>
      <c r="D644" s="269"/>
      <c r="E644" s="235"/>
      <c r="F644" s="235"/>
      <c r="G644" s="235"/>
      <c r="H644" s="235"/>
      <c r="I644" s="235"/>
      <c r="J644" s="235"/>
      <c r="K644" s="235"/>
      <c r="L644" s="235"/>
      <c r="M644" s="235"/>
      <c r="N644" s="235"/>
      <c r="O644" s="235"/>
      <c r="P644" s="235"/>
      <c r="Q644" s="235"/>
      <c r="R644" s="235"/>
      <c r="S644" s="235"/>
      <c r="T644" s="235"/>
      <c r="U644" s="235"/>
      <c r="V644" s="235"/>
      <c r="W644" s="235"/>
      <c r="X644" s="235"/>
      <c r="Y644" s="235"/>
      <c r="Z644" s="235"/>
    </row>
    <row r="645" spans="1:26" ht="12" customHeight="1" x14ac:dyDescent="0.25">
      <c r="A645" s="235"/>
      <c r="B645" s="235"/>
      <c r="C645" s="235"/>
      <c r="D645" s="269"/>
      <c r="E645" s="235"/>
      <c r="F645" s="235"/>
      <c r="G645" s="235"/>
      <c r="H645" s="235"/>
      <c r="I645" s="235"/>
      <c r="J645" s="235"/>
      <c r="K645" s="235"/>
      <c r="L645" s="235"/>
      <c r="M645" s="235"/>
      <c r="N645" s="235"/>
      <c r="O645" s="235"/>
      <c r="P645" s="235"/>
      <c r="Q645" s="235"/>
      <c r="R645" s="235"/>
      <c r="S645" s="235"/>
      <c r="T645" s="235"/>
      <c r="U645" s="235"/>
      <c r="V645" s="235"/>
      <c r="W645" s="235"/>
      <c r="X645" s="235"/>
      <c r="Y645" s="235"/>
      <c r="Z645" s="235"/>
    </row>
    <row r="646" spans="1:26" ht="12" customHeight="1" x14ac:dyDescent="0.25">
      <c r="A646" s="235"/>
      <c r="B646" s="235"/>
      <c r="C646" s="235"/>
      <c r="D646" s="269"/>
      <c r="E646" s="235"/>
      <c r="F646" s="235"/>
      <c r="G646" s="235"/>
      <c r="H646" s="235"/>
      <c r="I646" s="235"/>
      <c r="J646" s="235"/>
      <c r="K646" s="235"/>
      <c r="L646" s="235"/>
      <c r="M646" s="235"/>
      <c r="N646" s="235"/>
      <c r="O646" s="235"/>
      <c r="P646" s="235"/>
      <c r="Q646" s="235"/>
      <c r="R646" s="235"/>
      <c r="S646" s="235"/>
      <c r="T646" s="235"/>
      <c r="U646" s="235"/>
      <c r="V646" s="235"/>
      <c r="W646" s="235"/>
      <c r="X646" s="235"/>
      <c r="Y646" s="235"/>
      <c r="Z646" s="235"/>
    </row>
    <row r="647" spans="1:26" ht="12" customHeight="1" x14ac:dyDescent="0.25">
      <c r="A647" s="235"/>
      <c r="B647" s="235"/>
      <c r="C647" s="235"/>
      <c r="D647" s="269"/>
      <c r="E647" s="235"/>
      <c r="F647" s="235"/>
      <c r="G647" s="235"/>
      <c r="H647" s="235"/>
      <c r="I647" s="235"/>
      <c r="J647" s="235"/>
      <c r="K647" s="235"/>
      <c r="L647" s="235"/>
      <c r="M647" s="235"/>
      <c r="N647" s="235"/>
      <c r="O647" s="235"/>
      <c r="P647" s="235"/>
      <c r="Q647" s="235"/>
      <c r="R647" s="235"/>
      <c r="S647" s="235"/>
      <c r="T647" s="235"/>
      <c r="U647" s="235"/>
      <c r="V647" s="235"/>
      <c r="W647" s="235"/>
      <c r="X647" s="235"/>
      <c r="Y647" s="235"/>
      <c r="Z647" s="235"/>
    </row>
    <row r="648" spans="1:26" ht="12" customHeight="1" x14ac:dyDescent="0.25">
      <c r="A648" s="235"/>
      <c r="B648" s="235"/>
      <c r="C648" s="235"/>
      <c r="D648" s="269"/>
      <c r="E648" s="235"/>
      <c r="F648" s="235"/>
      <c r="G648" s="235"/>
      <c r="H648" s="235"/>
      <c r="I648" s="235"/>
      <c r="J648" s="235"/>
      <c r="K648" s="235"/>
      <c r="L648" s="235"/>
      <c r="M648" s="235"/>
      <c r="N648" s="235"/>
      <c r="O648" s="235"/>
      <c r="P648" s="235"/>
      <c r="Q648" s="235"/>
      <c r="R648" s="235"/>
      <c r="S648" s="235"/>
      <c r="T648" s="235"/>
      <c r="U648" s="235"/>
      <c r="V648" s="235"/>
      <c r="W648" s="235"/>
      <c r="X648" s="235"/>
      <c r="Y648" s="235"/>
      <c r="Z648" s="235"/>
    </row>
    <row r="649" spans="1:26" ht="12" customHeight="1" x14ac:dyDescent="0.25">
      <c r="A649" s="235"/>
      <c r="B649" s="235"/>
      <c r="C649" s="235"/>
      <c r="D649" s="269"/>
      <c r="E649" s="235"/>
      <c r="F649" s="235"/>
      <c r="G649" s="235"/>
      <c r="H649" s="235"/>
      <c r="I649" s="235"/>
      <c r="J649" s="235"/>
      <c r="K649" s="235"/>
      <c r="L649" s="235"/>
      <c r="M649" s="235"/>
      <c r="N649" s="235"/>
      <c r="O649" s="235"/>
      <c r="P649" s="235"/>
      <c r="Q649" s="235"/>
      <c r="R649" s="235"/>
      <c r="S649" s="235"/>
      <c r="T649" s="235"/>
      <c r="U649" s="235"/>
      <c r="V649" s="235"/>
      <c r="W649" s="235"/>
      <c r="X649" s="235"/>
      <c r="Y649" s="235"/>
      <c r="Z649" s="235"/>
    </row>
    <row r="650" spans="1:26" ht="12" customHeight="1" x14ac:dyDescent="0.25">
      <c r="A650" s="235"/>
      <c r="B650" s="235"/>
      <c r="C650" s="235"/>
      <c r="D650" s="269"/>
      <c r="E650" s="235"/>
      <c r="F650" s="235"/>
      <c r="G650" s="235"/>
      <c r="H650" s="235"/>
      <c r="I650" s="235"/>
      <c r="J650" s="235"/>
      <c r="K650" s="235"/>
      <c r="L650" s="235"/>
      <c r="M650" s="235"/>
      <c r="N650" s="235"/>
      <c r="O650" s="235"/>
      <c r="P650" s="235"/>
      <c r="Q650" s="235"/>
      <c r="R650" s="235"/>
      <c r="S650" s="235"/>
      <c r="T650" s="235"/>
      <c r="U650" s="235"/>
      <c r="V650" s="235"/>
      <c r="W650" s="235"/>
      <c r="X650" s="235"/>
      <c r="Y650" s="235"/>
      <c r="Z650" s="235"/>
    </row>
    <row r="651" spans="1:26" ht="12" customHeight="1" x14ac:dyDescent="0.25">
      <c r="A651" s="235"/>
      <c r="B651" s="235"/>
      <c r="C651" s="235"/>
      <c r="D651" s="269"/>
      <c r="E651" s="235"/>
      <c r="F651" s="235"/>
      <c r="G651" s="235"/>
      <c r="H651" s="235"/>
      <c r="I651" s="235"/>
      <c r="J651" s="235"/>
      <c r="K651" s="235"/>
      <c r="L651" s="235"/>
      <c r="M651" s="235"/>
      <c r="N651" s="235"/>
      <c r="O651" s="235"/>
      <c r="P651" s="235"/>
      <c r="Q651" s="235"/>
      <c r="R651" s="235"/>
      <c r="S651" s="235"/>
      <c r="T651" s="235"/>
      <c r="U651" s="235"/>
      <c r="V651" s="235"/>
      <c r="W651" s="235"/>
      <c r="X651" s="235"/>
      <c r="Y651" s="235"/>
      <c r="Z651" s="235"/>
    </row>
    <row r="652" spans="1:26" ht="12" customHeight="1" x14ac:dyDescent="0.25">
      <c r="A652" s="235"/>
      <c r="B652" s="235"/>
      <c r="C652" s="235"/>
      <c r="D652" s="269"/>
      <c r="E652" s="235"/>
      <c r="F652" s="235"/>
      <c r="G652" s="235"/>
      <c r="H652" s="235"/>
      <c r="I652" s="235"/>
      <c r="J652" s="235"/>
      <c r="K652" s="235"/>
      <c r="L652" s="235"/>
      <c r="M652" s="235"/>
      <c r="N652" s="235"/>
      <c r="O652" s="235"/>
      <c r="P652" s="235"/>
      <c r="Q652" s="235"/>
      <c r="R652" s="235"/>
      <c r="S652" s="235"/>
      <c r="T652" s="235"/>
      <c r="U652" s="235"/>
      <c r="V652" s="235"/>
      <c r="W652" s="235"/>
      <c r="X652" s="235"/>
      <c r="Y652" s="235"/>
      <c r="Z652" s="235"/>
    </row>
    <row r="653" spans="1:26" ht="12" customHeight="1" x14ac:dyDescent="0.25">
      <c r="A653" s="235"/>
      <c r="B653" s="235"/>
      <c r="C653" s="235"/>
      <c r="D653" s="269"/>
      <c r="E653" s="235"/>
      <c r="F653" s="235"/>
      <c r="G653" s="235"/>
      <c r="H653" s="235"/>
      <c r="I653" s="235"/>
      <c r="J653" s="235"/>
      <c r="K653" s="235"/>
      <c r="L653" s="235"/>
      <c r="M653" s="235"/>
      <c r="N653" s="235"/>
      <c r="O653" s="235"/>
      <c r="P653" s="235"/>
      <c r="Q653" s="235"/>
      <c r="R653" s="235"/>
      <c r="S653" s="235"/>
      <c r="T653" s="235"/>
      <c r="U653" s="235"/>
      <c r="V653" s="235"/>
      <c r="W653" s="235"/>
      <c r="X653" s="235"/>
      <c r="Y653" s="235"/>
      <c r="Z653" s="235"/>
    </row>
    <row r="654" spans="1:26" ht="12" customHeight="1" x14ac:dyDescent="0.25">
      <c r="A654" s="235"/>
      <c r="B654" s="235"/>
      <c r="C654" s="235"/>
      <c r="D654" s="269"/>
      <c r="E654" s="235"/>
      <c r="F654" s="235"/>
      <c r="G654" s="235"/>
      <c r="H654" s="235"/>
      <c r="I654" s="235"/>
      <c r="J654" s="235"/>
      <c r="K654" s="235"/>
      <c r="L654" s="235"/>
      <c r="M654" s="235"/>
      <c r="N654" s="235"/>
      <c r="O654" s="235"/>
      <c r="P654" s="235"/>
      <c r="Q654" s="235"/>
      <c r="R654" s="235"/>
      <c r="S654" s="235"/>
      <c r="T654" s="235"/>
      <c r="U654" s="235"/>
      <c r="V654" s="235"/>
      <c r="W654" s="235"/>
      <c r="X654" s="235"/>
      <c r="Y654" s="235"/>
      <c r="Z654" s="235"/>
    </row>
    <row r="655" spans="1:26" ht="12" customHeight="1" x14ac:dyDescent="0.25">
      <c r="A655" s="235"/>
      <c r="B655" s="235"/>
      <c r="C655" s="235"/>
      <c r="D655" s="269"/>
      <c r="E655" s="235"/>
      <c r="F655" s="235"/>
      <c r="G655" s="235"/>
      <c r="H655" s="235"/>
      <c r="I655" s="235"/>
      <c r="J655" s="235"/>
      <c r="K655" s="235"/>
      <c r="L655" s="235"/>
      <c r="M655" s="235"/>
      <c r="N655" s="235"/>
      <c r="O655" s="235"/>
      <c r="P655" s="235"/>
      <c r="Q655" s="235"/>
      <c r="R655" s="235"/>
      <c r="S655" s="235"/>
      <c r="T655" s="235"/>
      <c r="U655" s="235"/>
      <c r="V655" s="235"/>
      <c r="W655" s="235"/>
      <c r="X655" s="235"/>
      <c r="Y655" s="235"/>
      <c r="Z655" s="235"/>
    </row>
    <row r="656" spans="1:26" ht="12" customHeight="1" x14ac:dyDescent="0.25">
      <c r="A656" s="235"/>
      <c r="B656" s="235"/>
      <c r="C656" s="235"/>
      <c r="D656" s="269"/>
      <c r="E656" s="235"/>
      <c r="F656" s="235"/>
      <c r="G656" s="235"/>
      <c r="H656" s="235"/>
      <c r="I656" s="235"/>
      <c r="J656" s="235"/>
      <c r="K656" s="235"/>
      <c r="L656" s="235"/>
      <c r="M656" s="235"/>
      <c r="N656" s="235"/>
      <c r="O656" s="235"/>
      <c r="P656" s="235"/>
      <c r="Q656" s="235"/>
      <c r="R656" s="235"/>
      <c r="S656" s="235"/>
      <c r="T656" s="235"/>
      <c r="U656" s="235"/>
      <c r="V656" s="235"/>
      <c r="W656" s="235"/>
      <c r="X656" s="235"/>
      <c r="Y656" s="235"/>
      <c r="Z656" s="235"/>
    </row>
    <row r="657" spans="1:26" ht="12" customHeight="1" x14ac:dyDescent="0.25">
      <c r="A657" s="235"/>
      <c r="B657" s="235"/>
      <c r="C657" s="235"/>
      <c r="D657" s="269"/>
      <c r="E657" s="235"/>
      <c r="F657" s="235"/>
      <c r="G657" s="235"/>
      <c r="H657" s="235"/>
      <c r="I657" s="235"/>
      <c r="J657" s="235"/>
      <c r="K657" s="235"/>
      <c r="L657" s="235"/>
      <c r="M657" s="235"/>
      <c r="N657" s="235"/>
      <c r="O657" s="235"/>
      <c r="P657" s="235"/>
      <c r="Q657" s="235"/>
      <c r="R657" s="235"/>
      <c r="S657" s="235"/>
      <c r="T657" s="235"/>
      <c r="U657" s="235"/>
      <c r="V657" s="235"/>
      <c r="W657" s="235"/>
      <c r="X657" s="235"/>
      <c r="Y657" s="235"/>
      <c r="Z657" s="235"/>
    </row>
    <row r="658" spans="1:26" ht="12" customHeight="1" x14ac:dyDescent="0.25">
      <c r="A658" s="235"/>
      <c r="B658" s="235"/>
      <c r="C658" s="235"/>
      <c r="D658" s="269"/>
      <c r="E658" s="235"/>
      <c r="F658" s="235"/>
      <c r="G658" s="235"/>
      <c r="H658" s="235"/>
      <c r="I658" s="235"/>
      <c r="J658" s="235"/>
      <c r="K658" s="235"/>
      <c r="L658" s="235"/>
      <c r="M658" s="235"/>
      <c r="N658" s="235"/>
      <c r="O658" s="235"/>
      <c r="P658" s="235"/>
      <c r="Q658" s="235"/>
      <c r="R658" s="235"/>
      <c r="S658" s="235"/>
      <c r="T658" s="235"/>
      <c r="U658" s="235"/>
      <c r="V658" s="235"/>
      <c r="W658" s="235"/>
      <c r="X658" s="235"/>
      <c r="Y658" s="235"/>
      <c r="Z658" s="235"/>
    </row>
    <row r="659" spans="1:26" ht="12" customHeight="1" x14ac:dyDescent="0.25">
      <c r="A659" s="235"/>
      <c r="B659" s="235"/>
      <c r="C659" s="235"/>
      <c r="D659" s="269"/>
      <c r="E659" s="235"/>
      <c r="F659" s="235"/>
      <c r="G659" s="235"/>
      <c r="H659" s="235"/>
      <c r="I659" s="235"/>
      <c r="J659" s="235"/>
      <c r="K659" s="235"/>
      <c r="L659" s="235"/>
      <c r="M659" s="235"/>
      <c r="N659" s="235"/>
      <c r="O659" s="235"/>
      <c r="P659" s="235"/>
      <c r="Q659" s="235"/>
      <c r="R659" s="235"/>
      <c r="S659" s="235"/>
      <c r="T659" s="235"/>
      <c r="U659" s="235"/>
      <c r="V659" s="235"/>
      <c r="W659" s="235"/>
      <c r="X659" s="235"/>
      <c r="Y659" s="235"/>
      <c r="Z659" s="235"/>
    </row>
    <row r="660" spans="1:26" ht="12" customHeight="1" x14ac:dyDescent="0.25">
      <c r="A660" s="235"/>
      <c r="B660" s="235"/>
      <c r="C660" s="235"/>
      <c r="D660" s="269"/>
      <c r="E660" s="235"/>
      <c r="F660" s="235"/>
      <c r="G660" s="235"/>
      <c r="H660" s="235"/>
      <c r="I660" s="235"/>
      <c r="J660" s="235"/>
      <c r="K660" s="235"/>
      <c r="L660" s="235"/>
      <c r="M660" s="235"/>
      <c r="N660" s="235"/>
      <c r="O660" s="235"/>
      <c r="P660" s="235"/>
      <c r="Q660" s="235"/>
      <c r="R660" s="235"/>
      <c r="S660" s="235"/>
      <c r="T660" s="235"/>
      <c r="U660" s="235"/>
      <c r="V660" s="235"/>
      <c r="W660" s="235"/>
      <c r="X660" s="235"/>
      <c r="Y660" s="235"/>
      <c r="Z660" s="235"/>
    </row>
    <row r="661" spans="1:26" ht="12" customHeight="1" x14ac:dyDescent="0.25">
      <c r="A661" s="235"/>
      <c r="B661" s="235"/>
      <c r="C661" s="235"/>
      <c r="D661" s="269"/>
      <c r="E661" s="235"/>
      <c r="F661" s="235"/>
      <c r="G661" s="235"/>
      <c r="H661" s="235"/>
      <c r="I661" s="235"/>
      <c r="J661" s="235"/>
      <c r="K661" s="235"/>
      <c r="L661" s="235"/>
      <c r="M661" s="235"/>
      <c r="N661" s="235"/>
      <c r="O661" s="235"/>
      <c r="P661" s="235"/>
      <c r="Q661" s="235"/>
      <c r="R661" s="235"/>
      <c r="S661" s="235"/>
      <c r="T661" s="235"/>
      <c r="U661" s="235"/>
      <c r="V661" s="235"/>
      <c r="W661" s="235"/>
      <c r="X661" s="235"/>
      <c r="Y661" s="235"/>
      <c r="Z661" s="235"/>
    </row>
    <row r="662" spans="1:26" ht="12" customHeight="1" x14ac:dyDescent="0.25">
      <c r="A662" s="235"/>
      <c r="B662" s="235"/>
      <c r="C662" s="235"/>
      <c r="D662" s="269"/>
      <c r="E662" s="235"/>
      <c r="F662" s="235"/>
      <c r="G662" s="235"/>
      <c r="H662" s="235"/>
      <c r="I662" s="235"/>
      <c r="J662" s="235"/>
      <c r="K662" s="235"/>
      <c r="L662" s="235"/>
      <c r="M662" s="235"/>
      <c r="N662" s="235"/>
      <c r="O662" s="235"/>
      <c r="P662" s="235"/>
      <c r="Q662" s="235"/>
      <c r="R662" s="235"/>
      <c r="S662" s="235"/>
      <c r="T662" s="235"/>
      <c r="U662" s="235"/>
      <c r="V662" s="235"/>
      <c r="W662" s="235"/>
      <c r="X662" s="235"/>
      <c r="Y662" s="235"/>
      <c r="Z662" s="235"/>
    </row>
    <row r="663" spans="1:26" ht="12" customHeight="1" x14ac:dyDescent="0.25">
      <c r="A663" s="235"/>
      <c r="B663" s="235"/>
      <c r="C663" s="235"/>
      <c r="D663" s="269"/>
      <c r="E663" s="235"/>
      <c r="F663" s="235"/>
      <c r="G663" s="235"/>
      <c r="H663" s="235"/>
      <c r="I663" s="235"/>
      <c r="J663" s="235"/>
      <c r="K663" s="235"/>
      <c r="L663" s="235"/>
      <c r="M663" s="235"/>
      <c r="N663" s="235"/>
      <c r="O663" s="235"/>
      <c r="P663" s="235"/>
      <c r="Q663" s="235"/>
      <c r="R663" s="235"/>
      <c r="S663" s="235"/>
      <c r="T663" s="235"/>
      <c r="U663" s="235"/>
      <c r="V663" s="235"/>
      <c r="W663" s="235"/>
      <c r="X663" s="235"/>
      <c r="Y663" s="235"/>
      <c r="Z663" s="235"/>
    </row>
    <row r="664" spans="1:26" ht="12" customHeight="1" x14ac:dyDescent="0.25">
      <c r="A664" s="235"/>
      <c r="B664" s="235"/>
      <c r="C664" s="235"/>
      <c r="D664" s="269"/>
      <c r="E664" s="235"/>
      <c r="F664" s="235"/>
      <c r="G664" s="235"/>
      <c r="H664" s="235"/>
      <c r="I664" s="235"/>
      <c r="J664" s="235"/>
      <c r="K664" s="235"/>
      <c r="L664" s="235"/>
      <c r="M664" s="235"/>
      <c r="N664" s="235"/>
      <c r="O664" s="235"/>
      <c r="P664" s="235"/>
      <c r="Q664" s="235"/>
      <c r="R664" s="235"/>
      <c r="S664" s="235"/>
      <c r="T664" s="235"/>
      <c r="U664" s="235"/>
      <c r="V664" s="235"/>
      <c r="W664" s="235"/>
      <c r="X664" s="235"/>
      <c r="Y664" s="235"/>
      <c r="Z664" s="235"/>
    </row>
    <row r="665" spans="1:26" ht="12" customHeight="1" x14ac:dyDescent="0.25">
      <c r="A665" s="235"/>
      <c r="B665" s="235"/>
      <c r="C665" s="235"/>
      <c r="D665" s="269"/>
      <c r="E665" s="235"/>
      <c r="F665" s="235"/>
      <c r="G665" s="235"/>
      <c r="H665" s="235"/>
      <c r="I665" s="235"/>
      <c r="J665" s="235"/>
      <c r="K665" s="235"/>
      <c r="L665" s="235"/>
      <c r="M665" s="235"/>
      <c r="N665" s="235"/>
      <c r="O665" s="235"/>
      <c r="P665" s="235"/>
      <c r="Q665" s="235"/>
      <c r="R665" s="235"/>
      <c r="S665" s="235"/>
      <c r="T665" s="235"/>
      <c r="U665" s="235"/>
      <c r="V665" s="235"/>
      <c r="W665" s="235"/>
      <c r="X665" s="235"/>
      <c r="Y665" s="235"/>
      <c r="Z665" s="235"/>
    </row>
    <row r="666" spans="1:26" ht="12" customHeight="1" x14ac:dyDescent="0.25">
      <c r="A666" s="235"/>
      <c r="B666" s="235"/>
      <c r="C666" s="235"/>
      <c r="D666" s="269"/>
      <c r="E666" s="235"/>
      <c r="F666" s="235"/>
      <c r="G666" s="235"/>
      <c r="H666" s="235"/>
      <c r="I666" s="235"/>
      <c r="J666" s="235"/>
      <c r="K666" s="235"/>
      <c r="L666" s="235"/>
      <c r="M666" s="235"/>
      <c r="N666" s="235"/>
      <c r="O666" s="235"/>
      <c r="P666" s="235"/>
      <c r="Q666" s="235"/>
      <c r="R666" s="235"/>
      <c r="S666" s="235"/>
      <c r="T666" s="235"/>
      <c r="U666" s="235"/>
      <c r="V666" s="235"/>
      <c r="W666" s="235"/>
      <c r="X666" s="235"/>
      <c r="Y666" s="235"/>
      <c r="Z666" s="235"/>
    </row>
    <row r="667" spans="1:26" ht="12" customHeight="1" x14ac:dyDescent="0.25">
      <c r="A667" s="235"/>
      <c r="B667" s="235"/>
      <c r="C667" s="235"/>
      <c r="D667" s="269"/>
      <c r="E667" s="235"/>
      <c r="F667" s="235"/>
      <c r="G667" s="235"/>
      <c r="H667" s="235"/>
      <c r="I667" s="235"/>
      <c r="J667" s="235"/>
      <c r="K667" s="235"/>
      <c r="L667" s="235"/>
      <c r="M667" s="235"/>
      <c r="N667" s="235"/>
      <c r="O667" s="235"/>
      <c r="P667" s="235"/>
      <c r="Q667" s="235"/>
      <c r="R667" s="235"/>
      <c r="S667" s="235"/>
      <c r="T667" s="235"/>
      <c r="U667" s="235"/>
      <c r="V667" s="235"/>
      <c r="W667" s="235"/>
      <c r="X667" s="235"/>
      <c r="Y667" s="235"/>
      <c r="Z667" s="235"/>
    </row>
    <row r="668" spans="1:26" ht="12" customHeight="1" x14ac:dyDescent="0.25">
      <c r="A668" s="235"/>
      <c r="B668" s="235"/>
      <c r="C668" s="235"/>
      <c r="D668" s="269"/>
      <c r="E668" s="235"/>
      <c r="F668" s="235"/>
      <c r="G668" s="235"/>
      <c r="H668" s="235"/>
      <c r="I668" s="235"/>
      <c r="J668" s="235"/>
      <c r="K668" s="235"/>
      <c r="L668" s="235"/>
      <c r="M668" s="235"/>
      <c r="N668" s="235"/>
      <c r="O668" s="235"/>
      <c r="P668" s="235"/>
      <c r="Q668" s="235"/>
      <c r="R668" s="235"/>
      <c r="S668" s="235"/>
      <c r="T668" s="235"/>
      <c r="U668" s="235"/>
      <c r="V668" s="235"/>
      <c r="W668" s="235"/>
      <c r="X668" s="235"/>
      <c r="Y668" s="235"/>
      <c r="Z668" s="235"/>
    </row>
    <row r="669" spans="1:26" ht="12" customHeight="1" x14ac:dyDescent="0.25">
      <c r="A669" s="235"/>
      <c r="B669" s="235"/>
      <c r="C669" s="235"/>
      <c r="D669" s="269"/>
      <c r="E669" s="235"/>
      <c r="F669" s="235"/>
      <c r="G669" s="235"/>
      <c r="H669" s="235"/>
      <c r="I669" s="235"/>
      <c r="J669" s="235"/>
      <c r="K669" s="235"/>
      <c r="L669" s="235"/>
      <c r="M669" s="235"/>
      <c r="N669" s="235"/>
      <c r="O669" s="235"/>
      <c r="P669" s="235"/>
      <c r="Q669" s="235"/>
      <c r="R669" s="235"/>
      <c r="S669" s="235"/>
      <c r="T669" s="235"/>
      <c r="U669" s="235"/>
      <c r="V669" s="235"/>
      <c r="W669" s="235"/>
      <c r="X669" s="235"/>
      <c r="Y669" s="235"/>
      <c r="Z669" s="235"/>
    </row>
    <row r="670" spans="1:26" ht="12" customHeight="1" x14ac:dyDescent="0.25">
      <c r="A670" s="235"/>
      <c r="B670" s="235"/>
      <c r="C670" s="235"/>
      <c r="D670" s="269"/>
      <c r="E670" s="235"/>
      <c r="F670" s="235"/>
      <c r="G670" s="235"/>
      <c r="H670" s="235"/>
      <c r="I670" s="235"/>
      <c r="J670" s="235"/>
      <c r="K670" s="235"/>
      <c r="L670" s="235"/>
      <c r="M670" s="235"/>
      <c r="N670" s="235"/>
      <c r="O670" s="235"/>
      <c r="P670" s="235"/>
      <c r="Q670" s="235"/>
      <c r="R670" s="235"/>
      <c r="S670" s="235"/>
      <c r="T670" s="235"/>
      <c r="U670" s="235"/>
      <c r="V670" s="235"/>
      <c r="W670" s="235"/>
      <c r="X670" s="235"/>
      <c r="Y670" s="235"/>
      <c r="Z670" s="235"/>
    </row>
    <row r="671" spans="1:26" ht="12" customHeight="1" x14ac:dyDescent="0.25">
      <c r="A671" s="235"/>
      <c r="B671" s="235"/>
      <c r="C671" s="235"/>
      <c r="D671" s="269"/>
      <c r="E671" s="235"/>
      <c r="F671" s="235"/>
      <c r="G671" s="235"/>
      <c r="H671" s="235"/>
      <c r="I671" s="235"/>
      <c r="J671" s="235"/>
      <c r="K671" s="235"/>
      <c r="L671" s="235"/>
      <c r="M671" s="235"/>
      <c r="N671" s="235"/>
      <c r="O671" s="235"/>
      <c r="P671" s="235"/>
      <c r="Q671" s="235"/>
      <c r="R671" s="235"/>
      <c r="S671" s="235"/>
      <c r="T671" s="235"/>
      <c r="U671" s="235"/>
      <c r="V671" s="235"/>
      <c r="W671" s="235"/>
      <c r="X671" s="235"/>
      <c r="Y671" s="235"/>
      <c r="Z671" s="235"/>
    </row>
    <row r="672" spans="1:26" ht="12" customHeight="1" x14ac:dyDescent="0.25">
      <c r="A672" s="235"/>
      <c r="B672" s="235"/>
      <c r="C672" s="235"/>
      <c r="D672" s="269"/>
      <c r="E672" s="235"/>
      <c r="F672" s="235"/>
      <c r="G672" s="235"/>
      <c r="H672" s="235"/>
      <c r="I672" s="235"/>
      <c r="J672" s="235"/>
      <c r="K672" s="235"/>
      <c r="L672" s="235"/>
      <c r="M672" s="235"/>
      <c r="N672" s="235"/>
      <c r="O672" s="235"/>
      <c r="P672" s="235"/>
      <c r="Q672" s="235"/>
      <c r="R672" s="235"/>
      <c r="S672" s="235"/>
      <c r="T672" s="235"/>
      <c r="U672" s="235"/>
      <c r="V672" s="235"/>
      <c r="W672" s="235"/>
      <c r="X672" s="235"/>
      <c r="Y672" s="235"/>
      <c r="Z672" s="235"/>
    </row>
    <row r="673" spans="1:26" ht="12" customHeight="1" x14ac:dyDescent="0.25">
      <c r="A673" s="235"/>
      <c r="B673" s="235"/>
      <c r="C673" s="235"/>
      <c r="D673" s="269"/>
      <c r="E673" s="235"/>
      <c r="F673" s="235"/>
      <c r="G673" s="235"/>
      <c r="H673" s="235"/>
      <c r="I673" s="235"/>
      <c r="J673" s="235"/>
      <c r="K673" s="235"/>
      <c r="L673" s="235"/>
      <c r="M673" s="235"/>
      <c r="N673" s="235"/>
      <c r="O673" s="235"/>
      <c r="P673" s="235"/>
      <c r="Q673" s="235"/>
      <c r="R673" s="235"/>
      <c r="S673" s="235"/>
      <c r="T673" s="235"/>
      <c r="U673" s="235"/>
      <c r="V673" s="235"/>
      <c r="W673" s="235"/>
      <c r="X673" s="235"/>
      <c r="Y673" s="235"/>
      <c r="Z673" s="235"/>
    </row>
    <row r="674" spans="1:26" ht="12" customHeight="1" x14ac:dyDescent="0.25">
      <c r="A674" s="235"/>
      <c r="B674" s="235"/>
      <c r="C674" s="235"/>
      <c r="D674" s="269"/>
      <c r="E674" s="235"/>
      <c r="F674" s="235"/>
      <c r="G674" s="235"/>
      <c r="H674" s="235"/>
      <c r="I674" s="235"/>
      <c r="J674" s="235"/>
      <c r="K674" s="235"/>
      <c r="L674" s="235"/>
      <c r="M674" s="235"/>
      <c r="N674" s="235"/>
      <c r="O674" s="235"/>
      <c r="P674" s="235"/>
      <c r="Q674" s="235"/>
      <c r="R674" s="235"/>
      <c r="S674" s="235"/>
      <c r="T674" s="235"/>
      <c r="U674" s="235"/>
      <c r="V674" s="235"/>
      <c r="W674" s="235"/>
      <c r="X674" s="235"/>
      <c r="Y674" s="235"/>
      <c r="Z674" s="235"/>
    </row>
    <row r="675" spans="1:26" ht="12" customHeight="1" x14ac:dyDescent="0.25">
      <c r="A675" s="235"/>
      <c r="B675" s="235"/>
      <c r="C675" s="235"/>
      <c r="D675" s="269"/>
      <c r="E675" s="235"/>
      <c r="F675" s="235"/>
      <c r="G675" s="235"/>
      <c r="H675" s="235"/>
      <c r="I675" s="235"/>
      <c r="J675" s="235"/>
      <c r="K675" s="235"/>
      <c r="L675" s="235"/>
      <c r="M675" s="235"/>
      <c r="N675" s="235"/>
      <c r="O675" s="235"/>
      <c r="P675" s="235"/>
      <c r="Q675" s="235"/>
      <c r="R675" s="235"/>
      <c r="S675" s="235"/>
      <c r="T675" s="235"/>
      <c r="U675" s="235"/>
      <c r="V675" s="235"/>
      <c r="W675" s="235"/>
      <c r="X675" s="235"/>
      <c r="Y675" s="235"/>
      <c r="Z675" s="235"/>
    </row>
    <row r="676" spans="1:26" ht="12" customHeight="1" x14ac:dyDescent="0.25">
      <c r="A676" s="235"/>
      <c r="B676" s="235"/>
      <c r="C676" s="235"/>
      <c r="D676" s="269"/>
      <c r="E676" s="235"/>
      <c r="F676" s="235"/>
      <c r="G676" s="235"/>
      <c r="H676" s="235"/>
      <c r="I676" s="235"/>
      <c r="J676" s="235"/>
      <c r="K676" s="235"/>
      <c r="L676" s="235"/>
      <c r="M676" s="235"/>
      <c r="N676" s="235"/>
      <c r="O676" s="235"/>
      <c r="P676" s="235"/>
      <c r="Q676" s="235"/>
      <c r="R676" s="235"/>
      <c r="S676" s="235"/>
      <c r="T676" s="235"/>
      <c r="U676" s="235"/>
      <c r="V676" s="235"/>
      <c r="W676" s="235"/>
      <c r="X676" s="235"/>
      <c r="Y676" s="235"/>
      <c r="Z676" s="235"/>
    </row>
    <row r="677" spans="1:26" ht="12" customHeight="1" x14ac:dyDescent="0.25">
      <c r="A677" s="235"/>
      <c r="B677" s="235"/>
      <c r="C677" s="235"/>
      <c r="D677" s="269"/>
      <c r="E677" s="235"/>
      <c r="F677" s="235"/>
      <c r="G677" s="235"/>
      <c r="H677" s="235"/>
      <c r="I677" s="235"/>
      <c r="J677" s="235"/>
      <c r="K677" s="235"/>
      <c r="L677" s="235"/>
      <c r="M677" s="235"/>
      <c r="N677" s="235"/>
      <c r="O677" s="235"/>
      <c r="P677" s="235"/>
      <c r="Q677" s="235"/>
      <c r="R677" s="235"/>
      <c r="S677" s="235"/>
      <c r="T677" s="235"/>
      <c r="U677" s="235"/>
      <c r="V677" s="235"/>
      <c r="W677" s="235"/>
      <c r="X677" s="235"/>
      <c r="Y677" s="235"/>
      <c r="Z677" s="235"/>
    </row>
    <row r="678" spans="1:26" ht="12" customHeight="1" x14ac:dyDescent="0.25">
      <c r="A678" s="235"/>
      <c r="B678" s="235"/>
      <c r="C678" s="235"/>
      <c r="D678" s="269"/>
      <c r="E678" s="235"/>
      <c r="F678" s="235"/>
      <c r="G678" s="235"/>
      <c r="H678" s="235"/>
      <c r="I678" s="235"/>
      <c r="J678" s="235"/>
      <c r="K678" s="235"/>
      <c r="L678" s="235"/>
      <c r="M678" s="235"/>
      <c r="N678" s="235"/>
      <c r="O678" s="235"/>
      <c r="P678" s="235"/>
      <c r="Q678" s="235"/>
      <c r="R678" s="235"/>
      <c r="S678" s="235"/>
      <c r="T678" s="235"/>
      <c r="U678" s="235"/>
      <c r="V678" s="235"/>
      <c r="W678" s="235"/>
      <c r="X678" s="235"/>
      <c r="Y678" s="235"/>
      <c r="Z678" s="235"/>
    </row>
    <row r="679" spans="1:26" ht="12" customHeight="1" x14ac:dyDescent="0.25">
      <c r="A679" s="235"/>
      <c r="B679" s="235"/>
      <c r="C679" s="235"/>
      <c r="D679" s="269"/>
      <c r="E679" s="235"/>
      <c r="F679" s="235"/>
      <c r="G679" s="235"/>
      <c r="H679" s="235"/>
      <c r="I679" s="235"/>
      <c r="J679" s="235"/>
      <c r="K679" s="235"/>
      <c r="L679" s="235"/>
      <c r="M679" s="235"/>
      <c r="N679" s="235"/>
      <c r="O679" s="235"/>
      <c r="P679" s="235"/>
      <c r="Q679" s="235"/>
      <c r="R679" s="235"/>
      <c r="S679" s="235"/>
      <c r="T679" s="235"/>
      <c r="U679" s="235"/>
      <c r="V679" s="235"/>
      <c r="W679" s="235"/>
      <c r="X679" s="235"/>
      <c r="Y679" s="235"/>
      <c r="Z679" s="235"/>
    </row>
    <row r="680" spans="1:26" ht="12" customHeight="1" x14ac:dyDescent="0.25">
      <c r="A680" s="235"/>
      <c r="B680" s="235"/>
      <c r="C680" s="235"/>
      <c r="D680" s="269"/>
      <c r="E680" s="235"/>
      <c r="F680" s="235"/>
      <c r="G680" s="235"/>
      <c r="H680" s="235"/>
      <c r="I680" s="235"/>
      <c r="J680" s="235"/>
      <c r="K680" s="235"/>
      <c r="L680" s="235"/>
      <c r="M680" s="235"/>
      <c r="N680" s="235"/>
      <c r="O680" s="235"/>
      <c r="P680" s="235"/>
      <c r="Q680" s="235"/>
      <c r="R680" s="235"/>
      <c r="S680" s="235"/>
      <c r="T680" s="235"/>
      <c r="U680" s="235"/>
      <c r="V680" s="235"/>
      <c r="W680" s="235"/>
      <c r="X680" s="235"/>
      <c r="Y680" s="235"/>
      <c r="Z680" s="235"/>
    </row>
    <row r="681" spans="1:26" ht="12" customHeight="1" x14ac:dyDescent="0.25">
      <c r="A681" s="235"/>
      <c r="B681" s="235"/>
      <c r="C681" s="235"/>
      <c r="D681" s="269"/>
      <c r="E681" s="235"/>
      <c r="F681" s="235"/>
      <c r="G681" s="235"/>
      <c r="H681" s="235"/>
      <c r="I681" s="235"/>
      <c r="J681" s="235"/>
      <c r="K681" s="235"/>
      <c r="L681" s="235"/>
      <c r="M681" s="235"/>
      <c r="N681" s="235"/>
      <c r="O681" s="235"/>
      <c r="P681" s="235"/>
      <c r="Q681" s="235"/>
      <c r="R681" s="235"/>
      <c r="S681" s="235"/>
      <c r="T681" s="235"/>
      <c r="U681" s="235"/>
      <c r="V681" s="235"/>
      <c r="W681" s="235"/>
      <c r="X681" s="235"/>
      <c r="Y681" s="235"/>
      <c r="Z681" s="235"/>
    </row>
    <row r="682" spans="1:26" ht="12" customHeight="1" x14ac:dyDescent="0.25">
      <c r="A682" s="235"/>
      <c r="B682" s="235"/>
      <c r="C682" s="235"/>
      <c r="D682" s="269"/>
      <c r="E682" s="235"/>
      <c r="F682" s="235"/>
      <c r="G682" s="235"/>
      <c r="H682" s="235"/>
      <c r="I682" s="235"/>
      <c r="J682" s="235"/>
      <c r="K682" s="235"/>
      <c r="L682" s="235"/>
      <c r="M682" s="235"/>
      <c r="N682" s="235"/>
      <c r="O682" s="235"/>
      <c r="P682" s="235"/>
      <c r="Q682" s="235"/>
      <c r="R682" s="235"/>
      <c r="S682" s="235"/>
      <c r="T682" s="235"/>
      <c r="U682" s="235"/>
      <c r="V682" s="235"/>
      <c r="W682" s="235"/>
      <c r="X682" s="235"/>
      <c r="Y682" s="235"/>
      <c r="Z682" s="235"/>
    </row>
    <row r="683" spans="1:26" ht="12" customHeight="1" x14ac:dyDescent="0.25">
      <c r="A683" s="235"/>
      <c r="B683" s="235"/>
      <c r="C683" s="235"/>
      <c r="D683" s="269"/>
      <c r="E683" s="235"/>
      <c r="F683" s="235"/>
      <c r="G683" s="235"/>
      <c r="H683" s="235"/>
      <c r="I683" s="235"/>
      <c r="J683" s="235"/>
      <c r="K683" s="235"/>
      <c r="L683" s="235"/>
      <c r="M683" s="235"/>
      <c r="N683" s="235"/>
      <c r="O683" s="235"/>
      <c r="P683" s="235"/>
      <c r="Q683" s="235"/>
      <c r="R683" s="235"/>
      <c r="S683" s="235"/>
      <c r="T683" s="235"/>
      <c r="U683" s="235"/>
      <c r="V683" s="235"/>
      <c r="W683" s="235"/>
      <c r="X683" s="235"/>
      <c r="Y683" s="235"/>
      <c r="Z683" s="235"/>
    </row>
    <row r="684" spans="1:26" ht="12" customHeight="1" x14ac:dyDescent="0.25">
      <c r="A684" s="235"/>
      <c r="B684" s="235"/>
      <c r="C684" s="235"/>
      <c r="D684" s="269"/>
      <c r="E684" s="235"/>
      <c r="F684" s="235"/>
      <c r="G684" s="235"/>
      <c r="H684" s="235"/>
      <c r="I684" s="235"/>
      <c r="J684" s="235"/>
      <c r="K684" s="235"/>
      <c r="L684" s="235"/>
      <c r="M684" s="235"/>
      <c r="N684" s="235"/>
      <c r="O684" s="235"/>
      <c r="P684" s="235"/>
      <c r="Q684" s="235"/>
      <c r="R684" s="235"/>
      <c r="S684" s="235"/>
      <c r="T684" s="235"/>
      <c r="U684" s="235"/>
      <c r="V684" s="235"/>
      <c r="W684" s="235"/>
      <c r="X684" s="235"/>
      <c r="Y684" s="235"/>
      <c r="Z684" s="235"/>
    </row>
    <row r="685" spans="1:26" ht="12" customHeight="1" x14ac:dyDescent="0.25">
      <c r="A685" s="235"/>
      <c r="B685" s="235"/>
      <c r="C685" s="235"/>
      <c r="D685" s="269"/>
      <c r="E685" s="235"/>
      <c r="F685" s="235"/>
      <c r="G685" s="235"/>
      <c r="H685" s="235"/>
      <c r="I685" s="235"/>
      <c r="J685" s="235"/>
      <c r="K685" s="235"/>
      <c r="L685" s="235"/>
      <c r="M685" s="235"/>
      <c r="N685" s="235"/>
      <c r="O685" s="235"/>
      <c r="P685" s="235"/>
      <c r="Q685" s="235"/>
      <c r="R685" s="235"/>
      <c r="S685" s="235"/>
      <c r="T685" s="235"/>
      <c r="U685" s="235"/>
      <c r="V685" s="235"/>
      <c r="W685" s="235"/>
      <c r="X685" s="235"/>
      <c r="Y685" s="235"/>
      <c r="Z685" s="235"/>
    </row>
    <row r="686" spans="1:26" ht="12" customHeight="1" x14ac:dyDescent="0.25">
      <c r="A686" s="235"/>
      <c r="B686" s="235"/>
      <c r="C686" s="235"/>
      <c r="D686" s="269"/>
      <c r="E686" s="235"/>
      <c r="F686" s="235"/>
      <c r="G686" s="235"/>
      <c r="H686" s="235"/>
      <c r="I686" s="235"/>
      <c r="J686" s="235"/>
      <c r="K686" s="235"/>
      <c r="L686" s="235"/>
      <c r="M686" s="235"/>
      <c r="N686" s="235"/>
      <c r="O686" s="235"/>
      <c r="P686" s="235"/>
      <c r="Q686" s="235"/>
      <c r="R686" s="235"/>
      <c r="S686" s="235"/>
      <c r="T686" s="235"/>
      <c r="U686" s="235"/>
      <c r="V686" s="235"/>
      <c r="W686" s="235"/>
      <c r="X686" s="235"/>
      <c r="Y686" s="235"/>
      <c r="Z686" s="235"/>
    </row>
    <row r="687" spans="1:26" ht="12" customHeight="1" x14ac:dyDescent="0.25">
      <c r="A687" s="235"/>
      <c r="B687" s="235"/>
      <c r="C687" s="235"/>
      <c r="D687" s="269"/>
      <c r="E687" s="235"/>
      <c r="F687" s="235"/>
      <c r="G687" s="235"/>
      <c r="H687" s="235"/>
      <c r="I687" s="235"/>
      <c r="J687" s="235"/>
      <c r="K687" s="235"/>
      <c r="L687" s="235"/>
      <c r="M687" s="235"/>
      <c r="N687" s="235"/>
      <c r="O687" s="235"/>
      <c r="P687" s="235"/>
      <c r="Q687" s="235"/>
      <c r="R687" s="235"/>
      <c r="S687" s="235"/>
      <c r="T687" s="235"/>
      <c r="U687" s="235"/>
      <c r="V687" s="235"/>
      <c r="W687" s="235"/>
      <c r="X687" s="235"/>
      <c r="Y687" s="235"/>
      <c r="Z687" s="235"/>
    </row>
    <row r="688" spans="1:26" ht="12" customHeight="1" x14ac:dyDescent="0.25">
      <c r="A688" s="235"/>
      <c r="B688" s="235"/>
      <c r="C688" s="235"/>
      <c r="D688" s="269"/>
      <c r="E688" s="235"/>
      <c r="F688" s="235"/>
      <c r="G688" s="235"/>
      <c r="H688" s="235"/>
      <c r="I688" s="235"/>
      <c r="J688" s="235"/>
      <c r="K688" s="235"/>
      <c r="L688" s="235"/>
      <c r="M688" s="235"/>
      <c r="N688" s="235"/>
      <c r="O688" s="235"/>
      <c r="P688" s="235"/>
      <c r="Q688" s="235"/>
      <c r="R688" s="235"/>
      <c r="S688" s="235"/>
      <c r="T688" s="235"/>
      <c r="U688" s="235"/>
      <c r="V688" s="235"/>
      <c r="W688" s="235"/>
      <c r="X688" s="235"/>
      <c r="Y688" s="235"/>
      <c r="Z688" s="235"/>
    </row>
    <row r="689" spans="1:26" ht="12" customHeight="1" x14ac:dyDescent="0.25">
      <c r="A689" s="235"/>
      <c r="B689" s="235"/>
      <c r="C689" s="235"/>
      <c r="D689" s="269"/>
      <c r="E689" s="235"/>
      <c r="F689" s="235"/>
      <c r="G689" s="235"/>
      <c r="H689" s="235"/>
      <c r="I689" s="235"/>
      <c r="J689" s="235"/>
      <c r="K689" s="235"/>
      <c r="L689" s="235"/>
      <c r="M689" s="235"/>
      <c r="N689" s="235"/>
      <c r="O689" s="235"/>
      <c r="P689" s="235"/>
      <c r="Q689" s="235"/>
      <c r="R689" s="235"/>
      <c r="S689" s="235"/>
      <c r="T689" s="235"/>
      <c r="U689" s="235"/>
      <c r="V689" s="235"/>
      <c r="W689" s="235"/>
      <c r="X689" s="235"/>
      <c r="Y689" s="235"/>
      <c r="Z689" s="235"/>
    </row>
    <row r="690" spans="1:26" ht="12" customHeight="1" x14ac:dyDescent="0.25">
      <c r="A690" s="235"/>
      <c r="B690" s="235"/>
      <c r="C690" s="235"/>
      <c r="D690" s="269"/>
      <c r="E690" s="235"/>
      <c r="F690" s="235"/>
      <c r="G690" s="235"/>
      <c r="H690" s="235"/>
      <c r="I690" s="235"/>
      <c r="J690" s="235"/>
      <c r="K690" s="235"/>
      <c r="L690" s="235"/>
      <c r="M690" s="235"/>
      <c r="N690" s="235"/>
      <c r="O690" s="235"/>
      <c r="P690" s="235"/>
      <c r="Q690" s="235"/>
      <c r="R690" s="235"/>
      <c r="S690" s="235"/>
      <c r="T690" s="235"/>
      <c r="U690" s="235"/>
      <c r="V690" s="235"/>
      <c r="W690" s="235"/>
      <c r="X690" s="235"/>
      <c r="Y690" s="235"/>
      <c r="Z690" s="235"/>
    </row>
    <row r="691" spans="1:26" ht="12" customHeight="1" x14ac:dyDescent="0.25">
      <c r="A691" s="235"/>
      <c r="B691" s="235"/>
      <c r="C691" s="235"/>
      <c r="D691" s="269"/>
      <c r="E691" s="235"/>
      <c r="F691" s="235"/>
      <c r="G691" s="235"/>
      <c r="H691" s="235"/>
      <c r="I691" s="235"/>
      <c r="J691" s="235"/>
      <c r="K691" s="235"/>
      <c r="L691" s="235"/>
      <c r="M691" s="235"/>
      <c r="N691" s="235"/>
      <c r="O691" s="235"/>
      <c r="P691" s="235"/>
      <c r="Q691" s="235"/>
      <c r="R691" s="235"/>
      <c r="S691" s="235"/>
      <c r="T691" s="235"/>
      <c r="U691" s="235"/>
      <c r="V691" s="235"/>
      <c r="W691" s="235"/>
      <c r="X691" s="235"/>
      <c r="Y691" s="235"/>
      <c r="Z691" s="235"/>
    </row>
    <row r="692" spans="1:26" ht="12" customHeight="1" x14ac:dyDescent="0.25">
      <c r="A692" s="235"/>
      <c r="B692" s="235"/>
      <c r="C692" s="235"/>
      <c r="D692" s="269"/>
      <c r="E692" s="235"/>
      <c r="F692" s="235"/>
      <c r="G692" s="235"/>
      <c r="H692" s="235"/>
      <c r="I692" s="235"/>
      <c r="J692" s="235"/>
      <c r="K692" s="235"/>
      <c r="L692" s="235"/>
      <c r="M692" s="235"/>
      <c r="N692" s="235"/>
      <c r="O692" s="235"/>
      <c r="P692" s="235"/>
      <c r="Q692" s="235"/>
      <c r="R692" s="235"/>
      <c r="S692" s="235"/>
      <c r="T692" s="235"/>
      <c r="U692" s="235"/>
      <c r="V692" s="235"/>
      <c r="W692" s="235"/>
      <c r="X692" s="235"/>
      <c r="Y692" s="235"/>
      <c r="Z692" s="235"/>
    </row>
    <row r="693" spans="1:26" ht="12" customHeight="1" x14ac:dyDescent="0.25">
      <c r="A693" s="235"/>
      <c r="B693" s="235"/>
      <c r="C693" s="235"/>
      <c r="D693" s="269"/>
      <c r="E693" s="235"/>
      <c r="F693" s="235"/>
      <c r="G693" s="235"/>
      <c r="H693" s="235"/>
      <c r="I693" s="235"/>
      <c r="J693" s="235"/>
      <c r="K693" s="235"/>
      <c r="L693" s="235"/>
      <c r="M693" s="235"/>
      <c r="N693" s="235"/>
      <c r="O693" s="235"/>
      <c r="P693" s="235"/>
      <c r="Q693" s="235"/>
      <c r="R693" s="235"/>
      <c r="S693" s="235"/>
      <c r="T693" s="235"/>
      <c r="U693" s="235"/>
      <c r="V693" s="235"/>
      <c r="W693" s="235"/>
      <c r="X693" s="235"/>
      <c r="Y693" s="235"/>
      <c r="Z693" s="235"/>
    </row>
    <row r="694" spans="1:26" ht="12" customHeight="1" x14ac:dyDescent="0.25">
      <c r="A694" s="235"/>
      <c r="B694" s="235"/>
      <c r="C694" s="235"/>
      <c r="D694" s="269"/>
      <c r="E694" s="235"/>
      <c r="F694" s="235"/>
      <c r="G694" s="235"/>
      <c r="H694" s="235"/>
      <c r="I694" s="235"/>
      <c r="J694" s="235"/>
      <c r="K694" s="235"/>
      <c r="L694" s="235"/>
      <c r="M694" s="235"/>
      <c r="N694" s="235"/>
      <c r="O694" s="235"/>
      <c r="P694" s="235"/>
      <c r="Q694" s="235"/>
      <c r="R694" s="235"/>
      <c r="S694" s="235"/>
      <c r="T694" s="235"/>
      <c r="U694" s="235"/>
      <c r="V694" s="235"/>
      <c r="W694" s="235"/>
      <c r="X694" s="235"/>
      <c r="Y694" s="235"/>
      <c r="Z694" s="235"/>
    </row>
    <row r="695" spans="1:26" ht="12" customHeight="1" x14ac:dyDescent="0.25">
      <c r="A695" s="235"/>
      <c r="B695" s="235"/>
      <c r="C695" s="235"/>
      <c r="D695" s="269"/>
      <c r="E695" s="235"/>
      <c r="F695" s="235"/>
      <c r="G695" s="235"/>
      <c r="H695" s="235"/>
      <c r="I695" s="235"/>
      <c r="J695" s="235"/>
      <c r="K695" s="235"/>
      <c r="L695" s="235"/>
      <c r="M695" s="235"/>
      <c r="N695" s="235"/>
      <c r="O695" s="235"/>
      <c r="P695" s="235"/>
      <c r="Q695" s="235"/>
      <c r="R695" s="235"/>
      <c r="S695" s="235"/>
      <c r="T695" s="235"/>
      <c r="U695" s="235"/>
      <c r="V695" s="235"/>
      <c r="W695" s="235"/>
      <c r="X695" s="235"/>
      <c r="Y695" s="235"/>
      <c r="Z695" s="235"/>
    </row>
    <row r="696" spans="1:26" ht="12" customHeight="1" x14ac:dyDescent="0.25">
      <c r="A696" s="235"/>
      <c r="B696" s="235"/>
      <c r="C696" s="235"/>
      <c r="D696" s="269"/>
      <c r="E696" s="235"/>
      <c r="F696" s="235"/>
      <c r="G696" s="235"/>
      <c r="H696" s="235"/>
      <c r="I696" s="235"/>
      <c r="J696" s="235"/>
      <c r="K696" s="235"/>
      <c r="L696" s="235"/>
      <c r="M696" s="235"/>
      <c r="N696" s="235"/>
      <c r="O696" s="235"/>
      <c r="P696" s="235"/>
      <c r="Q696" s="235"/>
      <c r="R696" s="235"/>
      <c r="S696" s="235"/>
      <c r="T696" s="235"/>
      <c r="U696" s="235"/>
      <c r="V696" s="235"/>
      <c r="W696" s="235"/>
      <c r="X696" s="235"/>
      <c r="Y696" s="235"/>
      <c r="Z696" s="235"/>
    </row>
    <row r="697" spans="1:26" ht="12" customHeight="1" x14ac:dyDescent="0.25">
      <c r="A697" s="235"/>
      <c r="B697" s="235"/>
      <c r="C697" s="235"/>
      <c r="D697" s="269"/>
      <c r="E697" s="235"/>
      <c r="F697" s="235"/>
      <c r="G697" s="235"/>
      <c r="H697" s="235"/>
      <c r="I697" s="235"/>
      <c r="J697" s="235"/>
      <c r="K697" s="235"/>
      <c r="L697" s="235"/>
      <c r="M697" s="235"/>
      <c r="N697" s="235"/>
      <c r="O697" s="235"/>
      <c r="P697" s="235"/>
      <c r="Q697" s="235"/>
      <c r="R697" s="235"/>
      <c r="S697" s="235"/>
      <c r="T697" s="235"/>
      <c r="U697" s="235"/>
      <c r="V697" s="235"/>
      <c r="W697" s="235"/>
      <c r="X697" s="235"/>
      <c r="Y697" s="235"/>
      <c r="Z697" s="235"/>
    </row>
    <row r="698" spans="1:26" ht="12" customHeight="1" x14ac:dyDescent="0.25">
      <c r="A698" s="235"/>
      <c r="B698" s="235"/>
      <c r="C698" s="235"/>
      <c r="D698" s="269"/>
      <c r="E698" s="235"/>
      <c r="F698" s="235"/>
      <c r="G698" s="235"/>
      <c r="H698" s="235"/>
      <c r="I698" s="235"/>
      <c r="J698" s="235"/>
      <c r="K698" s="235"/>
      <c r="L698" s="235"/>
      <c r="M698" s="235"/>
      <c r="N698" s="235"/>
      <c r="O698" s="235"/>
      <c r="P698" s="235"/>
      <c r="Q698" s="235"/>
      <c r="R698" s="235"/>
      <c r="S698" s="235"/>
      <c r="T698" s="235"/>
      <c r="U698" s="235"/>
      <c r="V698" s="235"/>
      <c r="W698" s="235"/>
      <c r="X698" s="235"/>
      <c r="Y698" s="235"/>
      <c r="Z698" s="235"/>
    </row>
    <row r="699" spans="1:26" ht="12" customHeight="1" x14ac:dyDescent="0.25">
      <c r="A699" s="235"/>
      <c r="B699" s="235"/>
      <c r="C699" s="235"/>
      <c r="D699" s="269"/>
      <c r="E699" s="235"/>
      <c r="F699" s="235"/>
      <c r="G699" s="235"/>
      <c r="H699" s="235"/>
      <c r="I699" s="235"/>
      <c r="J699" s="235"/>
      <c r="K699" s="235"/>
      <c r="L699" s="235"/>
      <c r="M699" s="235"/>
      <c r="N699" s="235"/>
      <c r="O699" s="235"/>
      <c r="P699" s="235"/>
      <c r="Q699" s="235"/>
      <c r="R699" s="235"/>
      <c r="S699" s="235"/>
      <c r="T699" s="235"/>
      <c r="U699" s="235"/>
      <c r="V699" s="235"/>
      <c r="W699" s="235"/>
      <c r="X699" s="235"/>
      <c r="Y699" s="235"/>
      <c r="Z699" s="235"/>
    </row>
    <row r="700" spans="1:26" ht="12" customHeight="1" x14ac:dyDescent="0.25">
      <c r="A700" s="235"/>
      <c r="B700" s="235"/>
      <c r="C700" s="235"/>
      <c r="D700" s="269"/>
      <c r="E700" s="235"/>
      <c r="F700" s="235"/>
      <c r="G700" s="235"/>
      <c r="H700" s="235"/>
      <c r="I700" s="235"/>
      <c r="J700" s="235"/>
      <c r="K700" s="235"/>
      <c r="L700" s="235"/>
      <c r="M700" s="235"/>
      <c r="N700" s="235"/>
      <c r="O700" s="235"/>
      <c r="P700" s="235"/>
      <c r="Q700" s="235"/>
      <c r="R700" s="235"/>
      <c r="S700" s="235"/>
      <c r="T700" s="235"/>
      <c r="U700" s="235"/>
      <c r="V700" s="235"/>
      <c r="W700" s="235"/>
      <c r="X700" s="235"/>
      <c r="Y700" s="235"/>
      <c r="Z700" s="235"/>
    </row>
    <row r="701" spans="1:26" ht="12" customHeight="1" x14ac:dyDescent="0.25">
      <c r="A701" s="235"/>
      <c r="B701" s="235"/>
      <c r="C701" s="235"/>
      <c r="D701" s="269"/>
      <c r="E701" s="235"/>
      <c r="F701" s="235"/>
      <c r="G701" s="235"/>
      <c r="H701" s="235"/>
      <c r="I701" s="235"/>
      <c r="J701" s="235"/>
      <c r="K701" s="235"/>
      <c r="L701" s="235"/>
      <c r="M701" s="235"/>
      <c r="N701" s="235"/>
      <c r="O701" s="235"/>
      <c r="P701" s="235"/>
      <c r="Q701" s="235"/>
      <c r="R701" s="235"/>
      <c r="S701" s="235"/>
      <c r="T701" s="235"/>
      <c r="U701" s="235"/>
      <c r="V701" s="235"/>
      <c r="W701" s="235"/>
      <c r="X701" s="235"/>
      <c r="Y701" s="235"/>
      <c r="Z701" s="235"/>
    </row>
    <row r="702" spans="1:26" ht="12" customHeight="1" x14ac:dyDescent="0.25">
      <c r="A702" s="235"/>
      <c r="B702" s="235"/>
      <c r="C702" s="235"/>
      <c r="D702" s="269"/>
      <c r="E702" s="235"/>
      <c r="F702" s="235"/>
      <c r="G702" s="235"/>
      <c r="H702" s="235"/>
      <c r="I702" s="235"/>
      <c r="J702" s="235"/>
      <c r="K702" s="235"/>
      <c r="L702" s="235"/>
      <c r="M702" s="235"/>
      <c r="N702" s="235"/>
      <c r="O702" s="235"/>
      <c r="P702" s="235"/>
      <c r="Q702" s="235"/>
      <c r="R702" s="235"/>
      <c r="S702" s="235"/>
      <c r="T702" s="235"/>
      <c r="U702" s="235"/>
      <c r="V702" s="235"/>
      <c r="W702" s="235"/>
      <c r="X702" s="235"/>
      <c r="Y702" s="235"/>
      <c r="Z702" s="235"/>
    </row>
    <row r="703" spans="1:26" ht="12" customHeight="1" x14ac:dyDescent="0.25">
      <c r="A703" s="235"/>
      <c r="B703" s="235"/>
      <c r="C703" s="235"/>
      <c r="D703" s="269"/>
      <c r="E703" s="235"/>
      <c r="F703" s="235"/>
      <c r="G703" s="235"/>
      <c r="H703" s="235"/>
      <c r="I703" s="235"/>
      <c r="J703" s="235"/>
      <c r="K703" s="235"/>
      <c r="L703" s="235"/>
      <c r="M703" s="235"/>
      <c r="N703" s="235"/>
      <c r="O703" s="235"/>
      <c r="P703" s="235"/>
      <c r="Q703" s="235"/>
      <c r="R703" s="235"/>
      <c r="S703" s="235"/>
      <c r="T703" s="235"/>
      <c r="U703" s="235"/>
      <c r="V703" s="235"/>
      <c r="W703" s="235"/>
      <c r="X703" s="235"/>
      <c r="Y703" s="235"/>
      <c r="Z703" s="235"/>
    </row>
    <row r="704" spans="1:26" ht="12" customHeight="1" x14ac:dyDescent="0.25">
      <c r="A704" s="235"/>
      <c r="B704" s="235"/>
      <c r="C704" s="235"/>
      <c r="D704" s="269"/>
      <c r="E704" s="235"/>
      <c r="F704" s="235"/>
      <c r="G704" s="235"/>
      <c r="H704" s="235"/>
      <c r="I704" s="235"/>
      <c r="J704" s="235"/>
      <c r="K704" s="235"/>
      <c r="L704" s="235"/>
      <c r="M704" s="235"/>
      <c r="N704" s="235"/>
      <c r="O704" s="235"/>
      <c r="P704" s="235"/>
      <c r="Q704" s="235"/>
      <c r="R704" s="235"/>
      <c r="S704" s="235"/>
      <c r="T704" s="235"/>
      <c r="U704" s="235"/>
      <c r="V704" s="235"/>
      <c r="W704" s="235"/>
      <c r="X704" s="235"/>
      <c r="Y704" s="235"/>
      <c r="Z704" s="235"/>
    </row>
    <row r="705" spans="1:26" ht="12" customHeight="1" x14ac:dyDescent="0.25">
      <c r="A705" s="235"/>
      <c r="B705" s="235"/>
      <c r="C705" s="235"/>
      <c r="D705" s="269"/>
      <c r="E705" s="235"/>
      <c r="F705" s="235"/>
      <c r="G705" s="235"/>
      <c r="H705" s="235"/>
      <c r="I705" s="235"/>
      <c r="J705" s="235"/>
      <c r="K705" s="235"/>
      <c r="L705" s="235"/>
      <c r="M705" s="235"/>
      <c r="N705" s="235"/>
      <c r="O705" s="235"/>
      <c r="P705" s="235"/>
      <c r="Q705" s="235"/>
      <c r="R705" s="235"/>
      <c r="S705" s="235"/>
      <c r="T705" s="235"/>
      <c r="U705" s="235"/>
      <c r="V705" s="235"/>
      <c r="W705" s="235"/>
      <c r="X705" s="235"/>
      <c r="Y705" s="235"/>
      <c r="Z705" s="235"/>
    </row>
    <row r="706" spans="1:26" ht="12" customHeight="1" x14ac:dyDescent="0.25">
      <c r="A706" s="235"/>
      <c r="B706" s="235"/>
      <c r="C706" s="235"/>
      <c r="D706" s="269"/>
      <c r="E706" s="235"/>
      <c r="F706" s="235"/>
      <c r="G706" s="235"/>
      <c r="H706" s="235"/>
      <c r="I706" s="235"/>
      <c r="J706" s="235"/>
      <c r="K706" s="235"/>
      <c r="L706" s="235"/>
      <c r="M706" s="235"/>
      <c r="N706" s="235"/>
      <c r="O706" s="235"/>
      <c r="P706" s="235"/>
      <c r="Q706" s="235"/>
      <c r="R706" s="235"/>
      <c r="S706" s="235"/>
      <c r="T706" s="235"/>
      <c r="U706" s="235"/>
      <c r="V706" s="235"/>
      <c r="W706" s="235"/>
      <c r="X706" s="235"/>
      <c r="Y706" s="235"/>
      <c r="Z706" s="235"/>
    </row>
    <row r="707" spans="1:26" ht="12" customHeight="1" x14ac:dyDescent="0.25">
      <c r="A707" s="235"/>
      <c r="B707" s="235"/>
      <c r="C707" s="235"/>
      <c r="D707" s="269"/>
      <c r="E707" s="235"/>
      <c r="F707" s="235"/>
      <c r="G707" s="235"/>
      <c r="H707" s="235"/>
      <c r="I707" s="235"/>
      <c r="J707" s="235"/>
      <c r="K707" s="235"/>
      <c r="L707" s="235"/>
      <c r="M707" s="235"/>
      <c r="N707" s="235"/>
      <c r="O707" s="235"/>
      <c r="P707" s="235"/>
      <c r="Q707" s="235"/>
      <c r="R707" s="235"/>
      <c r="S707" s="235"/>
      <c r="T707" s="235"/>
      <c r="U707" s="235"/>
      <c r="V707" s="235"/>
      <c r="W707" s="235"/>
      <c r="X707" s="235"/>
      <c r="Y707" s="235"/>
      <c r="Z707" s="235"/>
    </row>
    <row r="708" spans="1:26" ht="12" customHeight="1" x14ac:dyDescent="0.25">
      <c r="A708" s="235"/>
      <c r="B708" s="235"/>
      <c r="C708" s="235"/>
      <c r="D708" s="269"/>
      <c r="E708" s="235"/>
      <c r="F708" s="235"/>
      <c r="G708" s="235"/>
      <c r="H708" s="235"/>
      <c r="I708" s="235"/>
      <c r="J708" s="235"/>
      <c r="K708" s="235"/>
      <c r="L708" s="235"/>
      <c r="M708" s="235"/>
      <c r="N708" s="235"/>
      <c r="O708" s="235"/>
      <c r="P708" s="235"/>
      <c r="Q708" s="235"/>
      <c r="R708" s="235"/>
      <c r="S708" s="235"/>
      <c r="T708" s="235"/>
      <c r="U708" s="235"/>
      <c r="V708" s="235"/>
      <c r="W708" s="235"/>
      <c r="X708" s="235"/>
      <c r="Y708" s="235"/>
      <c r="Z708" s="235"/>
    </row>
    <row r="709" spans="1:26" ht="12" customHeight="1" x14ac:dyDescent="0.25">
      <c r="A709" s="235"/>
      <c r="B709" s="235"/>
      <c r="C709" s="235"/>
      <c r="D709" s="269"/>
      <c r="E709" s="235"/>
      <c r="F709" s="235"/>
      <c r="G709" s="235"/>
      <c r="H709" s="235"/>
      <c r="I709" s="235"/>
      <c r="J709" s="235"/>
      <c r="K709" s="235"/>
      <c r="L709" s="235"/>
      <c r="M709" s="235"/>
      <c r="N709" s="235"/>
      <c r="O709" s="235"/>
      <c r="P709" s="235"/>
      <c r="Q709" s="235"/>
      <c r="R709" s="235"/>
      <c r="S709" s="235"/>
      <c r="T709" s="235"/>
      <c r="U709" s="235"/>
      <c r="V709" s="235"/>
      <c r="W709" s="235"/>
      <c r="X709" s="235"/>
      <c r="Y709" s="235"/>
      <c r="Z709" s="235"/>
    </row>
    <row r="710" spans="1:26" ht="12" customHeight="1" x14ac:dyDescent="0.25">
      <c r="A710" s="235"/>
      <c r="B710" s="235"/>
      <c r="C710" s="235"/>
      <c r="D710" s="269"/>
      <c r="E710" s="235"/>
      <c r="F710" s="235"/>
      <c r="G710" s="235"/>
      <c r="H710" s="235"/>
      <c r="I710" s="235"/>
      <c r="J710" s="235"/>
      <c r="K710" s="235"/>
      <c r="L710" s="235"/>
      <c r="M710" s="235"/>
      <c r="N710" s="235"/>
      <c r="O710" s="235"/>
      <c r="P710" s="235"/>
      <c r="Q710" s="235"/>
      <c r="R710" s="235"/>
      <c r="S710" s="235"/>
      <c r="T710" s="235"/>
      <c r="U710" s="235"/>
      <c r="V710" s="235"/>
      <c r="W710" s="235"/>
      <c r="X710" s="235"/>
      <c r="Y710" s="235"/>
      <c r="Z710" s="235"/>
    </row>
    <row r="711" spans="1:26" ht="12" customHeight="1" x14ac:dyDescent="0.25">
      <c r="A711" s="235"/>
      <c r="B711" s="235"/>
      <c r="C711" s="235"/>
      <c r="D711" s="269"/>
      <c r="E711" s="235"/>
      <c r="F711" s="235"/>
      <c r="G711" s="235"/>
      <c r="H711" s="235"/>
      <c r="I711" s="235"/>
      <c r="J711" s="235"/>
      <c r="K711" s="235"/>
      <c r="L711" s="235"/>
      <c r="M711" s="235"/>
      <c r="N711" s="235"/>
      <c r="O711" s="235"/>
      <c r="P711" s="235"/>
      <c r="Q711" s="235"/>
      <c r="R711" s="235"/>
      <c r="S711" s="235"/>
      <c r="T711" s="235"/>
      <c r="U711" s="235"/>
      <c r="V711" s="235"/>
      <c r="W711" s="235"/>
      <c r="X711" s="235"/>
      <c r="Y711" s="235"/>
      <c r="Z711" s="235"/>
    </row>
    <row r="712" spans="1:26" ht="12" customHeight="1" x14ac:dyDescent="0.25">
      <c r="A712" s="235"/>
      <c r="B712" s="235"/>
      <c r="C712" s="235"/>
      <c r="D712" s="269"/>
      <c r="E712" s="235"/>
      <c r="F712" s="235"/>
      <c r="G712" s="235"/>
      <c r="H712" s="235"/>
      <c r="I712" s="235"/>
      <c r="J712" s="235"/>
      <c r="K712" s="235"/>
      <c r="L712" s="235"/>
      <c r="M712" s="235"/>
      <c r="N712" s="235"/>
      <c r="O712" s="235"/>
      <c r="P712" s="235"/>
      <c r="Q712" s="235"/>
      <c r="R712" s="235"/>
      <c r="S712" s="235"/>
      <c r="T712" s="235"/>
      <c r="U712" s="235"/>
      <c r="V712" s="235"/>
      <c r="W712" s="235"/>
      <c r="X712" s="235"/>
      <c r="Y712" s="235"/>
      <c r="Z712" s="235"/>
    </row>
    <row r="713" spans="1:26" ht="12" customHeight="1" x14ac:dyDescent="0.25">
      <c r="A713" s="235"/>
      <c r="B713" s="235"/>
      <c r="C713" s="235"/>
      <c r="D713" s="269"/>
      <c r="E713" s="235"/>
      <c r="F713" s="235"/>
      <c r="G713" s="235"/>
      <c r="H713" s="235"/>
      <c r="I713" s="235"/>
      <c r="J713" s="235"/>
      <c r="K713" s="235"/>
      <c r="L713" s="235"/>
      <c r="M713" s="235"/>
      <c r="N713" s="235"/>
      <c r="O713" s="235"/>
      <c r="P713" s="235"/>
      <c r="Q713" s="235"/>
      <c r="R713" s="235"/>
      <c r="S713" s="235"/>
      <c r="T713" s="235"/>
      <c r="U713" s="235"/>
      <c r="V713" s="235"/>
      <c r="W713" s="235"/>
      <c r="X713" s="235"/>
      <c r="Y713" s="235"/>
      <c r="Z713" s="235"/>
    </row>
    <row r="714" spans="1:26" ht="12" customHeight="1" x14ac:dyDescent="0.25">
      <c r="A714" s="235"/>
      <c r="B714" s="235"/>
      <c r="C714" s="235"/>
      <c r="D714" s="269"/>
      <c r="E714" s="235"/>
      <c r="F714" s="235"/>
      <c r="G714" s="235"/>
      <c r="H714" s="235"/>
      <c r="I714" s="235"/>
      <c r="J714" s="235"/>
      <c r="K714" s="235"/>
      <c r="L714" s="235"/>
      <c r="M714" s="235"/>
      <c r="N714" s="235"/>
      <c r="O714" s="235"/>
      <c r="P714" s="235"/>
      <c r="Q714" s="235"/>
      <c r="R714" s="235"/>
      <c r="S714" s="235"/>
      <c r="T714" s="235"/>
      <c r="U714" s="235"/>
      <c r="V714" s="235"/>
      <c r="W714" s="235"/>
      <c r="X714" s="235"/>
      <c r="Y714" s="235"/>
      <c r="Z714" s="235"/>
    </row>
    <row r="715" spans="1:26" ht="12" customHeight="1" x14ac:dyDescent="0.25">
      <c r="A715" s="235"/>
      <c r="B715" s="235"/>
      <c r="C715" s="235"/>
      <c r="D715" s="269"/>
      <c r="E715" s="235"/>
      <c r="F715" s="235"/>
      <c r="G715" s="235"/>
      <c r="H715" s="235"/>
      <c r="I715" s="235"/>
      <c r="J715" s="235"/>
      <c r="K715" s="235"/>
      <c r="L715" s="235"/>
      <c r="M715" s="235"/>
      <c r="N715" s="235"/>
      <c r="O715" s="235"/>
      <c r="P715" s="235"/>
      <c r="Q715" s="235"/>
      <c r="R715" s="235"/>
      <c r="S715" s="235"/>
      <c r="T715" s="235"/>
      <c r="U715" s="235"/>
      <c r="V715" s="235"/>
      <c r="W715" s="235"/>
      <c r="X715" s="235"/>
      <c r="Y715" s="235"/>
      <c r="Z715" s="235"/>
    </row>
    <row r="716" spans="1:26" ht="12" customHeight="1" x14ac:dyDescent="0.25">
      <c r="A716" s="235"/>
      <c r="B716" s="235"/>
      <c r="C716" s="235"/>
      <c r="D716" s="269"/>
      <c r="E716" s="235"/>
      <c r="F716" s="235"/>
      <c r="G716" s="235"/>
      <c r="H716" s="235"/>
      <c r="I716" s="235"/>
      <c r="J716" s="235"/>
      <c r="K716" s="235"/>
      <c r="L716" s="235"/>
      <c r="M716" s="235"/>
      <c r="N716" s="235"/>
      <c r="O716" s="235"/>
      <c r="P716" s="235"/>
      <c r="Q716" s="235"/>
      <c r="R716" s="235"/>
      <c r="S716" s="235"/>
      <c r="T716" s="235"/>
      <c r="U716" s="235"/>
      <c r="V716" s="235"/>
      <c r="W716" s="235"/>
      <c r="X716" s="235"/>
      <c r="Y716" s="235"/>
      <c r="Z716" s="235"/>
    </row>
    <row r="717" spans="1:26" ht="12" customHeight="1" x14ac:dyDescent="0.25">
      <c r="A717" s="235"/>
      <c r="B717" s="235"/>
      <c r="C717" s="235"/>
      <c r="D717" s="269"/>
      <c r="E717" s="235"/>
      <c r="F717" s="235"/>
      <c r="G717" s="235"/>
      <c r="H717" s="235"/>
      <c r="I717" s="235"/>
      <c r="J717" s="235"/>
      <c r="K717" s="235"/>
      <c r="L717" s="235"/>
      <c r="M717" s="235"/>
      <c r="N717" s="235"/>
      <c r="O717" s="235"/>
      <c r="P717" s="235"/>
      <c r="Q717" s="235"/>
      <c r="R717" s="235"/>
      <c r="S717" s="235"/>
      <c r="T717" s="235"/>
      <c r="U717" s="235"/>
      <c r="V717" s="235"/>
      <c r="W717" s="235"/>
      <c r="X717" s="235"/>
      <c r="Y717" s="235"/>
      <c r="Z717" s="235"/>
    </row>
    <row r="718" spans="1:26" ht="12" customHeight="1" x14ac:dyDescent="0.25">
      <c r="A718" s="235"/>
      <c r="B718" s="235"/>
      <c r="C718" s="235"/>
      <c r="D718" s="269"/>
      <c r="E718" s="235"/>
      <c r="F718" s="235"/>
      <c r="G718" s="235"/>
      <c r="H718" s="235"/>
      <c r="I718" s="235"/>
      <c r="J718" s="235"/>
      <c r="K718" s="235"/>
      <c r="L718" s="235"/>
      <c r="M718" s="235"/>
      <c r="N718" s="235"/>
      <c r="O718" s="235"/>
      <c r="P718" s="235"/>
      <c r="Q718" s="235"/>
      <c r="R718" s="235"/>
      <c r="S718" s="235"/>
      <c r="T718" s="235"/>
      <c r="U718" s="235"/>
      <c r="V718" s="235"/>
      <c r="W718" s="235"/>
      <c r="X718" s="235"/>
      <c r="Y718" s="235"/>
      <c r="Z718" s="235"/>
    </row>
    <row r="719" spans="1:26" ht="12" customHeight="1" x14ac:dyDescent="0.25">
      <c r="A719" s="235"/>
      <c r="B719" s="235"/>
      <c r="C719" s="235"/>
      <c r="D719" s="269"/>
      <c r="E719" s="235"/>
      <c r="F719" s="235"/>
      <c r="G719" s="235"/>
      <c r="H719" s="235"/>
      <c r="I719" s="235"/>
      <c r="J719" s="235"/>
      <c r="K719" s="235"/>
      <c r="L719" s="235"/>
      <c r="M719" s="235"/>
      <c r="N719" s="235"/>
      <c r="O719" s="235"/>
      <c r="P719" s="235"/>
      <c r="Q719" s="235"/>
      <c r="R719" s="235"/>
      <c r="S719" s="235"/>
      <c r="T719" s="235"/>
      <c r="U719" s="235"/>
      <c r="V719" s="235"/>
      <c r="W719" s="235"/>
      <c r="X719" s="235"/>
      <c r="Y719" s="235"/>
      <c r="Z719" s="235"/>
    </row>
    <row r="720" spans="1:26" ht="12" customHeight="1" x14ac:dyDescent="0.25">
      <c r="A720" s="235"/>
      <c r="B720" s="235"/>
      <c r="C720" s="235"/>
      <c r="D720" s="269"/>
      <c r="E720" s="235"/>
      <c r="F720" s="235"/>
      <c r="G720" s="235"/>
      <c r="H720" s="235"/>
      <c r="I720" s="235"/>
      <c r="J720" s="235"/>
      <c r="K720" s="235"/>
      <c r="L720" s="235"/>
      <c r="M720" s="235"/>
      <c r="N720" s="235"/>
      <c r="O720" s="235"/>
      <c r="P720" s="235"/>
      <c r="Q720" s="235"/>
      <c r="R720" s="235"/>
      <c r="S720" s="235"/>
      <c r="T720" s="235"/>
      <c r="U720" s="235"/>
      <c r="V720" s="235"/>
      <c r="W720" s="235"/>
      <c r="X720" s="235"/>
      <c r="Y720" s="235"/>
      <c r="Z720" s="235"/>
    </row>
    <row r="721" spans="1:26" ht="12" customHeight="1" x14ac:dyDescent="0.25">
      <c r="A721" s="235"/>
      <c r="B721" s="235"/>
      <c r="C721" s="235"/>
      <c r="D721" s="269"/>
      <c r="E721" s="235"/>
      <c r="F721" s="235"/>
      <c r="G721" s="235"/>
      <c r="H721" s="235"/>
      <c r="I721" s="235"/>
      <c r="J721" s="235"/>
      <c r="K721" s="235"/>
      <c r="L721" s="235"/>
      <c r="M721" s="235"/>
      <c r="N721" s="235"/>
      <c r="O721" s="235"/>
      <c r="P721" s="235"/>
      <c r="Q721" s="235"/>
      <c r="R721" s="235"/>
      <c r="S721" s="235"/>
      <c r="T721" s="235"/>
      <c r="U721" s="235"/>
      <c r="V721" s="235"/>
      <c r="W721" s="235"/>
      <c r="X721" s="235"/>
      <c r="Y721" s="235"/>
      <c r="Z721" s="235"/>
    </row>
    <row r="722" spans="1:26" ht="12" customHeight="1" x14ac:dyDescent="0.25">
      <c r="A722" s="235"/>
      <c r="B722" s="235"/>
      <c r="C722" s="235"/>
      <c r="D722" s="269"/>
      <c r="E722" s="235"/>
      <c r="F722" s="235"/>
      <c r="G722" s="235"/>
      <c r="H722" s="235"/>
      <c r="I722" s="235"/>
      <c r="J722" s="235"/>
      <c r="K722" s="235"/>
      <c r="L722" s="235"/>
      <c r="M722" s="235"/>
      <c r="N722" s="235"/>
      <c r="O722" s="235"/>
      <c r="P722" s="235"/>
      <c r="Q722" s="235"/>
      <c r="R722" s="235"/>
      <c r="S722" s="235"/>
      <c r="T722" s="235"/>
      <c r="U722" s="235"/>
      <c r="V722" s="235"/>
      <c r="W722" s="235"/>
      <c r="X722" s="235"/>
      <c r="Y722" s="235"/>
      <c r="Z722" s="235"/>
    </row>
    <row r="723" spans="1:26" ht="12" customHeight="1" x14ac:dyDescent="0.25">
      <c r="A723" s="235"/>
      <c r="B723" s="235"/>
      <c r="C723" s="235"/>
      <c r="D723" s="269"/>
      <c r="E723" s="235"/>
      <c r="F723" s="235"/>
      <c r="G723" s="235"/>
      <c r="H723" s="235"/>
      <c r="I723" s="235"/>
      <c r="J723" s="235"/>
      <c r="K723" s="235"/>
      <c r="L723" s="235"/>
      <c r="M723" s="235"/>
      <c r="N723" s="235"/>
      <c r="O723" s="235"/>
      <c r="P723" s="235"/>
      <c r="Q723" s="235"/>
      <c r="R723" s="235"/>
      <c r="S723" s="235"/>
      <c r="T723" s="235"/>
      <c r="U723" s="235"/>
      <c r="V723" s="235"/>
      <c r="W723" s="235"/>
      <c r="X723" s="235"/>
      <c r="Y723" s="235"/>
      <c r="Z723" s="235"/>
    </row>
    <row r="724" spans="1:26" ht="12" customHeight="1" x14ac:dyDescent="0.25">
      <c r="A724" s="235"/>
      <c r="B724" s="235"/>
      <c r="C724" s="235"/>
      <c r="D724" s="269"/>
      <c r="E724" s="235"/>
      <c r="F724" s="235"/>
      <c r="G724" s="235"/>
      <c r="H724" s="235"/>
      <c r="I724" s="235"/>
      <c r="J724" s="235"/>
      <c r="K724" s="235"/>
      <c r="L724" s="235"/>
      <c r="M724" s="235"/>
      <c r="N724" s="235"/>
      <c r="O724" s="235"/>
      <c r="P724" s="235"/>
      <c r="Q724" s="235"/>
      <c r="R724" s="235"/>
      <c r="S724" s="235"/>
      <c r="T724" s="235"/>
      <c r="U724" s="235"/>
      <c r="V724" s="235"/>
      <c r="W724" s="235"/>
      <c r="X724" s="235"/>
      <c r="Y724" s="235"/>
      <c r="Z724" s="235"/>
    </row>
    <row r="725" spans="1:26" ht="12" customHeight="1" x14ac:dyDescent="0.25">
      <c r="A725" s="235"/>
      <c r="B725" s="235"/>
      <c r="C725" s="235"/>
      <c r="D725" s="269"/>
      <c r="E725" s="235"/>
      <c r="F725" s="235"/>
      <c r="G725" s="235"/>
      <c r="H725" s="235"/>
      <c r="I725" s="235"/>
      <c r="J725" s="235"/>
      <c r="K725" s="235"/>
      <c r="L725" s="235"/>
      <c r="M725" s="235"/>
      <c r="N725" s="235"/>
      <c r="O725" s="235"/>
      <c r="P725" s="235"/>
      <c r="Q725" s="235"/>
      <c r="R725" s="235"/>
      <c r="S725" s="235"/>
      <c r="T725" s="235"/>
      <c r="U725" s="235"/>
      <c r="V725" s="235"/>
      <c r="W725" s="235"/>
      <c r="X725" s="235"/>
      <c r="Y725" s="235"/>
      <c r="Z725" s="235"/>
    </row>
    <row r="726" spans="1:26" ht="12" customHeight="1" x14ac:dyDescent="0.25">
      <c r="A726" s="235"/>
      <c r="B726" s="235"/>
      <c r="C726" s="235"/>
      <c r="D726" s="269"/>
      <c r="E726" s="235"/>
      <c r="F726" s="235"/>
      <c r="G726" s="235"/>
      <c r="H726" s="235"/>
      <c r="I726" s="235"/>
      <c r="J726" s="235"/>
      <c r="K726" s="235"/>
      <c r="L726" s="235"/>
      <c r="M726" s="235"/>
      <c r="N726" s="235"/>
      <c r="O726" s="235"/>
      <c r="P726" s="235"/>
      <c r="Q726" s="235"/>
      <c r="R726" s="235"/>
      <c r="S726" s="235"/>
      <c r="T726" s="235"/>
      <c r="U726" s="235"/>
      <c r="V726" s="235"/>
      <c r="W726" s="235"/>
      <c r="X726" s="235"/>
      <c r="Y726" s="235"/>
      <c r="Z726" s="235"/>
    </row>
    <row r="727" spans="1:26" ht="12" customHeight="1" x14ac:dyDescent="0.25">
      <c r="A727" s="235"/>
      <c r="B727" s="235"/>
      <c r="C727" s="235"/>
      <c r="D727" s="269"/>
      <c r="E727" s="235"/>
      <c r="F727" s="235"/>
      <c r="G727" s="235"/>
      <c r="H727" s="235"/>
      <c r="I727" s="235"/>
      <c r="J727" s="235"/>
      <c r="K727" s="235"/>
      <c r="L727" s="235"/>
      <c r="M727" s="235"/>
      <c r="N727" s="235"/>
      <c r="O727" s="235"/>
      <c r="P727" s="235"/>
      <c r="Q727" s="235"/>
      <c r="R727" s="235"/>
      <c r="S727" s="235"/>
      <c r="T727" s="235"/>
      <c r="U727" s="235"/>
      <c r="V727" s="235"/>
      <c r="W727" s="235"/>
      <c r="X727" s="235"/>
      <c r="Y727" s="235"/>
      <c r="Z727" s="235"/>
    </row>
    <row r="728" spans="1:26" ht="12" customHeight="1" x14ac:dyDescent="0.25">
      <c r="A728" s="235"/>
      <c r="B728" s="235"/>
      <c r="C728" s="235"/>
      <c r="D728" s="269"/>
      <c r="E728" s="235"/>
      <c r="F728" s="235"/>
      <c r="G728" s="235"/>
      <c r="H728" s="235"/>
      <c r="I728" s="235"/>
      <c r="J728" s="235"/>
      <c r="K728" s="235"/>
      <c r="L728" s="235"/>
      <c r="M728" s="235"/>
      <c r="N728" s="235"/>
      <c r="O728" s="235"/>
      <c r="P728" s="235"/>
      <c r="Q728" s="235"/>
      <c r="R728" s="235"/>
      <c r="S728" s="235"/>
      <c r="T728" s="235"/>
      <c r="U728" s="235"/>
      <c r="V728" s="235"/>
      <c r="W728" s="235"/>
      <c r="X728" s="235"/>
      <c r="Y728" s="235"/>
      <c r="Z728" s="235"/>
    </row>
    <row r="729" spans="1:26" ht="12" customHeight="1" x14ac:dyDescent="0.25">
      <c r="A729" s="235"/>
      <c r="B729" s="235"/>
      <c r="C729" s="235"/>
      <c r="D729" s="269"/>
      <c r="E729" s="235"/>
      <c r="F729" s="235"/>
      <c r="G729" s="235"/>
      <c r="H729" s="235"/>
      <c r="I729" s="235"/>
      <c r="J729" s="235"/>
      <c r="K729" s="235"/>
      <c r="L729" s="235"/>
      <c r="M729" s="235"/>
      <c r="N729" s="235"/>
      <c r="O729" s="235"/>
      <c r="P729" s="235"/>
      <c r="Q729" s="235"/>
      <c r="R729" s="235"/>
      <c r="S729" s="235"/>
      <c r="T729" s="235"/>
      <c r="U729" s="235"/>
      <c r="V729" s="235"/>
      <c r="W729" s="235"/>
      <c r="X729" s="235"/>
      <c r="Y729" s="235"/>
      <c r="Z729" s="235"/>
    </row>
    <row r="730" spans="1:26" ht="12" customHeight="1" x14ac:dyDescent="0.25">
      <c r="A730" s="235"/>
      <c r="B730" s="235"/>
      <c r="C730" s="235"/>
      <c r="D730" s="269"/>
      <c r="E730" s="235"/>
      <c r="F730" s="235"/>
      <c r="G730" s="235"/>
      <c r="H730" s="235"/>
      <c r="I730" s="235"/>
      <c r="J730" s="235"/>
      <c r="K730" s="235"/>
      <c r="L730" s="235"/>
      <c r="M730" s="235"/>
      <c r="N730" s="235"/>
      <c r="O730" s="235"/>
      <c r="P730" s="235"/>
      <c r="Q730" s="235"/>
      <c r="R730" s="235"/>
      <c r="S730" s="235"/>
      <c r="T730" s="235"/>
      <c r="U730" s="235"/>
      <c r="V730" s="235"/>
      <c r="W730" s="235"/>
      <c r="X730" s="235"/>
      <c r="Y730" s="235"/>
      <c r="Z730" s="235"/>
    </row>
    <row r="731" spans="1:26" ht="12" customHeight="1" x14ac:dyDescent="0.25">
      <c r="A731" s="235"/>
      <c r="B731" s="235"/>
      <c r="C731" s="235"/>
      <c r="D731" s="269"/>
      <c r="E731" s="235"/>
      <c r="F731" s="235"/>
      <c r="G731" s="235"/>
      <c r="H731" s="235"/>
      <c r="I731" s="235"/>
      <c r="J731" s="235"/>
      <c r="K731" s="235"/>
      <c r="L731" s="235"/>
      <c r="M731" s="235"/>
      <c r="N731" s="235"/>
      <c r="O731" s="235"/>
      <c r="P731" s="235"/>
      <c r="Q731" s="235"/>
      <c r="R731" s="235"/>
      <c r="S731" s="235"/>
      <c r="T731" s="235"/>
      <c r="U731" s="235"/>
      <c r="V731" s="235"/>
      <c r="W731" s="235"/>
      <c r="X731" s="235"/>
      <c r="Y731" s="235"/>
      <c r="Z731" s="235"/>
    </row>
    <row r="732" spans="1:26" ht="12" customHeight="1" x14ac:dyDescent="0.25">
      <c r="A732" s="235"/>
      <c r="B732" s="235"/>
      <c r="C732" s="235"/>
      <c r="D732" s="269"/>
      <c r="E732" s="235"/>
      <c r="F732" s="235"/>
      <c r="G732" s="235"/>
      <c r="H732" s="235"/>
      <c r="I732" s="235"/>
      <c r="J732" s="235"/>
      <c r="K732" s="235"/>
      <c r="L732" s="235"/>
      <c r="M732" s="235"/>
      <c r="N732" s="235"/>
      <c r="O732" s="235"/>
      <c r="P732" s="235"/>
      <c r="Q732" s="235"/>
      <c r="R732" s="235"/>
      <c r="S732" s="235"/>
      <c r="T732" s="235"/>
      <c r="U732" s="235"/>
      <c r="V732" s="235"/>
      <c r="W732" s="235"/>
      <c r="X732" s="235"/>
      <c r="Y732" s="235"/>
      <c r="Z732" s="235"/>
    </row>
    <row r="733" spans="1:26" ht="12" customHeight="1" x14ac:dyDescent="0.25">
      <c r="A733" s="235"/>
      <c r="B733" s="235"/>
      <c r="C733" s="235"/>
      <c r="D733" s="269"/>
      <c r="E733" s="235"/>
      <c r="F733" s="235"/>
      <c r="G733" s="235"/>
      <c r="H733" s="235"/>
      <c r="I733" s="235"/>
      <c r="J733" s="235"/>
      <c r="K733" s="235"/>
      <c r="L733" s="235"/>
      <c r="M733" s="235"/>
      <c r="N733" s="235"/>
      <c r="O733" s="235"/>
      <c r="P733" s="235"/>
      <c r="Q733" s="235"/>
      <c r="R733" s="235"/>
      <c r="S733" s="235"/>
      <c r="T733" s="235"/>
      <c r="U733" s="235"/>
      <c r="V733" s="235"/>
      <c r="W733" s="235"/>
      <c r="X733" s="235"/>
      <c r="Y733" s="235"/>
      <c r="Z733" s="235"/>
    </row>
    <row r="734" spans="1:26" ht="12" customHeight="1" x14ac:dyDescent="0.25">
      <c r="A734" s="235"/>
      <c r="B734" s="235"/>
      <c r="C734" s="235"/>
      <c r="D734" s="269"/>
      <c r="E734" s="235"/>
      <c r="F734" s="235"/>
      <c r="G734" s="235"/>
      <c r="H734" s="235"/>
      <c r="I734" s="235"/>
      <c r="J734" s="235"/>
      <c r="K734" s="235"/>
      <c r="L734" s="235"/>
      <c r="M734" s="235"/>
      <c r="N734" s="235"/>
      <c r="O734" s="235"/>
      <c r="P734" s="235"/>
      <c r="Q734" s="235"/>
      <c r="R734" s="235"/>
      <c r="S734" s="235"/>
      <c r="T734" s="235"/>
      <c r="U734" s="235"/>
      <c r="V734" s="235"/>
      <c r="W734" s="235"/>
      <c r="X734" s="235"/>
      <c r="Y734" s="235"/>
      <c r="Z734" s="235"/>
    </row>
    <row r="735" spans="1:26" ht="12" customHeight="1" x14ac:dyDescent="0.25">
      <c r="A735" s="235"/>
      <c r="B735" s="235"/>
      <c r="C735" s="235"/>
      <c r="D735" s="269"/>
      <c r="E735" s="235"/>
      <c r="F735" s="235"/>
      <c r="G735" s="235"/>
      <c r="H735" s="235"/>
      <c r="I735" s="235"/>
      <c r="J735" s="235"/>
      <c r="K735" s="235"/>
      <c r="L735" s="235"/>
      <c r="M735" s="235"/>
      <c r="N735" s="235"/>
      <c r="O735" s="235"/>
      <c r="P735" s="235"/>
      <c r="Q735" s="235"/>
      <c r="R735" s="235"/>
      <c r="S735" s="235"/>
      <c r="T735" s="235"/>
      <c r="U735" s="235"/>
      <c r="V735" s="235"/>
      <c r="W735" s="235"/>
      <c r="X735" s="235"/>
      <c r="Y735" s="235"/>
      <c r="Z735" s="235"/>
    </row>
    <row r="736" spans="1:26" ht="12" customHeight="1" x14ac:dyDescent="0.25">
      <c r="A736" s="235"/>
      <c r="B736" s="235"/>
      <c r="C736" s="235"/>
      <c r="D736" s="269"/>
      <c r="E736" s="235"/>
      <c r="F736" s="235"/>
      <c r="G736" s="235"/>
      <c r="H736" s="235"/>
      <c r="I736" s="235"/>
      <c r="J736" s="235"/>
      <c r="K736" s="235"/>
      <c r="L736" s="235"/>
      <c r="M736" s="235"/>
      <c r="N736" s="235"/>
      <c r="O736" s="235"/>
      <c r="P736" s="235"/>
      <c r="Q736" s="235"/>
      <c r="R736" s="235"/>
      <c r="S736" s="235"/>
      <c r="T736" s="235"/>
      <c r="U736" s="235"/>
      <c r="V736" s="235"/>
      <c r="W736" s="235"/>
      <c r="X736" s="235"/>
      <c r="Y736" s="235"/>
      <c r="Z736" s="235"/>
    </row>
    <row r="737" spans="1:26" ht="12" customHeight="1" x14ac:dyDescent="0.25">
      <c r="A737" s="235"/>
      <c r="B737" s="235"/>
      <c r="C737" s="235"/>
      <c r="D737" s="269"/>
      <c r="E737" s="235"/>
      <c r="F737" s="235"/>
      <c r="G737" s="235"/>
      <c r="H737" s="235"/>
      <c r="I737" s="235"/>
      <c r="J737" s="235"/>
      <c r="K737" s="235"/>
      <c r="L737" s="235"/>
      <c r="M737" s="235"/>
      <c r="N737" s="235"/>
      <c r="O737" s="235"/>
      <c r="P737" s="235"/>
      <c r="Q737" s="235"/>
      <c r="R737" s="235"/>
      <c r="S737" s="235"/>
      <c r="T737" s="235"/>
      <c r="U737" s="235"/>
      <c r="V737" s="235"/>
      <c r="W737" s="235"/>
      <c r="X737" s="235"/>
      <c r="Y737" s="235"/>
      <c r="Z737" s="235"/>
    </row>
    <row r="738" spans="1:26" ht="12" customHeight="1" x14ac:dyDescent="0.25">
      <c r="A738" s="235"/>
      <c r="B738" s="235"/>
      <c r="C738" s="235"/>
      <c r="D738" s="269"/>
      <c r="E738" s="235"/>
      <c r="F738" s="235"/>
      <c r="G738" s="235"/>
      <c r="H738" s="235"/>
      <c r="I738" s="235"/>
      <c r="J738" s="235"/>
      <c r="K738" s="235"/>
      <c r="L738" s="235"/>
      <c r="M738" s="235"/>
      <c r="N738" s="235"/>
      <c r="O738" s="235"/>
      <c r="P738" s="235"/>
      <c r="Q738" s="235"/>
      <c r="R738" s="235"/>
      <c r="S738" s="235"/>
      <c r="T738" s="235"/>
      <c r="U738" s="235"/>
      <c r="V738" s="235"/>
      <c r="W738" s="235"/>
      <c r="X738" s="235"/>
      <c r="Y738" s="235"/>
      <c r="Z738" s="235"/>
    </row>
    <row r="739" spans="1:26" ht="12" customHeight="1" x14ac:dyDescent="0.25">
      <c r="A739" s="235"/>
      <c r="B739" s="235"/>
      <c r="C739" s="235"/>
      <c r="D739" s="269"/>
      <c r="E739" s="235"/>
      <c r="F739" s="235"/>
      <c r="G739" s="235"/>
      <c r="H739" s="235"/>
      <c r="I739" s="235"/>
      <c r="J739" s="235"/>
      <c r="K739" s="235"/>
      <c r="L739" s="235"/>
      <c r="M739" s="235"/>
      <c r="N739" s="235"/>
      <c r="O739" s="235"/>
      <c r="P739" s="235"/>
      <c r="Q739" s="235"/>
      <c r="R739" s="235"/>
      <c r="S739" s="235"/>
      <c r="T739" s="235"/>
      <c r="U739" s="235"/>
      <c r="V739" s="235"/>
      <c r="W739" s="235"/>
      <c r="X739" s="235"/>
      <c r="Y739" s="235"/>
      <c r="Z739" s="235"/>
    </row>
    <row r="740" spans="1:26" ht="12" customHeight="1" x14ac:dyDescent="0.25">
      <c r="A740" s="235"/>
      <c r="B740" s="235"/>
      <c r="C740" s="235"/>
      <c r="D740" s="269"/>
      <c r="E740" s="235"/>
      <c r="F740" s="235"/>
      <c r="G740" s="235"/>
      <c r="H740" s="235"/>
      <c r="I740" s="235"/>
      <c r="J740" s="235"/>
      <c r="K740" s="235"/>
      <c r="L740" s="235"/>
      <c r="M740" s="235"/>
      <c r="N740" s="235"/>
      <c r="O740" s="235"/>
      <c r="P740" s="235"/>
      <c r="Q740" s="235"/>
      <c r="R740" s="235"/>
      <c r="S740" s="235"/>
      <c r="T740" s="235"/>
      <c r="U740" s="235"/>
      <c r="V740" s="235"/>
      <c r="W740" s="235"/>
      <c r="X740" s="235"/>
      <c r="Y740" s="235"/>
      <c r="Z740" s="235"/>
    </row>
    <row r="741" spans="1:26" ht="12" customHeight="1" x14ac:dyDescent="0.25">
      <c r="A741" s="235"/>
      <c r="B741" s="235"/>
      <c r="C741" s="235"/>
      <c r="D741" s="269"/>
      <c r="E741" s="235"/>
      <c r="F741" s="235"/>
      <c r="G741" s="235"/>
      <c r="H741" s="235"/>
      <c r="I741" s="235"/>
      <c r="J741" s="235"/>
      <c r="K741" s="235"/>
      <c r="L741" s="235"/>
      <c r="M741" s="235"/>
      <c r="N741" s="235"/>
      <c r="O741" s="235"/>
      <c r="P741" s="235"/>
      <c r="Q741" s="235"/>
      <c r="R741" s="235"/>
      <c r="S741" s="235"/>
      <c r="T741" s="235"/>
      <c r="U741" s="235"/>
      <c r="V741" s="235"/>
      <c r="W741" s="235"/>
      <c r="X741" s="235"/>
      <c r="Y741" s="235"/>
      <c r="Z741" s="235"/>
    </row>
    <row r="742" spans="1:26" ht="12" customHeight="1" x14ac:dyDescent="0.25">
      <c r="A742" s="235"/>
      <c r="B742" s="235"/>
      <c r="C742" s="235"/>
      <c r="D742" s="269"/>
      <c r="E742" s="235"/>
      <c r="F742" s="235"/>
      <c r="G742" s="235"/>
      <c r="H742" s="235"/>
      <c r="I742" s="235"/>
      <c r="J742" s="235"/>
      <c r="K742" s="235"/>
      <c r="L742" s="235"/>
      <c r="M742" s="235"/>
      <c r="N742" s="235"/>
      <c r="O742" s="235"/>
      <c r="P742" s="235"/>
      <c r="Q742" s="235"/>
      <c r="R742" s="235"/>
      <c r="S742" s="235"/>
      <c r="T742" s="235"/>
      <c r="U742" s="235"/>
      <c r="V742" s="235"/>
      <c r="W742" s="235"/>
      <c r="X742" s="235"/>
      <c r="Y742" s="235"/>
      <c r="Z742" s="235"/>
    </row>
    <row r="743" spans="1:26" ht="12" customHeight="1" x14ac:dyDescent="0.25">
      <c r="A743" s="235"/>
      <c r="B743" s="235"/>
      <c r="C743" s="235"/>
      <c r="D743" s="269"/>
      <c r="E743" s="235"/>
      <c r="F743" s="235"/>
      <c r="G743" s="235"/>
      <c r="H743" s="235"/>
      <c r="I743" s="235"/>
      <c r="J743" s="235"/>
      <c r="K743" s="235"/>
      <c r="L743" s="235"/>
      <c r="M743" s="235"/>
      <c r="N743" s="235"/>
      <c r="O743" s="235"/>
      <c r="P743" s="235"/>
      <c r="Q743" s="235"/>
      <c r="R743" s="235"/>
      <c r="S743" s="235"/>
      <c r="T743" s="235"/>
      <c r="U743" s="235"/>
      <c r="V743" s="235"/>
      <c r="W743" s="235"/>
      <c r="X743" s="235"/>
      <c r="Y743" s="235"/>
      <c r="Z743" s="235"/>
    </row>
    <row r="744" spans="1:26" ht="12" customHeight="1" x14ac:dyDescent="0.25">
      <c r="A744" s="235"/>
      <c r="B744" s="235"/>
      <c r="C744" s="235"/>
      <c r="D744" s="269"/>
      <c r="E744" s="235"/>
      <c r="F744" s="235"/>
      <c r="G744" s="235"/>
      <c r="H744" s="235"/>
      <c r="I744" s="235"/>
      <c r="J744" s="235"/>
      <c r="K744" s="235"/>
      <c r="L744" s="235"/>
      <c r="M744" s="235"/>
      <c r="N744" s="235"/>
      <c r="O744" s="235"/>
      <c r="P744" s="235"/>
      <c r="Q744" s="235"/>
      <c r="R744" s="235"/>
      <c r="S744" s="235"/>
      <c r="T744" s="235"/>
      <c r="U744" s="235"/>
      <c r="V744" s="235"/>
      <c r="W744" s="235"/>
      <c r="X744" s="235"/>
      <c r="Y744" s="235"/>
      <c r="Z744" s="235"/>
    </row>
    <row r="745" spans="1:26" ht="12" customHeight="1" x14ac:dyDescent="0.25">
      <c r="A745" s="235"/>
      <c r="B745" s="235"/>
      <c r="C745" s="235"/>
      <c r="D745" s="269"/>
      <c r="E745" s="235"/>
      <c r="F745" s="235"/>
      <c r="G745" s="235"/>
      <c r="H745" s="235"/>
      <c r="I745" s="235"/>
      <c r="J745" s="235"/>
      <c r="K745" s="235"/>
      <c r="L745" s="235"/>
      <c r="M745" s="235"/>
      <c r="N745" s="235"/>
      <c r="O745" s="235"/>
      <c r="P745" s="235"/>
      <c r="Q745" s="235"/>
      <c r="R745" s="235"/>
      <c r="S745" s="235"/>
      <c r="T745" s="235"/>
      <c r="U745" s="235"/>
      <c r="V745" s="235"/>
      <c r="W745" s="235"/>
      <c r="X745" s="235"/>
      <c r="Y745" s="235"/>
      <c r="Z745" s="235"/>
    </row>
    <row r="746" spans="1:26" ht="12" customHeight="1" x14ac:dyDescent="0.25">
      <c r="A746" s="235"/>
      <c r="B746" s="235"/>
      <c r="C746" s="235"/>
      <c r="D746" s="269"/>
      <c r="E746" s="235"/>
      <c r="F746" s="235"/>
      <c r="G746" s="235"/>
      <c r="H746" s="235"/>
      <c r="I746" s="235"/>
      <c r="J746" s="235"/>
      <c r="K746" s="235"/>
      <c r="L746" s="235"/>
      <c r="M746" s="235"/>
      <c r="N746" s="235"/>
      <c r="O746" s="235"/>
      <c r="P746" s="235"/>
      <c r="Q746" s="235"/>
      <c r="R746" s="235"/>
      <c r="S746" s="235"/>
      <c r="T746" s="235"/>
      <c r="U746" s="235"/>
      <c r="V746" s="235"/>
      <c r="W746" s="235"/>
      <c r="X746" s="235"/>
      <c r="Y746" s="235"/>
      <c r="Z746" s="235"/>
    </row>
    <row r="747" spans="1:26" ht="12" customHeight="1" x14ac:dyDescent="0.25">
      <c r="A747" s="235"/>
      <c r="B747" s="235"/>
      <c r="C747" s="235"/>
      <c r="D747" s="269"/>
      <c r="E747" s="235"/>
      <c r="F747" s="235"/>
      <c r="G747" s="235"/>
      <c r="H747" s="235"/>
      <c r="I747" s="235"/>
      <c r="J747" s="235"/>
      <c r="K747" s="235"/>
      <c r="L747" s="235"/>
      <c r="M747" s="235"/>
      <c r="N747" s="235"/>
      <c r="O747" s="235"/>
      <c r="P747" s="235"/>
      <c r="Q747" s="235"/>
      <c r="R747" s="235"/>
      <c r="S747" s="235"/>
      <c r="T747" s="235"/>
      <c r="U747" s="235"/>
      <c r="V747" s="235"/>
      <c r="W747" s="235"/>
      <c r="X747" s="235"/>
      <c r="Y747" s="235"/>
      <c r="Z747" s="235"/>
    </row>
    <row r="748" spans="1:26" ht="12" customHeight="1" x14ac:dyDescent="0.25">
      <c r="A748" s="235"/>
      <c r="B748" s="235"/>
      <c r="C748" s="235"/>
      <c r="D748" s="269"/>
      <c r="E748" s="235"/>
      <c r="F748" s="235"/>
      <c r="G748" s="235"/>
      <c r="H748" s="235"/>
      <c r="I748" s="235"/>
      <c r="J748" s="235"/>
      <c r="K748" s="235"/>
      <c r="L748" s="235"/>
      <c r="M748" s="235"/>
      <c r="N748" s="235"/>
      <c r="O748" s="235"/>
      <c r="P748" s="235"/>
      <c r="Q748" s="235"/>
      <c r="R748" s="235"/>
      <c r="S748" s="235"/>
      <c r="T748" s="235"/>
      <c r="U748" s="235"/>
      <c r="V748" s="235"/>
      <c r="W748" s="235"/>
      <c r="X748" s="235"/>
      <c r="Y748" s="235"/>
      <c r="Z748" s="235"/>
    </row>
    <row r="749" spans="1:26" ht="12" customHeight="1" x14ac:dyDescent="0.25">
      <c r="A749" s="235"/>
      <c r="B749" s="235"/>
      <c r="C749" s="235"/>
      <c r="D749" s="269"/>
      <c r="E749" s="235"/>
      <c r="F749" s="235"/>
      <c r="G749" s="235"/>
      <c r="H749" s="235"/>
      <c r="I749" s="235"/>
      <c r="J749" s="235"/>
      <c r="K749" s="235"/>
      <c r="L749" s="235"/>
      <c r="M749" s="235"/>
      <c r="N749" s="235"/>
      <c r="O749" s="235"/>
      <c r="P749" s="235"/>
      <c r="Q749" s="235"/>
      <c r="R749" s="235"/>
      <c r="S749" s="235"/>
      <c r="T749" s="235"/>
      <c r="U749" s="235"/>
      <c r="V749" s="235"/>
      <c r="W749" s="235"/>
      <c r="X749" s="235"/>
      <c r="Y749" s="235"/>
      <c r="Z749" s="235"/>
    </row>
    <row r="750" spans="1:26" ht="12" customHeight="1" x14ac:dyDescent="0.25">
      <c r="A750" s="235"/>
      <c r="B750" s="235"/>
      <c r="C750" s="235"/>
      <c r="D750" s="269"/>
      <c r="E750" s="235"/>
      <c r="F750" s="235"/>
      <c r="G750" s="235"/>
      <c r="H750" s="235"/>
      <c r="I750" s="235"/>
      <c r="J750" s="235"/>
      <c r="K750" s="235"/>
      <c r="L750" s="235"/>
      <c r="M750" s="235"/>
      <c r="N750" s="235"/>
      <c r="O750" s="235"/>
      <c r="P750" s="235"/>
      <c r="Q750" s="235"/>
      <c r="R750" s="235"/>
      <c r="S750" s="235"/>
      <c r="T750" s="235"/>
      <c r="U750" s="235"/>
      <c r="V750" s="235"/>
      <c r="W750" s="235"/>
      <c r="X750" s="235"/>
      <c r="Y750" s="235"/>
      <c r="Z750" s="235"/>
    </row>
    <row r="751" spans="1:26" ht="12" customHeight="1" x14ac:dyDescent="0.25">
      <c r="A751" s="235"/>
      <c r="B751" s="235"/>
      <c r="C751" s="235"/>
      <c r="D751" s="269"/>
      <c r="E751" s="235"/>
      <c r="F751" s="235"/>
      <c r="G751" s="235"/>
      <c r="H751" s="235"/>
      <c r="I751" s="235"/>
      <c r="J751" s="235"/>
      <c r="K751" s="235"/>
      <c r="L751" s="235"/>
      <c r="M751" s="235"/>
      <c r="N751" s="235"/>
      <c r="O751" s="235"/>
      <c r="P751" s="235"/>
      <c r="Q751" s="235"/>
      <c r="R751" s="235"/>
      <c r="S751" s="235"/>
      <c r="T751" s="235"/>
      <c r="U751" s="235"/>
      <c r="V751" s="235"/>
      <c r="W751" s="235"/>
      <c r="X751" s="235"/>
      <c r="Y751" s="235"/>
      <c r="Z751" s="235"/>
    </row>
    <row r="752" spans="1:26" ht="12" customHeight="1" x14ac:dyDescent="0.25">
      <c r="A752" s="235"/>
      <c r="B752" s="235"/>
      <c r="C752" s="235"/>
      <c r="D752" s="269"/>
      <c r="E752" s="235"/>
      <c r="F752" s="235"/>
      <c r="G752" s="235"/>
      <c r="H752" s="235"/>
      <c r="I752" s="235"/>
      <c r="J752" s="235"/>
      <c r="K752" s="235"/>
      <c r="L752" s="235"/>
      <c r="M752" s="235"/>
      <c r="N752" s="235"/>
      <c r="O752" s="235"/>
      <c r="P752" s="235"/>
      <c r="Q752" s="235"/>
      <c r="R752" s="235"/>
      <c r="S752" s="235"/>
      <c r="T752" s="235"/>
      <c r="U752" s="235"/>
      <c r="V752" s="235"/>
      <c r="W752" s="235"/>
      <c r="X752" s="235"/>
      <c r="Y752" s="235"/>
      <c r="Z752" s="235"/>
    </row>
    <row r="753" spans="1:26" ht="12" customHeight="1" x14ac:dyDescent="0.25">
      <c r="A753" s="235"/>
      <c r="B753" s="235"/>
      <c r="C753" s="235"/>
      <c r="D753" s="269"/>
      <c r="E753" s="235"/>
      <c r="F753" s="235"/>
      <c r="G753" s="235"/>
      <c r="H753" s="235"/>
      <c r="I753" s="235"/>
      <c r="J753" s="235"/>
      <c r="K753" s="235"/>
      <c r="L753" s="235"/>
      <c r="M753" s="235"/>
      <c r="N753" s="235"/>
      <c r="O753" s="235"/>
      <c r="P753" s="235"/>
      <c r="Q753" s="235"/>
      <c r="R753" s="235"/>
      <c r="S753" s="235"/>
      <c r="T753" s="235"/>
      <c r="U753" s="235"/>
      <c r="V753" s="235"/>
      <c r="W753" s="235"/>
      <c r="X753" s="235"/>
      <c r="Y753" s="235"/>
      <c r="Z753" s="235"/>
    </row>
    <row r="754" spans="1:26" ht="12" customHeight="1" x14ac:dyDescent="0.25">
      <c r="A754" s="235"/>
      <c r="B754" s="235"/>
      <c r="C754" s="235"/>
      <c r="D754" s="269"/>
      <c r="E754" s="235"/>
      <c r="F754" s="235"/>
      <c r="G754" s="235"/>
      <c r="H754" s="235"/>
      <c r="I754" s="235"/>
      <c r="J754" s="235"/>
      <c r="K754" s="235"/>
      <c r="L754" s="235"/>
      <c r="M754" s="235"/>
      <c r="N754" s="235"/>
      <c r="O754" s="235"/>
      <c r="P754" s="235"/>
      <c r="Q754" s="235"/>
      <c r="R754" s="235"/>
      <c r="S754" s="235"/>
      <c r="T754" s="235"/>
      <c r="U754" s="235"/>
      <c r="V754" s="235"/>
      <c r="W754" s="235"/>
      <c r="X754" s="235"/>
      <c r="Y754" s="235"/>
      <c r="Z754" s="235"/>
    </row>
    <row r="755" spans="1:26" ht="12" customHeight="1" x14ac:dyDescent="0.25">
      <c r="A755" s="235"/>
      <c r="B755" s="235"/>
      <c r="C755" s="235"/>
      <c r="D755" s="269"/>
      <c r="E755" s="235"/>
      <c r="F755" s="235"/>
      <c r="G755" s="235"/>
      <c r="H755" s="235"/>
      <c r="I755" s="235"/>
      <c r="J755" s="235"/>
      <c r="K755" s="235"/>
      <c r="L755" s="235"/>
      <c r="M755" s="235"/>
      <c r="N755" s="235"/>
      <c r="O755" s="235"/>
      <c r="P755" s="235"/>
      <c r="Q755" s="235"/>
      <c r="R755" s="235"/>
      <c r="S755" s="235"/>
      <c r="T755" s="235"/>
      <c r="U755" s="235"/>
      <c r="V755" s="235"/>
      <c r="W755" s="235"/>
      <c r="X755" s="235"/>
      <c r="Y755" s="235"/>
      <c r="Z755" s="235"/>
    </row>
    <row r="756" spans="1:26" ht="12" customHeight="1" x14ac:dyDescent="0.25">
      <c r="A756" s="235"/>
      <c r="B756" s="235"/>
      <c r="C756" s="235"/>
      <c r="D756" s="269"/>
      <c r="E756" s="235"/>
      <c r="F756" s="235"/>
      <c r="G756" s="235"/>
      <c r="H756" s="235"/>
      <c r="I756" s="235"/>
      <c r="J756" s="235"/>
      <c r="K756" s="235"/>
      <c r="L756" s="235"/>
      <c r="M756" s="235"/>
      <c r="N756" s="235"/>
      <c r="O756" s="235"/>
      <c r="P756" s="235"/>
      <c r="Q756" s="235"/>
      <c r="R756" s="235"/>
      <c r="S756" s="235"/>
      <c r="T756" s="235"/>
      <c r="U756" s="235"/>
      <c r="V756" s="235"/>
      <c r="W756" s="235"/>
      <c r="X756" s="235"/>
      <c r="Y756" s="235"/>
      <c r="Z756" s="235"/>
    </row>
    <row r="757" spans="1:26" ht="12" customHeight="1" x14ac:dyDescent="0.25">
      <c r="A757" s="235"/>
      <c r="B757" s="235"/>
      <c r="C757" s="235"/>
      <c r="D757" s="269"/>
      <c r="E757" s="235"/>
      <c r="F757" s="235"/>
      <c r="G757" s="235"/>
      <c r="H757" s="235"/>
      <c r="I757" s="235"/>
      <c r="J757" s="235"/>
      <c r="K757" s="235"/>
      <c r="L757" s="235"/>
      <c r="M757" s="235"/>
      <c r="N757" s="235"/>
      <c r="O757" s="235"/>
      <c r="P757" s="235"/>
      <c r="Q757" s="235"/>
      <c r="R757" s="235"/>
      <c r="S757" s="235"/>
      <c r="T757" s="235"/>
      <c r="U757" s="235"/>
      <c r="V757" s="235"/>
      <c r="W757" s="235"/>
      <c r="X757" s="235"/>
      <c r="Y757" s="235"/>
      <c r="Z757" s="235"/>
    </row>
    <row r="758" spans="1:26" ht="12" customHeight="1" x14ac:dyDescent="0.25">
      <c r="A758" s="235"/>
      <c r="B758" s="235"/>
      <c r="C758" s="235"/>
      <c r="D758" s="269"/>
      <c r="E758" s="235"/>
      <c r="F758" s="235"/>
      <c r="G758" s="235"/>
      <c r="H758" s="235"/>
      <c r="I758" s="235"/>
      <c r="J758" s="235"/>
      <c r="K758" s="235"/>
      <c r="L758" s="235"/>
      <c r="M758" s="235"/>
      <c r="N758" s="235"/>
      <c r="O758" s="235"/>
      <c r="P758" s="235"/>
      <c r="Q758" s="235"/>
      <c r="R758" s="235"/>
      <c r="S758" s="235"/>
      <c r="T758" s="235"/>
      <c r="U758" s="235"/>
      <c r="V758" s="235"/>
      <c r="W758" s="235"/>
      <c r="X758" s="235"/>
      <c r="Y758" s="235"/>
      <c r="Z758" s="235"/>
    </row>
    <row r="759" spans="1:26" ht="12" customHeight="1" x14ac:dyDescent="0.25">
      <c r="A759" s="235"/>
      <c r="B759" s="235"/>
      <c r="C759" s="235"/>
      <c r="D759" s="269"/>
      <c r="E759" s="235"/>
      <c r="F759" s="235"/>
      <c r="G759" s="235"/>
      <c r="H759" s="235"/>
      <c r="I759" s="235"/>
      <c r="J759" s="235"/>
      <c r="K759" s="235"/>
      <c r="L759" s="235"/>
      <c r="M759" s="235"/>
      <c r="N759" s="235"/>
      <c r="O759" s="235"/>
      <c r="P759" s="235"/>
      <c r="Q759" s="235"/>
      <c r="R759" s="235"/>
      <c r="S759" s="235"/>
      <c r="T759" s="235"/>
      <c r="U759" s="235"/>
      <c r="V759" s="235"/>
      <c r="W759" s="235"/>
      <c r="X759" s="235"/>
      <c r="Y759" s="235"/>
      <c r="Z759" s="235"/>
    </row>
    <row r="760" spans="1:26" ht="12" customHeight="1" x14ac:dyDescent="0.25">
      <c r="A760" s="235"/>
      <c r="B760" s="235"/>
      <c r="C760" s="235"/>
      <c r="D760" s="269"/>
      <c r="E760" s="235"/>
      <c r="F760" s="235"/>
      <c r="G760" s="235"/>
      <c r="H760" s="235"/>
      <c r="I760" s="235"/>
      <c r="J760" s="235"/>
      <c r="K760" s="235"/>
      <c r="L760" s="235"/>
      <c r="M760" s="235"/>
      <c r="N760" s="235"/>
      <c r="O760" s="235"/>
      <c r="P760" s="235"/>
      <c r="Q760" s="235"/>
      <c r="R760" s="235"/>
      <c r="S760" s="235"/>
      <c r="T760" s="235"/>
      <c r="U760" s="235"/>
      <c r="V760" s="235"/>
      <c r="W760" s="235"/>
      <c r="X760" s="235"/>
      <c r="Y760" s="235"/>
      <c r="Z760" s="235"/>
    </row>
    <row r="761" spans="1:26" ht="12" customHeight="1" x14ac:dyDescent="0.25">
      <c r="A761" s="235"/>
      <c r="B761" s="235"/>
      <c r="C761" s="235"/>
      <c r="D761" s="269"/>
      <c r="E761" s="235"/>
      <c r="F761" s="235"/>
      <c r="G761" s="235"/>
      <c r="H761" s="235"/>
      <c r="I761" s="235"/>
      <c r="J761" s="235"/>
      <c r="K761" s="235"/>
      <c r="L761" s="235"/>
      <c r="M761" s="235"/>
      <c r="N761" s="235"/>
      <c r="O761" s="235"/>
      <c r="P761" s="235"/>
      <c r="Q761" s="235"/>
      <c r="R761" s="235"/>
      <c r="S761" s="235"/>
      <c r="T761" s="235"/>
      <c r="U761" s="235"/>
      <c r="V761" s="235"/>
      <c r="W761" s="235"/>
      <c r="X761" s="235"/>
      <c r="Y761" s="235"/>
      <c r="Z761" s="235"/>
    </row>
    <row r="762" spans="1:26" ht="12" customHeight="1" x14ac:dyDescent="0.25">
      <c r="A762" s="235"/>
      <c r="B762" s="235"/>
      <c r="C762" s="235"/>
      <c r="D762" s="269"/>
      <c r="E762" s="235"/>
      <c r="F762" s="235"/>
      <c r="G762" s="235"/>
      <c r="H762" s="235"/>
      <c r="I762" s="235"/>
      <c r="J762" s="235"/>
      <c r="K762" s="235"/>
      <c r="L762" s="235"/>
      <c r="M762" s="235"/>
      <c r="N762" s="235"/>
      <c r="O762" s="235"/>
      <c r="P762" s="235"/>
      <c r="Q762" s="235"/>
      <c r="R762" s="235"/>
      <c r="S762" s="235"/>
      <c r="T762" s="235"/>
      <c r="U762" s="235"/>
      <c r="V762" s="235"/>
      <c r="W762" s="235"/>
      <c r="X762" s="235"/>
      <c r="Y762" s="235"/>
      <c r="Z762" s="235"/>
    </row>
    <row r="763" spans="1:26" ht="12" customHeight="1" x14ac:dyDescent="0.25">
      <c r="A763" s="235"/>
      <c r="B763" s="235"/>
      <c r="C763" s="235"/>
      <c r="D763" s="269"/>
      <c r="E763" s="235"/>
      <c r="F763" s="235"/>
      <c r="G763" s="235"/>
      <c r="H763" s="235"/>
      <c r="I763" s="235"/>
      <c r="J763" s="235"/>
      <c r="K763" s="235"/>
      <c r="L763" s="235"/>
      <c r="M763" s="235"/>
      <c r="N763" s="235"/>
      <c r="O763" s="235"/>
      <c r="P763" s="235"/>
      <c r="Q763" s="235"/>
      <c r="R763" s="235"/>
      <c r="S763" s="235"/>
      <c r="T763" s="235"/>
      <c r="U763" s="235"/>
      <c r="V763" s="235"/>
      <c r="W763" s="235"/>
      <c r="X763" s="235"/>
      <c r="Y763" s="235"/>
      <c r="Z763" s="235"/>
    </row>
    <row r="764" spans="1:26" ht="12" customHeight="1" x14ac:dyDescent="0.25">
      <c r="A764" s="235"/>
      <c r="B764" s="235"/>
      <c r="C764" s="235"/>
      <c r="D764" s="269"/>
      <c r="E764" s="235"/>
      <c r="F764" s="235"/>
      <c r="G764" s="235"/>
      <c r="H764" s="235"/>
      <c r="I764" s="235"/>
      <c r="J764" s="235"/>
      <c r="K764" s="235"/>
      <c r="L764" s="235"/>
      <c r="M764" s="235"/>
      <c r="N764" s="235"/>
      <c r="O764" s="235"/>
      <c r="P764" s="235"/>
      <c r="Q764" s="235"/>
      <c r="R764" s="235"/>
      <c r="S764" s="235"/>
      <c r="T764" s="235"/>
      <c r="U764" s="235"/>
      <c r="V764" s="235"/>
      <c r="W764" s="235"/>
      <c r="X764" s="235"/>
      <c r="Y764" s="235"/>
      <c r="Z764" s="235"/>
    </row>
    <row r="765" spans="1:26" ht="12" customHeight="1" x14ac:dyDescent="0.25">
      <c r="A765" s="235"/>
      <c r="B765" s="235"/>
      <c r="C765" s="235"/>
      <c r="D765" s="269"/>
      <c r="E765" s="235"/>
      <c r="F765" s="235"/>
      <c r="G765" s="235"/>
      <c r="H765" s="235"/>
      <c r="I765" s="235"/>
      <c r="J765" s="235"/>
      <c r="K765" s="235"/>
      <c r="L765" s="235"/>
      <c r="M765" s="235"/>
      <c r="N765" s="235"/>
      <c r="O765" s="235"/>
      <c r="P765" s="235"/>
      <c r="Q765" s="235"/>
      <c r="R765" s="235"/>
      <c r="S765" s="235"/>
      <c r="T765" s="235"/>
      <c r="U765" s="235"/>
      <c r="V765" s="235"/>
      <c r="W765" s="235"/>
      <c r="X765" s="235"/>
      <c r="Y765" s="235"/>
      <c r="Z765" s="235"/>
    </row>
    <row r="766" spans="1:26" ht="12" customHeight="1" x14ac:dyDescent="0.25">
      <c r="A766" s="235"/>
      <c r="B766" s="235"/>
      <c r="C766" s="235"/>
      <c r="D766" s="269"/>
      <c r="E766" s="235"/>
      <c r="F766" s="235"/>
      <c r="G766" s="235"/>
      <c r="H766" s="235"/>
      <c r="I766" s="235"/>
      <c r="J766" s="235"/>
      <c r="K766" s="235"/>
      <c r="L766" s="235"/>
      <c r="M766" s="235"/>
      <c r="N766" s="235"/>
      <c r="O766" s="235"/>
      <c r="P766" s="235"/>
      <c r="Q766" s="235"/>
      <c r="R766" s="235"/>
      <c r="S766" s="235"/>
      <c r="T766" s="235"/>
      <c r="U766" s="235"/>
      <c r="V766" s="235"/>
      <c r="W766" s="235"/>
      <c r="X766" s="235"/>
      <c r="Y766" s="235"/>
      <c r="Z766" s="235"/>
    </row>
    <row r="767" spans="1:26" ht="12" customHeight="1" x14ac:dyDescent="0.25">
      <c r="A767" s="235"/>
      <c r="B767" s="235"/>
      <c r="C767" s="235"/>
      <c r="D767" s="269"/>
      <c r="E767" s="235"/>
      <c r="F767" s="235"/>
      <c r="G767" s="235"/>
      <c r="H767" s="235"/>
      <c r="I767" s="235"/>
      <c r="J767" s="235"/>
      <c r="K767" s="235"/>
      <c r="L767" s="235"/>
      <c r="M767" s="235"/>
      <c r="N767" s="235"/>
      <c r="O767" s="235"/>
      <c r="P767" s="235"/>
      <c r="Q767" s="235"/>
      <c r="R767" s="235"/>
      <c r="S767" s="235"/>
      <c r="T767" s="235"/>
      <c r="U767" s="235"/>
      <c r="V767" s="235"/>
      <c r="W767" s="235"/>
      <c r="X767" s="235"/>
      <c r="Y767" s="235"/>
      <c r="Z767" s="235"/>
    </row>
    <row r="768" spans="1:26" ht="12" customHeight="1" x14ac:dyDescent="0.25">
      <c r="A768" s="235"/>
      <c r="B768" s="235"/>
      <c r="C768" s="235"/>
      <c r="D768" s="269"/>
      <c r="E768" s="235"/>
      <c r="F768" s="235"/>
      <c r="G768" s="235"/>
      <c r="H768" s="235"/>
      <c r="I768" s="235"/>
      <c r="J768" s="235"/>
      <c r="K768" s="235"/>
      <c r="L768" s="235"/>
      <c r="M768" s="235"/>
      <c r="N768" s="235"/>
      <c r="O768" s="235"/>
      <c r="P768" s="235"/>
      <c r="Q768" s="235"/>
      <c r="R768" s="235"/>
      <c r="S768" s="235"/>
      <c r="T768" s="235"/>
      <c r="U768" s="235"/>
      <c r="V768" s="235"/>
      <c r="W768" s="235"/>
      <c r="X768" s="235"/>
      <c r="Y768" s="235"/>
      <c r="Z768" s="235"/>
    </row>
    <row r="769" spans="1:26" ht="12" customHeight="1" x14ac:dyDescent="0.25">
      <c r="A769" s="235"/>
      <c r="B769" s="235"/>
      <c r="C769" s="235"/>
      <c r="D769" s="269"/>
      <c r="E769" s="235"/>
      <c r="F769" s="235"/>
      <c r="G769" s="235"/>
      <c r="H769" s="235"/>
      <c r="I769" s="235"/>
      <c r="J769" s="235"/>
      <c r="K769" s="235"/>
      <c r="L769" s="235"/>
      <c r="M769" s="235"/>
      <c r="N769" s="235"/>
      <c r="O769" s="235"/>
      <c r="P769" s="235"/>
      <c r="Q769" s="235"/>
      <c r="R769" s="235"/>
      <c r="S769" s="235"/>
      <c r="T769" s="235"/>
      <c r="U769" s="235"/>
      <c r="V769" s="235"/>
      <c r="W769" s="235"/>
      <c r="X769" s="235"/>
      <c r="Y769" s="235"/>
      <c r="Z769" s="235"/>
    </row>
    <row r="770" spans="1:26" ht="12" customHeight="1" x14ac:dyDescent="0.25">
      <c r="A770" s="235"/>
      <c r="B770" s="235"/>
      <c r="C770" s="235"/>
      <c r="D770" s="269"/>
      <c r="E770" s="235"/>
      <c r="F770" s="235"/>
      <c r="G770" s="235"/>
      <c r="H770" s="235"/>
      <c r="I770" s="235"/>
      <c r="J770" s="235"/>
      <c r="K770" s="235"/>
      <c r="L770" s="235"/>
      <c r="M770" s="235"/>
      <c r="N770" s="235"/>
      <c r="O770" s="235"/>
      <c r="P770" s="235"/>
      <c r="Q770" s="235"/>
      <c r="R770" s="235"/>
      <c r="S770" s="235"/>
      <c r="T770" s="235"/>
      <c r="U770" s="235"/>
      <c r="V770" s="235"/>
      <c r="W770" s="235"/>
      <c r="X770" s="235"/>
      <c r="Y770" s="235"/>
      <c r="Z770" s="235"/>
    </row>
    <row r="771" spans="1:26" ht="12" customHeight="1" x14ac:dyDescent="0.25">
      <c r="A771" s="235"/>
      <c r="B771" s="235"/>
      <c r="C771" s="235"/>
      <c r="D771" s="269"/>
      <c r="E771" s="235"/>
      <c r="F771" s="235"/>
      <c r="G771" s="235"/>
      <c r="H771" s="235"/>
      <c r="I771" s="235"/>
      <c r="J771" s="235"/>
      <c r="K771" s="235"/>
      <c r="L771" s="235"/>
      <c r="M771" s="235"/>
      <c r="N771" s="235"/>
      <c r="O771" s="235"/>
      <c r="P771" s="235"/>
      <c r="Q771" s="235"/>
      <c r="R771" s="235"/>
      <c r="S771" s="235"/>
      <c r="T771" s="235"/>
      <c r="U771" s="235"/>
      <c r="V771" s="235"/>
      <c r="W771" s="235"/>
      <c r="X771" s="235"/>
      <c r="Y771" s="235"/>
      <c r="Z771" s="235"/>
    </row>
    <row r="772" spans="1:26" ht="12" customHeight="1" x14ac:dyDescent="0.25">
      <c r="A772" s="235"/>
      <c r="B772" s="235"/>
      <c r="C772" s="235"/>
      <c r="D772" s="269"/>
      <c r="E772" s="235"/>
      <c r="F772" s="235"/>
      <c r="G772" s="235"/>
      <c r="H772" s="235"/>
      <c r="I772" s="235"/>
      <c r="J772" s="235"/>
      <c r="K772" s="235"/>
      <c r="L772" s="235"/>
      <c r="M772" s="235"/>
      <c r="N772" s="235"/>
      <c r="O772" s="235"/>
      <c r="P772" s="235"/>
      <c r="Q772" s="235"/>
      <c r="R772" s="235"/>
      <c r="S772" s="235"/>
      <c r="T772" s="235"/>
      <c r="U772" s="235"/>
      <c r="V772" s="235"/>
      <c r="W772" s="235"/>
      <c r="X772" s="235"/>
      <c r="Y772" s="235"/>
      <c r="Z772" s="235"/>
    </row>
    <row r="773" spans="1:26" ht="12" customHeight="1" x14ac:dyDescent="0.25">
      <c r="A773" s="235"/>
      <c r="B773" s="235"/>
      <c r="C773" s="235"/>
      <c r="D773" s="269"/>
      <c r="E773" s="235"/>
      <c r="F773" s="235"/>
      <c r="G773" s="235"/>
      <c r="H773" s="235"/>
      <c r="I773" s="235"/>
      <c r="J773" s="235"/>
      <c r="K773" s="235"/>
      <c r="L773" s="235"/>
      <c r="M773" s="235"/>
      <c r="N773" s="235"/>
      <c r="O773" s="235"/>
      <c r="P773" s="235"/>
      <c r="Q773" s="235"/>
      <c r="R773" s="235"/>
      <c r="S773" s="235"/>
      <c r="T773" s="235"/>
      <c r="U773" s="235"/>
      <c r="V773" s="235"/>
      <c r="W773" s="235"/>
      <c r="X773" s="235"/>
      <c r="Y773" s="235"/>
      <c r="Z773" s="235"/>
    </row>
    <row r="774" spans="1:26" ht="12" customHeight="1" x14ac:dyDescent="0.25">
      <c r="A774" s="235"/>
      <c r="B774" s="235"/>
      <c r="C774" s="235"/>
      <c r="D774" s="269"/>
      <c r="E774" s="235"/>
      <c r="F774" s="235"/>
      <c r="G774" s="235"/>
      <c r="H774" s="235"/>
      <c r="I774" s="235"/>
      <c r="J774" s="235"/>
      <c r="K774" s="235"/>
      <c r="L774" s="235"/>
      <c r="M774" s="235"/>
      <c r="N774" s="235"/>
      <c r="O774" s="235"/>
      <c r="P774" s="235"/>
      <c r="Q774" s="235"/>
      <c r="R774" s="235"/>
      <c r="S774" s="235"/>
      <c r="T774" s="235"/>
      <c r="U774" s="235"/>
      <c r="V774" s="235"/>
      <c r="W774" s="235"/>
      <c r="X774" s="235"/>
      <c r="Y774" s="235"/>
      <c r="Z774" s="235"/>
    </row>
    <row r="775" spans="1:26" ht="12" customHeight="1" x14ac:dyDescent="0.25">
      <c r="A775" s="235"/>
      <c r="B775" s="235"/>
      <c r="C775" s="235"/>
      <c r="D775" s="269"/>
      <c r="E775" s="235"/>
      <c r="F775" s="235"/>
      <c r="G775" s="235"/>
      <c r="H775" s="235"/>
      <c r="I775" s="235"/>
      <c r="J775" s="235"/>
      <c r="K775" s="235"/>
      <c r="L775" s="235"/>
      <c r="M775" s="235"/>
      <c r="N775" s="235"/>
      <c r="O775" s="235"/>
      <c r="P775" s="235"/>
      <c r="Q775" s="235"/>
      <c r="R775" s="235"/>
      <c r="S775" s="235"/>
      <c r="T775" s="235"/>
      <c r="U775" s="235"/>
      <c r="V775" s="235"/>
      <c r="W775" s="235"/>
      <c r="X775" s="235"/>
      <c r="Y775" s="235"/>
      <c r="Z775" s="235"/>
    </row>
    <row r="776" spans="1:26" ht="12" customHeight="1" x14ac:dyDescent="0.25">
      <c r="A776" s="235"/>
      <c r="B776" s="235"/>
      <c r="C776" s="235"/>
      <c r="D776" s="269"/>
      <c r="E776" s="235"/>
      <c r="F776" s="235"/>
      <c r="G776" s="235"/>
      <c r="H776" s="235"/>
      <c r="I776" s="235"/>
      <c r="J776" s="235"/>
      <c r="K776" s="235"/>
      <c r="L776" s="235"/>
      <c r="M776" s="235"/>
      <c r="N776" s="235"/>
      <c r="O776" s="235"/>
      <c r="P776" s="235"/>
      <c r="Q776" s="235"/>
      <c r="R776" s="235"/>
      <c r="S776" s="235"/>
      <c r="T776" s="235"/>
      <c r="U776" s="235"/>
      <c r="V776" s="235"/>
      <c r="W776" s="235"/>
      <c r="X776" s="235"/>
      <c r="Y776" s="235"/>
      <c r="Z776" s="235"/>
    </row>
    <row r="777" spans="1:26" ht="12" customHeight="1" x14ac:dyDescent="0.25">
      <c r="A777" s="235"/>
      <c r="B777" s="235"/>
      <c r="C777" s="235"/>
      <c r="D777" s="269"/>
      <c r="E777" s="235"/>
      <c r="F777" s="235"/>
      <c r="G777" s="235"/>
      <c r="H777" s="235"/>
      <c r="I777" s="235"/>
      <c r="J777" s="235"/>
      <c r="K777" s="235"/>
      <c r="L777" s="235"/>
      <c r="M777" s="235"/>
      <c r="N777" s="235"/>
      <c r="O777" s="235"/>
      <c r="P777" s="235"/>
      <c r="Q777" s="235"/>
      <c r="R777" s="235"/>
      <c r="S777" s="235"/>
      <c r="T777" s="235"/>
      <c r="U777" s="235"/>
      <c r="V777" s="235"/>
      <c r="W777" s="235"/>
      <c r="X777" s="235"/>
      <c r="Y777" s="235"/>
      <c r="Z777" s="235"/>
    </row>
    <row r="778" spans="1:26" ht="12" customHeight="1" x14ac:dyDescent="0.25">
      <c r="A778" s="235"/>
      <c r="B778" s="235"/>
      <c r="C778" s="235"/>
      <c r="D778" s="269"/>
      <c r="E778" s="235"/>
      <c r="F778" s="235"/>
      <c r="G778" s="235"/>
      <c r="H778" s="235"/>
      <c r="I778" s="235"/>
      <c r="J778" s="235"/>
      <c r="K778" s="235"/>
      <c r="L778" s="235"/>
      <c r="M778" s="235"/>
      <c r="N778" s="235"/>
      <c r="O778" s="235"/>
      <c r="P778" s="235"/>
      <c r="Q778" s="235"/>
      <c r="R778" s="235"/>
      <c r="S778" s="235"/>
      <c r="T778" s="235"/>
      <c r="U778" s="235"/>
      <c r="V778" s="235"/>
      <c r="W778" s="235"/>
      <c r="X778" s="235"/>
      <c r="Y778" s="235"/>
      <c r="Z778" s="235"/>
    </row>
    <row r="779" spans="1:26" ht="12" customHeight="1" x14ac:dyDescent="0.25">
      <c r="A779" s="235"/>
      <c r="B779" s="235"/>
      <c r="C779" s="235"/>
      <c r="D779" s="269"/>
      <c r="E779" s="235"/>
      <c r="F779" s="235"/>
      <c r="G779" s="235"/>
      <c r="H779" s="235"/>
      <c r="I779" s="235"/>
      <c r="J779" s="235"/>
      <c r="K779" s="235"/>
      <c r="L779" s="235"/>
      <c r="M779" s="235"/>
      <c r="N779" s="235"/>
      <c r="O779" s="235"/>
      <c r="P779" s="235"/>
      <c r="Q779" s="235"/>
      <c r="R779" s="235"/>
      <c r="S779" s="235"/>
      <c r="T779" s="235"/>
      <c r="U779" s="235"/>
      <c r="V779" s="235"/>
      <c r="W779" s="235"/>
      <c r="X779" s="235"/>
      <c r="Y779" s="235"/>
      <c r="Z779" s="235"/>
    </row>
    <row r="780" spans="1:26" ht="12" customHeight="1" x14ac:dyDescent="0.25">
      <c r="A780" s="235"/>
      <c r="B780" s="235"/>
      <c r="C780" s="235"/>
      <c r="D780" s="269"/>
      <c r="E780" s="235"/>
      <c r="F780" s="235"/>
      <c r="G780" s="235"/>
      <c r="H780" s="235"/>
      <c r="I780" s="235"/>
      <c r="J780" s="235"/>
      <c r="K780" s="235"/>
      <c r="L780" s="235"/>
      <c r="M780" s="235"/>
      <c r="N780" s="235"/>
      <c r="O780" s="235"/>
      <c r="P780" s="235"/>
      <c r="Q780" s="235"/>
      <c r="R780" s="235"/>
      <c r="S780" s="235"/>
      <c r="T780" s="235"/>
      <c r="U780" s="235"/>
      <c r="V780" s="235"/>
      <c r="W780" s="235"/>
      <c r="X780" s="235"/>
      <c r="Y780" s="235"/>
      <c r="Z780" s="235"/>
    </row>
    <row r="781" spans="1:26" ht="12" customHeight="1" x14ac:dyDescent="0.25">
      <c r="A781" s="235"/>
      <c r="B781" s="235"/>
      <c r="C781" s="235"/>
      <c r="D781" s="269"/>
      <c r="E781" s="235"/>
      <c r="F781" s="235"/>
      <c r="G781" s="235"/>
      <c r="H781" s="235"/>
      <c r="I781" s="235"/>
      <c r="J781" s="235"/>
      <c r="K781" s="235"/>
      <c r="L781" s="235"/>
      <c r="M781" s="235"/>
      <c r="N781" s="235"/>
      <c r="O781" s="235"/>
      <c r="P781" s="235"/>
      <c r="Q781" s="235"/>
      <c r="R781" s="235"/>
      <c r="S781" s="235"/>
      <c r="T781" s="235"/>
      <c r="U781" s="235"/>
      <c r="V781" s="235"/>
      <c r="W781" s="235"/>
      <c r="X781" s="235"/>
      <c r="Y781" s="235"/>
      <c r="Z781" s="235"/>
    </row>
    <row r="782" spans="1:26" ht="12" customHeight="1" x14ac:dyDescent="0.25">
      <c r="A782" s="235"/>
      <c r="B782" s="235"/>
      <c r="C782" s="235"/>
      <c r="D782" s="269"/>
      <c r="E782" s="235"/>
      <c r="F782" s="235"/>
      <c r="G782" s="235"/>
      <c r="H782" s="235"/>
      <c r="I782" s="235"/>
      <c r="J782" s="235"/>
      <c r="K782" s="235"/>
      <c r="L782" s="235"/>
      <c r="M782" s="235"/>
      <c r="N782" s="235"/>
      <c r="O782" s="235"/>
      <c r="P782" s="235"/>
      <c r="Q782" s="235"/>
      <c r="R782" s="235"/>
      <c r="S782" s="235"/>
      <c r="T782" s="235"/>
      <c r="U782" s="235"/>
      <c r="V782" s="235"/>
      <c r="W782" s="235"/>
      <c r="X782" s="235"/>
      <c r="Y782" s="235"/>
      <c r="Z782" s="235"/>
    </row>
    <row r="783" spans="1:26" ht="12" customHeight="1" x14ac:dyDescent="0.25">
      <c r="A783" s="235"/>
      <c r="B783" s="235"/>
      <c r="C783" s="235"/>
      <c r="D783" s="269"/>
      <c r="E783" s="235"/>
      <c r="F783" s="235"/>
      <c r="G783" s="235"/>
      <c r="H783" s="235"/>
      <c r="I783" s="235"/>
      <c r="J783" s="235"/>
      <c r="K783" s="235"/>
      <c r="L783" s="235"/>
      <c r="M783" s="235"/>
      <c r="N783" s="235"/>
      <c r="O783" s="235"/>
      <c r="P783" s="235"/>
      <c r="Q783" s="235"/>
      <c r="R783" s="235"/>
      <c r="S783" s="235"/>
      <c r="T783" s="235"/>
      <c r="U783" s="235"/>
      <c r="V783" s="235"/>
      <c r="W783" s="235"/>
      <c r="X783" s="235"/>
      <c r="Y783" s="235"/>
      <c r="Z783" s="235"/>
    </row>
    <row r="784" spans="1:26" ht="12" customHeight="1" x14ac:dyDescent="0.25">
      <c r="A784" s="235"/>
      <c r="B784" s="235"/>
      <c r="C784" s="235"/>
      <c r="D784" s="269"/>
      <c r="E784" s="235"/>
      <c r="F784" s="235"/>
      <c r="G784" s="235"/>
      <c r="H784" s="235"/>
      <c r="I784" s="235"/>
      <c r="J784" s="235"/>
      <c r="K784" s="235"/>
      <c r="L784" s="235"/>
      <c r="M784" s="235"/>
      <c r="N784" s="235"/>
      <c r="O784" s="235"/>
      <c r="P784" s="235"/>
      <c r="Q784" s="235"/>
      <c r="R784" s="235"/>
      <c r="S784" s="235"/>
      <c r="T784" s="235"/>
      <c r="U784" s="235"/>
      <c r="V784" s="235"/>
      <c r="W784" s="235"/>
      <c r="X784" s="235"/>
      <c r="Y784" s="235"/>
      <c r="Z784" s="235"/>
    </row>
    <row r="785" spans="1:26" ht="12" customHeight="1" x14ac:dyDescent="0.25">
      <c r="A785" s="235"/>
      <c r="B785" s="235"/>
      <c r="C785" s="235"/>
      <c r="D785" s="269"/>
      <c r="E785" s="235"/>
      <c r="F785" s="235"/>
      <c r="G785" s="235"/>
      <c r="H785" s="235"/>
      <c r="I785" s="235"/>
      <c r="J785" s="235"/>
      <c r="K785" s="235"/>
      <c r="L785" s="235"/>
      <c r="M785" s="235"/>
      <c r="N785" s="235"/>
      <c r="O785" s="235"/>
      <c r="P785" s="235"/>
      <c r="Q785" s="235"/>
      <c r="R785" s="235"/>
      <c r="S785" s="235"/>
      <c r="T785" s="235"/>
      <c r="U785" s="235"/>
      <c r="V785" s="235"/>
      <c r="W785" s="235"/>
      <c r="X785" s="235"/>
      <c r="Y785" s="235"/>
      <c r="Z785" s="235"/>
    </row>
    <row r="786" spans="1:26" ht="12" customHeight="1" x14ac:dyDescent="0.25">
      <c r="A786" s="235"/>
      <c r="B786" s="235"/>
      <c r="C786" s="235"/>
      <c r="D786" s="269"/>
      <c r="E786" s="235"/>
      <c r="F786" s="235"/>
      <c r="G786" s="235"/>
      <c r="H786" s="235"/>
      <c r="I786" s="235"/>
      <c r="J786" s="235"/>
      <c r="K786" s="235"/>
      <c r="L786" s="235"/>
      <c r="M786" s="235"/>
      <c r="N786" s="235"/>
      <c r="O786" s="235"/>
      <c r="P786" s="235"/>
      <c r="Q786" s="235"/>
      <c r="R786" s="235"/>
      <c r="S786" s="235"/>
      <c r="T786" s="235"/>
      <c r="U786" s="235"/>
      <c r="V786" s="235"/>
      <c r="W786" s="235"/>
      <c r="X786" s="235"/>
      <c r="Y786" s="235"/>
      <c r="Z786" s="235"/>
    </row>
    <row r="787" spans="1:26" ht="12" customHeight="1" x14ac:dyDescent="0.25">
      <c r="A787" s="235"/>
      <c r="B787" s="235"/>
      <c r="C787" s="235"/>
      <c r="D787" s="269"/>
      <c r="E787" s="235"/>
      <c r="F787" s="235"/>
      <c r="G787" s="235"/>
      <c r="H787" s="235"/>
      <c r="I787" s="235"/>
      <c r="J787" s="235"/>
      <c r="K787" s="235"/>
      <c r="L787" s="235"/>
      <c r="M787" s="235"/>
      <c r="N787" s="235"/>
      <c r="O787" s="235"/>
      <c r="P787" s="235"/>
      <c r="Q787" s="235"/>
      <c r="R787" s="235"/>
      <c r="S787" s="235"/>
      <c r="T787" s="235"/>
      <c r="U787" s="235"/>
      <c r="V787" s="235"/>
      <c r="W787" s="235"/>
      <c r="X787" s="235"/>
      <c r="Y787" s="235"/>
      <c r="Z787" s="235"/>
    </row>
    <row r="788" spans="1:26" ht="12" customHeight="1" x14ac:dyDescent="0.25">
      <c r="A788" s="235"/>
      <c r="B788" s="235"/>
      <c r="C788" s="235"/>
      <c r="D788" s="269"/>
      <c r="E788" s="235"/>
      <c r="F788" s="235"/>
      <c r="G788" s="235"/>
      <c r="H788" s="235"/>
      <c r="I788" s="235"/>
      <c r="J788" s="235"/>
      <c r="K788" s="235"/>
      <c r="L788" s="235"/>
      <c r="M788" s="235"/>
      <c r="N788" s="235"/>
      <c r="O788" s="235"/>
      <c r="P788" s="235"/>
      <c r="Q788" s="235"/>
      <c r="R788" s="235"/>
      <c r="S788" s="235"/>
      <c r="T788" s="235"/>
      <c r="U788" s="235"/>
      <c r="V788" s="235"/>
      <c r="W788" s="235"/>
      <c r="X788" s="235"/>
      <c r="Y788" s="235"/>
      <c r="Z788" s="235"/>
    </row>
    <row r="789" spans="1:26" ht="12" customHeight="1" x14ac:dyDescent="0.25">
      <c r="A789" s="235"/>
      <c r="B789" s="235"/>
      <c r="C789" s="235"/>
      <c r="D789" s="269"/>
      <c r="E789" s="235"/>
      <c r="F789" s="235"/>
      <c r="G789" s="235"/>
      <c r="H789" s="235"/>
      <c r="I789" s="235"/>
      <c r="J789" s="235"/>
      <c r="K789" s="235"/>
      <c r="L789" s="235"/>
      <c r="M789" s="235"/>
      <c r="N789" s="235"/>
      <c r="O789" s="235"/>
      <c r="P789" s="235"/>
      <c r="Q789" s="235"/>
      <c r="R789" s="235"/>
      <c r="S789" s="235"/>
      <c r="T789" s="235"/>
      <c r="U789" s="235"/>
      <c r="V789" s="235"/>
      <c r="W789" s="235"/>
      <c r="X789" s="235"/>
      <c r="Y789" s="235"/>
      <c r="Z789" s="235"/>
    </row>
    <row r="790" spans="1:26" ht="12" customHeight="1" x14ac:dyDescent="0.25">
      <c r="A790" s="235"/>
      <c r="B790" s="235"/>
      <c r="C790" s="235"/>
      <c r="D790" s="269"/>
      <c r="E790" s="235"/>
      <c r="F790" s="235"/>
      <c r="G790" s="235"/>
      <c r="H790" s="235"/>
      <c r="I790" s="235"/>
      <c r="J790" s="235"/>
      <c r="K790" s="235"/>
      <c r="L790" s="235"/>
      <c r="M790" s="235"/>
      <c r="N790" s="235"/>
      <c r="O790" s="235"/>
      <c r="P790" s="235"/>
      <c r="Q790" s="235"/>
      <c r="R790" s="235"/>
      <c r="S790" s="235"/>
      <c r="T790" s="235"/>
      <c r="U790" s="235"/>
      <c r="V790" s="235"/>
      <c r="W790" s="235"/>
      <c r="X790" s="235"/>
      <c r="Y790" s="235"/>
      <c r="Z790" s="235"/>
    </row>
    <row r="791" spans="1:26" ht="12" customHeight="1" x14ac:dyDescent="0.25">
      <c r="A791" s="235"/>
      <c r="B791" s="235"/>
      <c r="C791" s="235"/>
      <c r="D791" s="269"/>
      <c r="E791" s="235"/>
      <c r="F791" s="235"/>
      <c r="G791" s="235"/>
      <c r="H791" s="235"/>
      <c r="I791" s="235"/>
      <c r="J791" s="235"/>
      <c r="K791" s="235"/>
      <c r="L791" s="235"/>
      <c r="M791" s="235"/>
      <c r="N791" s="235"/>
      <c r="O791" s="235"/>
      <c r="P791" s="235"/>
      <c r="Q791" s="235"/>
      <c r="R791" s="235"/>
      <c r="S791" s="235"/>
      <c r="T791" s="235"/>
      <c r="U791" s="235"/>
      <c r="V791" s="235"/>
      <c r="W791" s="235"/>
      <c r="X791" s="235"/>
      <c r="Y791" s="235"/>
      <c r="Z791" s="235"/>
    </row>
    <row r="792" spans="1:26" ht="12" customHeight="1" x14ac:dyDescent="0.25">
      <c r="A792" s="235"/>
      <c r="B792" s="235"/>
      <c r="C792" s="235"/>
      <c r="D792" s="269"/>
      <c r="E792" s="235"/>
      <c r="F792" s="235"/>
      <c r="G792" s="235"/>
      <c r="H792" s="235"/>
      <c r="I792" s="235"/>
      <c r="J792" s="235"/>
      <c r="K792" s="235"/>
      <c r="L792" s="235"/>
      <c r="M792" s="235"/>
      <c r="N792" s="235"/>
      <c r="O792" s="235"/>
      <c r="P792" s="235"/>
      <c r="Q792" s="235"/>
      <c r="R792" s="235"/>
      <c r="S792" s="235"/>
      <c r="T792" s="235"/>
      <c r="U792" s="235"/>
      <c r="V792" s="235"/>
      <c r="W792" s="235"/>
      <c r="X792" s="235"/>
      <c r="Y792" s="235"/>
      <c r="Z792" s="235"/>
    </row>
    <row r="793" spans="1:26" ht="12" customHeight="1" x14ac:dyDescent="0.25">
      <c r="A793" s="235"/>
      <c r="B793" s="235"/>
      <c r="C793" s="235"/>
      <c r="D793" s="269"/>
      <c r="E793" s="235"/>
      <c r="F793" s="235"/>
      <c r="G793" s="235"/>
      <c r="H793" s="235"/>
      <c r="I793" s="235"/>
      <c r="J793" s="235"/>
      <c r="K793" s="235"/>
      <c r="L793" s="235"/>
      <c r="M793" s="235"/>
      <c r="N793" s="235"/>
      <c r="O793" s="235"/>
      <c r="P793" s="235"/>
      <c r="Q793" s="235"/>
      <c r="R793" s="235"/>
      <c r="S793" s="235"/>
      <c r="T793" s="235"/>
      <c r="U793" s="235"/>
      <c r="V793" s="235"/>
      <c r="W793" s="235"/>
      <c r="X793" s="235"/>
      <c r="Y793" s="235"/>
      <c r="Z793" s="235"/>
    </row>
    <row r="794" spans="1:26" ht="12" customHeight="1" x14ac:dyDescent="0.25">
      <c r="A794" s="235"/>
      <c r="B794" s="235"/>
      <c r="C794" s="235"/>
      <c r="D794" s="269"/>
      <c r="E794" s="235"/>
      <c r="F794" s="235"/>
      <c r="G794" s="235"/>
      <c r="H794" s="235"/>
      <c r="I794" s="235"/>
      <c r="J794" s="235"/>
      <c r="K794" s="235"/>
      <c r="L794" s="235"/>
      <c r="M794" s="235"/>
      <c r="N794" s="235"/>
      <c r="O794" s="235"/>
      <c r="P794" s="235"/>
      <c r="Q794" s="235"/>
      <c r="R794" s="235"/>
      <c r="S794" s="235"/>
      <c r="T794" s="235"/>
      <c r="U794" s="235"/>
      <c r="V794" s="235"/>
      <c r="W794" s="235"/>
      <c r="X794" s="235"/>
      <c r="Y794" s="235"/>
      <c r="Z794" s="235"/>
    </row>
    <row r="795" spans="1:26" ht="12" customHeight="1" x14ac:dyDescent="0.25">
      <c r="A795" s="235"/>
      <c r="B795" s="235"/>
      <c r="C795" s="235"/>
      <c r="D795" s="269"/>
      <c r="E795" s="235"/>
      <c r="F795" s="235"/>
      <c r="G795" s="235"/>
      <c r="H795" s="235"/>
      <c r="I795" s="235"/>
      <c r="J795" s="235"/>
      <c r="K795" s="235"/>
      <c r="L795" s="235"/>
      <c r="M795" s="235"/>
      <c r="N795" s="235"/>
      <c r="O795" s="235"/>
      <c r="P795" s="235"/>
      <c r="Q795" s="235"/>
      <c r="R795" s="235"/>
      <c r="S795" s="235"/>
      <c r="T795" s="235"/>
      <c r="U795" s="235"/>
      <c r="V795" s="235"/>
      <c r="W795" s="235"/>
      <c r="X795" s="235"/>
      <c r="Y795" s="235"/>
      <c r="Z795" s="235"/>
    </row>
    <row r="796" spans="1:26" ht="12" customHeight="1" x14ac:dyDescent="0.25">
      <c r="A796" s="235"/>
      <c r="B796" s="235"/>
      <c r="C796" s="235"/>
      <c r="D796" s="269"/>
      <c r="E796" s="235"/>
      <c r="F796" s="235"/>
      <c r="G796" s="235"/>
      <c r="H796" s="235"/>
      <c r="I796" s="235"/>
      <c r="J796" s="235"/>
      <c r="K796" s="235"/>
      <c r="L796" s="235"/>
      <c r="M796" s="235"/>
      <c r="N796" s="235"/>
      <c r="O796" s="235"/>
      <c r="P796" s="235"/>
      <c r="Q796" s="235"/>
      <c r="R796" s="235"/>
      <c r="S796" s="235"/>
      <c r="T796" s="235"/>
      <c r="U796" s="235"/>
      <c r="V796" s="235"/>
      <c r="W796" s="235"/>
      <c r="X796" s="235"/>
      <c r="Y796" s="235"/>
      <c r="Z796" s="235"/>
    </row>
    <row r="797" spans="1:26" ht="12" customHeight="1" x14ac:dyDescent="0.25">
      <c r="A797" s="235"/>
      <c r="B797" s="235"/>
      <c r="C797" s="235"/>
      <c r="D797" s="269"/>
      <c r="E797" s="235"/>
      <c r="F797" s="235"/>
      <c r="G797" s="235"/>
      <c r="H797" s="235"/>
      <c r="I797" s="235"/>
      <c r="J797" s="235"/>
      <c r="K797" s="235"/>
      <c r="L797" s="235"/>
      <c r="M797" s="235"/>
      <c r="N797" s="235"/>
      <c r="O797" s="235"/>
      <c r="P797" s="235"/>
      <c r="Q797" s="235"/>
      <c r="R797" s="235"/>
      <c r="S797" s="235"/>
      <c r="T797" s="235"/>
      <c r="U797" s="235"/>
      <c r="V797" s="235"/>
      <c r="W797" s="235"/>
      <c r="X797" s="235"/>
      <c r="Y797" s="235"/>
      <c r="Z797" s="235"/>
    </row>
    <row r="798" spans="1:26" ht="12" customHeight="1" x14ac:dyDescent="0.25">
      <c r="A798" s="235"/>
      <c r="B798" s="235"/>
      <c r="C798" s="235"/>
      <c r="D798" s="269"/>
      <c r="E798" s="235"/>
      <c r="F798" s="235"/>
      <c r="G798" s="235"/>
      <c r="H798" s="235"/>
      <c r="I798" s="235"/>
      <c r="J798" s="235"/>
      <c r="K798" s="235"/>
      <c r="L798" s="235"/>
      <c r="M798" s="235"/>
      <c r="N798" s="235"/>
      <c r="O798" s="235"/>
      <c r="P798" s="235"/>
      <c r="Q798" s="235"/>
      <c r="R798" s="235"/>
      <c r="S798" s="235"/>
      <c r="T798" s="235"/>
      <c r="U798" s="235"/>
      <c r="V798" s="235"/>
      <c r="W798" s="235"/>
      <c r="X798" s="235"/>
      <c r="Y798" s="235"/>
      <c r="Z798" s="235"/>
    </row>
    <row r="799" spans="1:26" ht="12" customHeight="1" x14ac:dyDescent="0.25">
      <c r="A799" s="235"/>
      <c r="B799" s="235"/>
      <c r="C799" s="235"/>
      <c r="D799" s="269"/>
      <c r="E799" s="235"/>
      <c r="F799" s="235"/>
      <c r="G799" s="235"/>
      <c r="H799" s="235"/>
      <c r="I799" s="235"/>
      <c r="J799" s="235"/>
      <c r="K799" s="235"/>
      <c r="L799" s="235"/>
      <c r="M799" s="235"/>
      <c r="N799" s="235"/>
      <c r="O799" s="235"/>
      <c r="P799" s="235"/>
      <c r="Q799" s="235"/>
      <c r="R799" s="235"/>
      <c r="S799" s="235"/>
      <c r="T799" s="235"/>
      <c r="U799" s="235"/>
      <c r="V799" s="235"/>
      <c r="W799" s="235"/>
      <c r="X799" s="235"/>
      <c r="Y799" s="235"/>
      <c r="Z799" s="235"/>
    </row>
    <row r="800" spans="1:26" ht="12" customHeight="1" x14ac:dyDescent="0.25">
      <c r="A800" s="235"/>
      <c r="B800" s="235"/>
      <c r="C800" s="235"/>
      <c r="D800" s="269"/>
      <c r="E800" s="235"/>
      <c r="F800" s="235"/>
      <c r="G800" s="235"/>
      <c r="H800" s="235"/>
      <c r="I800" s="235"/>
      <c r="J800" s="235"/>
      <c r="K800" s="235"/>
      <c r="L800" s="235"/>
      <c r="M800" s="235"/>
      <c r="N800" s="235"/>
      <c r="O800" s="235"/>
      <c r="P800" s="235"/>
      <c r="Q800" s="235"/>
      <c r="R800" s="235"/>
      <c r="S800" s="235"/>
      <c r="T800" s="235"/>
      <c r="U800" s="235"/>
      <c r="V800" s="235"/>
      <c r="W800" s="235"/>
      <c r="X800" s="235"/>
      <c r="Y800" s="235"/>
      <c r="Z800" s="235"/>
    </row>
    <row r="801" spans="1:26" ht="12" customHeight="1" x14ac:dyDescent="0.25">
      <c r="A801" s="235"/>
      <c r="B801" s="235"/>
      <c r="C801" s="235"/>
      <c r="D801" s="269"/>
      <c r="E801" s="235"/>
      <c r="F801" s="235"/>
      <c r="G801" s="235"/>
      <c r="H801" s="235"/>
      <c r="I801" s="235"/>
      <c r="J801" s="235"/>
      <c r="K801" s="235"/>
      <c r="L801" s="235"/>
      <c r="M801" s="235"/>
      <c r="N801" s="235"/>
      <c r="O801" s="235"/>
      <c r="P801" s="235"/>
      <c r="Q801" s="235"/>
      <c r="R801" s="235"/>
      <c r="S801" s="235"/>
      <c r="T801" s="235"/>
      <c r="U801" s="235"/>
      <c r="V801" s="235"/>
      <c r="W801" s="235"/>
      <c r="X801" s="235"/>
      <c r="Y801" s="235"/>
      <c r="Z801" s="235"/>
    </row>
    <row r="802" spans="1:26" ht="12" customHeight="1" x14ac:dyDescent="0.25">
      <c r="A802" s="235"/>
      <c r="B802" s="235"/>
      <c r="C802" s="235"/>
      <c r="D802" s="269"/>
      <c r="E802" s="235"/>
      <c r="F802" s="235"/>
      <c r="G802" s="235"/>
      <c r="H802" s="235"/>
      <c r="I802" s="235"/>
      <c r="J802" s="235"/>
      <c r="K802" s="235"/>
      <c r="L802" s="235"/>
      <c r="M802" s="235"/>
      <c r="N802" s="235"/>
      <c r="O802" s="235"/>
      <c r="P802" s="235"/>
      <c r="Q802" s="235"/>
      <c r="R802" s="235"/>
      <c r="S802" s="235"/>
      <c r="T802" s="235"/>
      <c r="U802" s="235"/>
      <c r="V802" s="235"/>
      <c r="W802" s="235"/>
      <c r="X802" s="235"/>
      <c r="Y802" s="235"/>
      <c r="Z802" s="235"/>
    </row>
    <row r="803" spans="1:26" ht="12" customHeight="1" x14ac:dyDescent="0.25">
      <c r="A803" s="235"/>
      <c r="B803" s="235"/>
      <c r="C803" s="235"/>
      <c r="D803" s="269"/>
      <c r="E803" s="235"/>
      <c r="F803" s="235"/>
      <c r="G803" s="235"/>
      <c r="H803" s="235"/>
      <c r="I803" s="235"/>
      <c r="J803" s="235"/>
      <c r="K803" s="235"/>
      <c r="L803" s="235"/>
      <c r="M803" s="235"/>
      <c r="N803" s="235"/>
      <c r="O803" s="235"/>
      <c r="P803" s="235"/>
      <c r="Q803" s="235"/>
      <c r="R803" s="235"/>
      <c r="S803" s="235"/>
      <c r="T803" s="235"/>
      <c r="U803" s="235"/>
      <c r="V803" s="235"/>
      <c r="W803" s="235"/>
      <c r="X803" s="235"/>
      <c r="Y803" s="235"/>
      <c r="Z803" s="235"/>
    </row>
    <row r="804" spans="1:26" ht="12" customHeight="1" x14ac:dyDescent="0.25">
      <c r="A804" s="235"/>
      <c r="B804" s="235"/>
      <c r="C804" s="235"/>
      <c r="D804" s="269"/>
      <c r="E804" s="235"/>
      <c r="F804" s="235"/>
      <c r="G804" s="235"/>
      <c r="H804" s="235"/>
      <c r="I804" s="235"/>
      <c r="J804" s="235"/>
      <c r="K804" s="235"/>
      <c r="L804" s="235"/>
      <c r="M804" s="235"/>
      <c r="N804" s="235"/>
      <c r="O804" s="235"/>
      <c r="P804" s="235"/>
      <c r="Q804" s="235"/>
      <c r="R804" s="235"/>
      <c r="S804" s="235"/>
      <c r="T804" s="235"/>
      <c r="U804" s="235"/>
      <c r="V804" s="235"/>
      <c r="W804" s="235"/>
      <c r="X804" s="235"/>
      <c r="Y804" s="235"/>
      <c r="Z804" s="235"/>
    </row>
    <row r="805" spans="1:26" ht="12" customHeight="1" x14ac:dyDescent="0.25">
      <c r="A805" s="235"/>
      <c r="B805" s="235"/>
      <c r="C805" s="235"/>
      <c r="D805" s="269"/>
      <c r="E805" s="235"/>
      <c r="F805" s="235"/>
      <c r="G805" s="235"/>
      <c r="H805" s="235"/>
      <c r="I805" s="235"/>
      <c r="J805" s="235"/>
      <c r="K805" s="235"/>
      <c r="L805" s="235"/>
      <c r="M805" s="235"/>
      <c r="N805" s="235"/>
      <c r="O805" s="235"/>
      <c r="P805" s="235"/>
      <c r="Q805" s="235"/>
      <c r="R805" s="235"/>
      <c r="S805" s="235"/>
      <c r="T805" s="235"/>
      <c r="U805" s="235"/>
      <c r="V805" s="235"/>
      <c r="W805" s="235"/>
      <c r="X805" s="235"/>
      <c r="Y805" s="235"/>
      <c r="Z805" s="235"/>
    </row>
    <row r="806" spans="1:26" ht="12" customHeight="1" x14ac:dyDescent="0.25">
      <c r="A806" s="235"/>
      <c r="B806" s="235"/>
      <c r="C806" s="235"/>
      <c r="D806" s="269"/>
      <c r="E806" s="235"/>
      <c r="F806" s="235"/>
      <c r="G806" s="235"/>
      <c r="H806" s="235"/>
      <c r="I806" s="235"/>
      <c r="J806" s="235"/>
      <c r="K806" s="235"/>
      <c r="L806" s="235"/>
      <c r="M806" s="235"/>
      <c r="N806" s="235"/>
      <c r="O806" s="235"/>
      <c r="P806" s="235"/>
      <c r="Q806" s="235"/>
      <c r="R806" s="235"/>
      <c r="S806" s="235"/>
      <c r="T806" s="235"/>
      <c r="U806" s="235"/>
      <c r="V806" s="235"/>
      <c r="W806" s="235"/>
      <c r="X806" s="235"/>
      <c r="Y806" s="235"/>
      <c r="Z806" s="235"/>
    </row>
    <row r="807" spans="1:26" ht="12" customHeight="1" x14ac:dyDescent="0.25">
      <c r="A807" s="235"/>
      <c r="B807" s="235"/>
      <c r="C807" s="235"/>
      <c r="D807" s="269"/>
      <c r="E807" s="235"/>
      <c r="F807" s="235"/>
      <c r="G807" s="235"/>
      <c r="H807" s="235"/>
      <c r="I807" s="235"/>
      <c r="J807" s="235"/>
      <c r="K807" s="235"/>
      <c r="L807" s="235"/>
      <c r="M807" s="235"/>
      <c r="N807" s="235"/>
      <c r="O807" s="235"/>
      <c r="P807" s="235"/>
      <c r="Q807" s="235"/>
      <c r="R807" s="235"/>
      <c r="S807" s="235"/>
      <c r="T807" s="235"/>
      <c r="U807" s="235"/>
      <c r="V807" s="235"/>
      <c r="W807" s="235"/>
      <c r="X807" s="235"/>
      <c r="Y807" s="235"/>
      <c r="Z807" s="235"/>
    </row>
    <row r="808" spans="1:26" ht="12" customHeight="1" x14ac:dyDescent="0.25">
      <c r="A808" s="235"/>
      <c r="B808" s="235"/>
      <c r="C808" s="235"/>
      <c r="D808" s="269"/>
      <c r="E808" s="235"/>
      <c r="F808" s="235"/>
      <c r="G808" s="235"/>
      <c r="H808" s="235"/>
      <c r="I808" s="235"/>
      <c r="J808" s="235"/>
      <c r="K808" s="235"/>
      <c r="L808" s="235"/>
      <c r="M808" s="235"/>
      <c r="N808" s="235"/>
      <c r="O808" s="235"/>
      <c r="P808" s="235"/>
      <c r="Q808" s="235"/>
      <c r="R808" s="235"/>
      <c r="S808" s="235"/>
      <c r="T808" s="235"/>
      <c r="U808" s="235"/>
      <c r="V808" s="235"/>
      <c r="W808" s="235"/>
      <c r="X808" s="235"/>
      <c r="Y808" s="235"/>
      <c r="Z808" s="235"/>
    </row>
    <row r="809" spans="1:26" ht="12" customHeight="1" x14ac:dyDescent="0.25">
      <c r="A809" s="235"/>
      <c r="B809" s="235"/>
      <c r="C809" s="235"/>
      <c r="D809" s="269"/>
      <c r="E809" s="235"/>
      <c r="F809" s="235"/>
      <c r="G809" s="235"/>
      <c r="H809" s="235"/>
      <c r="I809" s="235"/>
      <c r="J809" s="235"/>
      <c r="K809" s="235"/>
      <c r="L809" s="235"/>
      <c r="M809" s="235"/>
      <c r="N809" s="235"/>
      <c r="O809" s="235"/>
      <c r="P809" s="235"/>
      <c r="Q809" s="235"/>
      <c r="R809" s="235"/>
      <c r="S809" s="235"/>
      <c r="T809" s="235"/>
      <c r="U809" s="235"/>
      <c r="V809" s="235"/>
      <c r="W809" s="235"/>
      <c r="X809" s="235"/>
      <c r="Y809" s="235"/>
      <c r="Z809" s="235"/>
    </row>
    <row r="810" spans="1:26" ht="12" customHeight="1" x14ac:dyDescent="0.25">
      <c r="A810" s="235"/>
      <c r="B810" s="235"/>
      <c r="C810" s="235"/>
      <c r="D810" s="269"/>
      <c r="E810" s="235"/>
      <c r="F810" s="235"/>
      <c r="G810" s="235"/>
      <c r="H810" s="235"/>
      <c r="I810" s="235"/>
      <c r="J810" s="235"/>
      <c r="K810" s="235"/>
      <c r="L810" s="235"/>
      <c r="M810" s="235"/>
      <c r="N810" s="235"/>
      <c r="O810" s="235"/>
      <c r="P810" s="235"/>
      <c r="Q810" s="235"/>
      <c r="R810" s="235"/>
      <c r="S810" s="235"/>
      <c r="T810" s="235"/>
      <c r="U810" s="235"/>
      <c r="V810" s="235"/>
      <c r="W810" s="235"/>
      <c r="X810" s="235"/>
      <c r="Y810" s="235"/>
      <c r="Z810" s="235"/>
    </row>
    <row r="811" spans="1:26" ht="12" customHeight="1" x14ac:dyDescent="0.25">
      <c r="A811" s="235"/>
      <c r="B811" s="235"/>
      <c r="C811" s="235"/>
      <c r="D811" s="269"/>
      <c r="E811" s="235"/>
      <c r="F811" s="235"/>
      <c r="G811" s="235"/>
      <c r="H811" s="235"/>
      <c r="I811" s="235"/>
      <c r="J811" s="235"/>
      <c r="K811" s="235"/>
      <c r="L811" s="235"/>
      <c r="M811" s="235"/>
      <c r="N811" s="235"/>
      <c r="O811" s="235"/>
      <c r="P811" s="235"/>
      <c r="Q811" s="235"/>
      <c r="R811" s="235"/>
      <c r="S811" s="235"/>
      <c r="T811" s="235"/>
      <c r="U811" s="235"/>
      <c r="V811" s="235"/>
      <c r="W811" s="235"/>
      <c r="X811" s="235"/>
      <c r="Y811" s="235"/>
      <c r="Z811" s="235"/>
    </row>
    <row r="812" spans="1:26" ht="12" customHeight="1" x14ac:dyDescent="0.25">
      <c r="A812" s="235"/>
      <c r="B812" s="235"/>
      <c r="C812" s="235"/>
      <c r="D812" s="269"/>
      <c r="E812" s="235"/>
      <c r="F812" s="235"/>
      <c r="G812" s="235"/>
      <c r="H812" s="235"/>
      <c r="I812" s="235"/>
      <c r="J812" s="235"/>
      <c r="K812" s="235"/>
      <c r="L812" s="235"/>
      <c r="M812" s="235"/>
      <c r="N812" s="235"/>
      <c r="O812" s="235"/>
      <c r="P812" s="235"/>
      <c r="Q812" s="235"/>
      <c r="R812" s="235"/>
      <c r="S812" s="235"/>
      <c r="T812" s="235"/>
      <c r="U812" s="235"/>
      <c r="V812" s="235"/>
      <c r="W812" s="235"/>
      <c r="X812" s="235"/>
      <c r="Y812" s="235"/>
      <c r="Z812" s="235"/>
    </row>
    <row r="813" spans="1:26" ht="12" customHeight="1" x14ac:dyDescent="0.25">
      <c r="A813" s="235"/>
      <c r="B813" s="235"/>
      <c r="C813" s="235"/>
      <c r="D813" s="269"/>
      <c r="E813" s="235"/>
      <c r="F813" s="235"/>
      <c r="G813" s="235"/>
      <c r="H813" s="235"/>
      <c r="I813" s="235"/>
      <c r="J813" s="235"/>
      <c r="K813" s="235"/>
      <c r="L813" s="235"/>
      <c r="M813" s="235"/>
      <c r="N813" s="235"/>
      <c r="O813" s="235"/>
      <c r="P813" s="235"/>
      <c r="Q813" s="235"/>
      <c r="R813" s="235"/>
      <c r="S813" s="235"/>
      <c r="T813" s="235"/>
      <c r="U813" s="235"/>
      <c r="V813" s="235"/>
      <c r="W813" s="235"/>
      <c r="X813" s="235"/>
      <c r="Y813" s="235"/>
      <c r="Z813" s="235"/>
    </row>
    <row r="814" spans="1:26" ht="12" customHeight="1" x14ac:dyDescent="0.25">
      <c r="A814" s="235"/>
      <c r="B814" s="235"/>
      <c r="C814" s="235"/>
      <c r="D814" s="269"/>
      <c r="E814" s="235"/>
      <c r="F814" s="235"/>
      <c r="G814" s="235"/>
      <c r="H814" s="235"/>
      <c r="I814" s="235"/>
      <c r="J814" s="235"/>
      <c r="K814" s="235"/>
      <c r="L814" s="235"/>
      <c r="M814" s="235"/>
      <c r="N814" s="235"/>
      <c r="O814" s="235"/>
      <c r="P814" s="235"/>
      <c r="Q814" s="235"/>
      <c r="R814" s="235"/>
      <c r="S814" s="235"/>
      <c r="T814" s="235"/>
      <c r="U814" s="235"/>
      <c r="V814" s="235"/>
      <c r="W814" s="235"/>
      <c r="X814" s="235"/>
      <c r="Y814" s="235"/>
      <c r="Z814" s="235"/>
    </row>
    <row r="815" spans="1:26" ht="12" customHeight="1" x14ac:dyDescent="0.25">
      <c r="A815" s="235"/>
      <c r="B815" s="235"/>
      <c r="C815" s="235"/>
      <c r="D815" s="269"/>
      <c r="E815" s="235"/>
      <c r="F815" s="235"/>
      <c r="G815" s="235"/>
      <c r="H815" s="235"/>
      <c r="I815" s="235"/>
      <c r="J815" s="235"/>
      <c r="K815" s="235"/>
      <c r="L815" s="235"/>
      <c r="M815" s="235"/>
      <c r="N815" s="235"/>
      <c r="O815" s="235"/>
      <c r="P815" s="235"/>
      <c r="Q815" s="235"/>
      <c r="R815" s="235"/>
      <c r="S815" s="235"/>
      <c r="T815" s="235"/>
      <c r="U815" s="235"/>
      <c r="V815" s="235"/>
      <c r="W815" s="235"/>
      <c r="X815" s="235"/>
      <c r="Y815" s="235"/>
      <c r="Z815" s="235"/>
    </row>
    <row r="816" spans="1:26" ht="12" customHeight="1" x14ac:dyDescent="0.25">
      <c r="A816" s="235"/>
      <c r="B816" s="235"/>
      <c r="C816" s="235"/>
      <c r="D816" s="269"/>
      <c r="E816" s="235"/>
      <c r="F816" s="235"/>
      <c r="G816" s="235"/>
      <c r="H816" s="235"/>
      <c r="I816" s="235"/>
      <c r="J816" s="235"/>
      <c r="K816" s="235"/>
      <c r="L816" s="235"/>
      <c r="M816" s="235"/>
      <c r="N816" s="235"/>
      <c r="O816" s="235"/>
      <c r="P816" s="235"/>
      <c r="Q816" s="235"/>
      <c r="R816" s="235"/>
      <c r="S816" s="235"/>
      <c r="T816" s="235"/>
      <c r="U816" s="235"/>
      <c r="V816" s="235"/>
      <c r="W816" s="235"/>
      <c r="X816" s="235"/>
      <c r="Y816" s="235"/>
      <c r="Z816" s="235"/>
    </row>
    <row r="817" spans="1:26" ht="12" customHeight="1" x14ac:dyDescent="0.25">
      <c r="A817" s="235"/>
      <c r="B817" s="235"/>
      <c r="C817" s="235"/>
      <c r="D817" s="269"/>
      <c r="E817" s="235"/>
      <c r="F817" s="235"/>
      <c r="G817" s="235"/>
      <c r="H817" s="235"/>
      <c r="I817" s="235"/>
      <c r="J817" s="235"/>
      <c r="K817" s="235"/>
      <c r="L817" s="235"/>
      <c r="M817" s="235"/>
      <c r="N817" s="235"/>
      <c r="O817" s="235"/>
      <c r="P817" s="235"/>
      <c r="Q817" s="235"/>
      <c r="R817" s="235"/>
      <c r="S817" s="235"/>
      <c r="T817" s="235"/>
      <c r="U817" s="235"/>
      <c r="V817" s="235"/>
      <c r="W817" s="235"/>
      <c r="X817" s="235"/>
      <c r="Y817" s="235"/>
      <c r="Z817" s="235"/>
    </row>
    <row r="818" spans="1:26" ht="12" customHeight="1" x14ac:dyDescent="0.25">
      <c r="A818" s="235"/>
      <c r="B818" s="235"/>
      <c r="C818" s="235"/>
      <c r="D818" s="269"/>
      <c r="E818" s="235"/>
      <c r="F818" s="235"/>
      <c r="G818" s="235"/>
      <c r="H818" s="235"/>
      <c r="I818" s="235"/>
      <c r="J818" s="235"/>
      <c r="K818" s="235"/>
      <c r="L818" s="235"/>
      <c r="M818" s="235"/>
      <c r="N818" s="235"/>
      <c r="O818" s="235"/>
      <c r="P818" s="235"/>
      <c r="Q818" s="235"/>
      <c r="R818" s="235"/>
      <c r="S818" s="235"/>
      <c r="T818" s="235"/>
      <c r="U818" s="235"/>
      <c r="V818" s="235"/>
      <c r="W818" s="235"/>
      <c r="X818" s="235"/>
      <c r="Y818" s="235"/>
      <c r="Z818" s="235"/>
    </row>
    <row r="819" spans="1:26" ht="12" customHeight="1" x14ac:dyDescent="0.25">
      <c r="A819" s="235"/>
      <c r="B819" s="235"/>
      <c r="C819" s="235"/>
      <c r="D819" s="269"/>
      <c r="E819" s="235"/>
      <c r="F819" s="235"/>
      <c r="G819" s="235"/>
      <c r="H819" s="235"/>
      <c r="I819" s="235"/>
      <c r="J819" s="235"/>
      <c r="K819" s="235"/>
      <c r="L819" s="235"/>
      <c r="M819" s="235"/>
      <c r="N819" s="235"/>
      <c r="O819" s="235"/>
      <c r="P819" s="235"/>
      <c r="Q819" s="235"/>
      <c r="R819" s="235"/>
      <c r="S819" s="235"/>
      <c r="T819" s="235"/>
      <c r="U819" s="235"/>
      <c r="V819" s="235"/>
      <c r="W819" s="235"/>
      <c r="X819" s="235"/>
      <c r="Y819" s="235"/>
      <c r="Z819" s="235"/>
    </row>
    <row r="820" spans="1:26" ht="12" customHeight="1" x14ac:dyDescent="0.25">
      <c r="A820" s="235"/>
      <c r="B820" s="235"/>
      <c r="C820" s="235"/>
      <c r="D820" s="269"/>
      <c r="E820" s="235"/>
      <c r="F820" s="235"/>
      <c r="G820" s="235"/>
      <c r="H820" s="235"/>
      <c r="I820" s="235"/>
      <c r="J820" s="235"/>
      <c r="K820" s="235"/>
      <c r="L820" s="235"/>
      <c r="M820" s="235"/>
      <c r="N820" s="235"/>
      <c r="O820" s="235"/>
      <c r="P820" s="235"/>
      <c r="Q820" s="235"/>
      <c r="R820" s="235"/>
      <c r="S820" s="235"/>
      <c r="T820" s="235"/>
      <c r="U820" s="235"/>
      <c r="V820" s="235"/>
      <c r="W820" s="235"/>
      <c r="X820" s="235"/>
      <c r="Y820" s="235"/>
      <c r="Z820" s="235"/>
    </row>
    <row r="821" spans="1:26" ht="12" customHeight="1" x14ac:dyDescent="0.25">
      <c r="A821" s="235"/>
      <c r="B821" s="235"/>
      <c r="C821" s="235"/>
      <c r="D821" s="269"/>
      <c r="E821" s="235"/>
      <c r="F821" s="235"/>
      <c r="G821" s="235"/>
      <c r="H821" s="235"/>
      <c r="I821" s="235"/>
      <c r="J821" s="235"/>
      <c r="K821" s="235"/>
      <c r="L821" s="235"/>
      <c r="M821" s="235"/>
      <c r="N821" s="235"/>
      <c r="O821" s="235"/>
      <c r="P821" s="235"/>
      <c r="Q821" s="235"/>
      <c r="R821" s="235"/>
      <c r="S821" s="235"/>
      <c r="T821" s="235"/>
      <c r="U821" s="235"/>
      <c r="V821" s="235"/>
      <c r="W821" s="235"/>
      <c r="X821" s="235"/>
      <c r="Y821" s="235"/>
      <c r="Z821" s="235"/>
    </row>
    <row r="822" spans="1:26" ht="12" customHeight="1" x14ac:dyDescent="0.25">
      <c r="A822" s="235"/>
      <c r="B822" s="235"/>
      <c r="C822" s="235"/>
      <c r="D822" s="269"/>
      <c r="E822" s="235"/>
      <c r="F822" s="235"/>
      <c r="G822" s="235"/>
      <c r="H822" s="235"/>
      <c r="I822" s="235"/>
      <c r="J822" s="235"/>
      <c r="K822" s="235"/>
      <c r="L822" s="235"/>
      <c r="M822" s="235"/>
      <c r="N822" s="235"/>
      <c r="O822" s="235"/>
      <c r="P822" s="235"/>
      <c r="Q822" s="235"/>
      <c r="R822" s="235"/>
      <c r="S822" s="235"/>
      <c r="T822" s="235"/>
      <c r="U822" s="235"/>
      <c r="V822" s="235"/>
      <c r="W822" s="235"/>
      <c r="X822" s="235"/>
      <c r="Y822" s="235"/>
      <c r="Z822" s="235"/>
    </row>
    <row r="823" spans="1:26" ht="12" customHeight="1" x14ac:dyDescent="0.25">
      <c r="A823" s="235"/>
      <c r="B823" s="235"/>
      <c r="C823" s="235"/>
      <c r="D823" s="269"/>
      <c r="E823" s="235"/>
      <c r="F823" s="235"/>
      <c r="G823" s="235"/>
      <c r="H823" s="235"/>
      <c r="I823" s="235"/>
      <c r="J823" s="235"/>
      <c r="K823" s="235"/>
      <c r="L823" s="235"/>
      <c r="M823" s="235"/>
      <c r="N823" s="235"/>
      <c r="O823" s="235"/>
      <c r="P823" s="235"/>
      <c r="Q823" s="235"/>
      <c r="R823" s="235"/>
      <c r="S823" s="235"/>
      <c r="T823" s="235"/>
      <c r="U823" s="235"/>
      <c r="V823" s="235"/>
      <c r="W823" s="235"/>
      <c r="X823" s="235"/>
      <c r="Y823" s="235"/>
      <c r="Z823" s="235"/>
    </row>
    <row r="824" spans="1:26" ht="12" customHeight="1" x14ac:dyDescent="0.25">
      <c r="A824" s="235"/>
      <c r="B824" s="235"/>
      <c r="C824" s="235"/>
      <c r="D824" s="269"/>
      <c r="E824" s="235"/>
      <c r="F824" s="235"/>
      <c r="G824" s="235"/>
      <c r="H824" s="235"/>
      <c r="I824" s="235"/>
      <c r="J824" s="235"/>
      <c r="K824" s="235"/>
      <c r="L824" s="235"/>
      <c r="M824" s="235"/>
      <c r="N824" s="235"/>
      <c r="O824" s="235"/>
      <c r="P824" s="235"/>
      <c r="Q824" s="235"/>
      <c r="R824" s="235"/>
      <c r="S824" s="235"/>
      <c r="T824" s="235"/>
      <c r="U824" s="235"/>
      <c r="V824" s="235"/>
      <c r="W824" s="235"/>
      <c r="X824" s="235"/>
      <c r="Y824" s="235"/>
      <c r="Z824" s="235"/>
    </row>
    <row r="825" spans="1:26" ht="12" customHeight="1" x14ac:dyDescent="0.25">
      <c r="A825" s="235"/>
      <c r="B825" s="235"/>
      <c r="C825" s="235"/>
      <c r="D825" s="269"/>
      <c r="E825" s="235"/>
      <c r="F825" s="235"/>
      <c r="G825" s="235"/>
      <c r="H825" s="235"/>
      <c r="I825" s="235"/>
      <c r="J825" s="235"/>
      <c r="K825" s="235"/>
      <c r="L825" s="235"/>
      <c r="M825" s="235"/>
      <c r="N825" s="235"/>
      <c r="O825" s="235"/>
      <c r="P825" s="235"/>
      <c r="Q825" s="235"/>
      <c r="R825" s="235"/>
      <c r="S825" s="235"/>
      <c r="T825" s="235"/>
      <c r="U825" s="235"/>
      <c r="V825" s="235"/>
      <c r="W825" s="235"/>
      <c r="X825" s="235"/>
      <c r="Y825" s="235"/>
      <c r="Z825" s="235"/>
    </row>
    <row r="826" spans="1:26" ht="12" customHeight="1" x14ac:dyDescent="0.25">
      <c r="A826" s="235"/>
      <c r="B826" s="235"/>
      <c r="C826" s="235"/>
      <c r="D826" s="269"/>
      <c r="E826" s="235"/>
      <c r="F826" s="235"/>
      <c r="G826" s="235"/>
      <c r="H826" s="235"/>
      <c r="I826" s="235"/>
      <c r="J826" s="235"/>
      <c r="K826" s="235"/>
      <c r="L826" s="235"/>
      <c r="M826" s="235"/>
      <c r="N826" s="235"/>
      <c r="O826" s="235"/>
      <c r="P826" s="235"/>
      <c r="Q826" s="235"/>
      <c r="R826" s="235"/>
      <c r="S826" s="235"/>
      <c r="T826" s="235"/>
      <c r="U826" s="235"/>
      <c r="V826" s="235"/>
      <c r="W826" s="235"/>
      <c r="X826" s="235"/>
      <c r="Y826" s="235"/>
      <c r="Z826" s="235"/>
    </row>
    <row r="827" spans="1:26" ht="12" customHeight="1" x14ac:dyDescent="0.25">
      <c r="A827" s="235"/>
      <c r="B827" s="235"/>
      <c r="C827" s="235"/>
      <c r="D827" s="269"/>
      <c r="E827" s="235"/>
      <c r="F827" s="235"/>
      <c r="G827" s="235"/>
      <c r="H827" s="235"/>
      <c r="I827" s="235"/>
      <c r="J827" s="235"/>
      <c r="K827" s="235"/>
      <c r="L827" s="235"/>
      <c r="M827" s="235"/>
      <c r="N827" s="235"/>
      <c r="O827" s="235"/>
      <c r="P827" s="235"/>
      <c r="Q827" s="235"/>
      <c r="R827" s="235"/>
      <c r="S827" s="235"/>
      <c r="T827" s="235"/>
      <c r="U827" s="235"/>
      <c r="V827" s="235"/>
      <c r="W827" s="235"/>
      <c r="X827" s="235"/>
      <c r="Y827" s="235"/>
      <c r="Z827" s="235"/>
    </row>
    <row r="828" spans="1:26" ht="12" customHeight="1" x14ac:dyDescent="0.25">
      <c r="A828" s="235"/>
      <c r="B828" s="235"/>
      <c r="C828" s="235"/>
      <c r="D828" s="269"/>
      <c r="E828" s="235"/>
      <c r="F828" s="235"/>
      <c r="G828" s="235"/>
      <c r="H828" s="235"/>
      <c r="I828" s="235"/>
      <c r="J828" s="235"/>
      <c r="K828" s="235"/>
      <c r="L828" s="235"/>
      <c r="M828" s="235"/>
      <c r="N828" s="235"/>
      <c r="O828" s="235"/>
      <c r="P828" s="235"/>
      <c r="Q828" s="235"/>
      <c r="R828" s="235"/>
      <c r="S828" s="235"/>
      <c r="T828" s="235"/>
      <c r="U828" s="235"/>
      <c r="V828" s="235"/>
      <c r="W828" s="235"/>
      <c r="X828" s="235"/>
      <c r="Y828" s="235"/>
      <c r="Z828" s="235"/>
    </row>
    <row r="829" spans="1:26" ht="12" customHeight="1" x14ac:dyDescent="0.25">
      <c r="A829" s="235"/>
      <c r="B829" s="235"/>
      <c r="C829" s="235"/>
      <c r="D829" s="269"/>
      <c r="E829" s="235"/>
      <c r="F829" s="235"/>
      <c r="G829" s="235"/>
      <c r="H829" s="235"/>
      <c r="I829" s="235"/>
      <c r="J829" s="235"/>
      <c r="K829" s="235"/>
      <c r="L829" s="235"/>
      <c r="M829" s="235"/>
      <c r="N829" s="235"/>
      <c r="O829" s="235"/>
      <c r="P829" s="235"/>
      <c r="Q829" s="235"/>
      <c r="R829" s="235"/>
      <c r="S829" s="235"/>
      <c r="T829" s="235"/>
      <c r="U829" s="235"/>
      <c r="V829" s="235"/>
      <c r="W829" s="235"/>
      <c r="X829" s="235"/>
      <c r="Y829" s="235"/>
      <c r="Z829" s="235"/>
    </row>
    <row r="830" spans="1:26" ht="12" customHeight="1" x14ac:dyDescent="0.25">
      <c r="A830" s="235"/>
      <c r="B830" s="235"/>
      <c r="C830" s="235"/>
      <c r="D830" s="269"/>
      <c r="E830" s="235"/>
      <c r="F830" s="235"/>
      <c r="G830" s="235"/>
      <c r="H830" s="235"/>
      <c r="I830" s="235"/>
      <c r="J830" s="235"/>
      <c r="K830" s="235"/>
      <c r="L830" s="235"/>
      <c r="M830" s="235"/>
      <c r="N830" s="235"/>
      <c r="O830" s="235"/>
      <c r="P830" s="235"/>
      <c r="Q830" s="235"/>
      <c r="R830" s="235"/>
      <c r="S830" s="235"/>
      <c r="T830" s="235"/>
      <c r="U830" s="235"/>
      <c r="V830" s="235"/>
      <c r="W830" s="235"/>
      <c r="X830" s="235"/>
      <c r="Y830" s="235"/>
      <c r="Z830" s="235"/>
    </row>
    <row r="831" spans="1:26" ht="12" customHeight="1" x14ac:dyDescent="0.25">
      <c r="A831" s="235"/>
      <c r="B831" s="235"/>
      <c r="C831" s="235"/>
      <c r="D831" s="269"/>
      <c r="E831" s="235"/>
      <c r="F831" s="235"/>
      <c r="G831" s="235"/>
      <c r="H831" s="235"/>
      <c r="I831" s="235"/>
      <c r="J831" s="235"/>
      <c r="K831" s="235"/>
      <c r="L831" s="235"/>
      <c r="M831" s="235"/>
      <c r="N831" s="235"/>
      <c r="O831" s="235"/>
      <c r="P831" s="235"/>
      <c r="Q831" s="235"/>
      <c r="R831" s="235"/>
      <c r="S831" s="235"/>
      <c r="T831" s="235"/>
      <c r="U831" s="235"/>
      <c r="V831" s="235"/>
      <c r="W831" s="235"/>
      <c r="X831" s="235"/>
      <c r="Y831" s="235"/>
      <c r="Z831" s="235"/>
    </row>
    <row r="832" spans="1:26" ht="12" customHeight="1" x14ac:dyDescent="0.25">
      <c r="A832" s="235"/>
      <c r="B832" s="235"/>
      <c r="C832" s="235"/>
      <c r="D832" s="269"/>
      <c r="E832" s="235"/>
      <c r="F832" s="235"/>
      <c r="G832" s="235"/>
      <c r="H832" s="235"/>
      <c r="I832" s="235"/>
      <c r="J832" s="235"/>
      <c r="K832" s="235"/>
      <c r="L832" s="235"/>
      <c r="M832" s="235"/>
      <c r="N832" s="235"/>
      <c r="O832" s="235"/>
      <c r="P832" s="235"/>
      <c r="Q832" s="235"/>
      <c r="R832" s="235"/>
      <c r="S832" s="235"/>
      <c r="T832" s="235"/>
      <c r="U832" s="235"/>
      <c r="V832" s="235"/>
      <c r="W832" s="235"/>
      <c r="X832" s="235"/>
      <c r="Y832" s="235"/>
      <c r="Z832" s="235"/>
    </row>
    <row r="833" spans="1:26" ht="12" customHeight="1" x14ac:dyDescent="0.25">
      <c r="A833" s="235"/>
      <c r="B833" s="235"/>
      <c r="C833" s="235"/>
      <c r="D833" s="269"/>
      <c r="E833" s="235"/>
      <c r="F833" s="235"/>
      <c r="G833" s="235"/>
      <c r="H833" s="235"/>
      <c r="I833" s="235"/>
      <c r="J833" s="235"/>
      <c r="K833" s="235"/>
      <c r="L833" s="235"/>
      <c r="M833" s="235"/>
      <c r="N833" s="235"/>
      <c r="O833" s="235"/>
      <c r="P833" s="235"/>
      <c r="Q833" s="235"/>
      <c r="R833" s="235"/>
      <c r="S833" s="235"/>
      <c r="T833" s="235"/>
      <c r="U833" s="235"/>
      <c r="V833" s="235"/>
      <c r="W833" s="235"/>
      <c r="X833" s="235"/>
      <c r="Y833" s="235"/>
      <c r="Z833" s="235"/>
    </row>
    <row r="834" spans="1:26" ht="12" customHeight="1" x14ac:dyDescent="0.25">
      <c r="A834" s="235"/>
      <c r="B834" s="235"/>
      <c r="C834" s="235"/>
      <c r="D834" s="269"/>
      <c r="E834" s="235"/>
      <c r="F834" s="235"/>
      <c r="G834" s="235"/>
      <c r="H834" s="235"/>
      <c r="I834" s="235"/>
      <c r="J834" s="235"/>
      <c r="K834" s="235"/>
      <c r="L834" s="235"/>
      <c r="M834" s="235"/>
      <c r="N834" s="235"/>
      <c r="O834" s="235"/>
      <c r="P834" s="235"/>
      <c r="Q834" s="235"/>
      <c r="R834" s="235"/>
      <c r="S834" s="235"/>
      <c r="T834" s="235"/>
      <c r="U834" s="235"/>
      <c r="V834" s="235"/>
      <c r="W834" s="235"/>
      <c r="X834" s="235"/>
      <c r="Y834" s="235"/>
      <c r="Z834" s="235"/>
    </row>
    <row r="835" spans="1:26" ht="12" customHeight="1" x14ac:dyDescent="0.25">
      <c r="A835" s="235"/>
      <c r="B835" s="235"/>
      <c r="C835" s="235"/>
      <c r="D835" s="269"/>
      <c r="E835" s="235"/>
      <c r="F835" s="235"/>
      <c r="G835" s="235"/>
      <c r="H835" s="235"/>
      <c r="I835" s="235"/>
      <c r="J835" s="235"/>
      <c r="K835" s="235"/>
      <c r="L835" s="235"/>
      <c r="M835" s="235"/>
      <c r="N835" s="235"/>
      <c r="O835" s="235"/>
      <c r="P835" s="235"/>
      <c r="Q835" s="235"/>
      <c r="R835" s="235"/>
      <c r="S835" s="235"/>
      <c r="T835" s="235"/>
      <c r="U835" s="235"/>
      <c r="V835" s="235"/>
      <c r="W835" s="235"/>
      <c r="X835" s="235"/>
      <c r="Y835" s="235"/>
      <c r="Z835" s="235"/>
    </row>
    <row r="836" spans="1:26" ht="12" customHeight="1" x14ac:dyDescent="0.25">
      <c r="A836" s="235"/>
      <c r="B836" s="235"/>
      <c r="C836" s="235"/>
      <c r="D836" s="269"/>
      <c r="E836" s="235"/>
      <c r="F836" s="235"/>
      <c r="G836" s="235"/>
      <c r="H836" s="235"/>
      <c r="I836" s="235"/>
      <c r="J836" s="235"/>
      <c r="K836" s="235"/>
      <c r="L836" s="235"/>
      <c r="M836" s="235"/>
      <c r="N836" s="235"/>
      <c r="O836" s="235"/>
      <c r="P836" s="235"/>
      <c r="Q836" s="235"/>
      <c r="R836" s="235"/>
      <c r="S836" s="235"/>
      <c r="T836" s="235"/>
      <c r="U836" s="235"/>
      <c r="V836" s="235"/>
      <c r="W836" s="235"/>
      <c r="X836" s="235"/>
      <c r="Y836" s="235"/>
      <c r="Z836" s="235"/>
    </row>
    <row r="837" spans="1:26" ht="12" customHeight="1" x14ac:dyDescent="0.25">
      <c r="A837" s="235"/>
      <c r="B837" s="235"/>
      <c r="C837" s="235"/>
      <c r="D837" s="269"/>
      <c r="E837" s="235"/>
      <c r="F837" s="235"/>
      <c r="G837" s="235"/>
      <c r="H837" s="235"/>
      <c r="I837" s="235"/>
      <c r="J837" s="235"/>
      <c r="K837" s="235"/>
      <c r="L837" s="235"/>
      <c r="M837" s="235"/>
      <c r="N837" s="235"/>
      <c r="O837" s="235"/>
      <c r="P837" s="235"/>
      <c r="Q837" s="235"/>
      <c r="R837" s="235"/>
      <c r="S837" s="235"/>
      <c r="T837" s="235"/>
      <c r="U837" s="235"/>
      <c r="V837" s="235"/>
      <c r="W837" s="235"/>
      <c r="X837" s="235"/>
      <c r="Y837" s="235"/>
      <c r="Z837" s="235"/>
    </row>
    <row r="838" spans="1:26" ht="12" customHeight="1" x14ac:dyDescent="0.25">
      <c r="A838" s="235"/>
      <c r="B838" s="235"/>
      <c r="C838" s="235"/>
      <c r="D838" s="269"/>
      <c r="E838" s="235"/>
      <c r="F838" s="235"/>
      <c r="G838" s="235"/>
      <c r="H838" s="235"/>
      <c r="I838" s="235"/>
      <c r="J838" s="235"/>
      <c r="K838" s="235"/>
      <c r="L838" s="235"/>
      <c r="M838" s="235"/>
      <c r="N838" s="235"/>
      <c r="O838" s="235"/>
      <c r="P838" s="235"/>
      <c r="Q838" s="235"/>
      <c r="R838" s="235"/>
      <c r="S838" s="235"/>
      <c r="T838" s="235"/>
      <c r="U838" s="235"/>
      <c r="V838" s="235"/>
      <c r="W838" s="235"/>
      <c r="X838" s="235"/>
      <c r="Y838" s="235"/>
      <c r="Z838" s="235"/>
    </row>
    <row r="839" spans="1:26" ht="12" customHeight="1" x14ac:dyDescent="0.25">
      <c r="A839" s="235"/>
      <c r="B839" s="235"/>
      <c r="C839" s="235"/>
      <c r="D839" s="269"/>
      <c r="E839" s="235"/>
      <c r="F839" s="235"/>
      <c r="G839" s="235"/>
      <c r="H839" s="235"/>
      <c r="I839" s="235"/>
      <c r="J839" s="235"/>
      <c r="K839" s="235"/>
      <c r="L839" s="235"/>
      <c r="M839" s="235"/>
      <c r="N839" s="235"/>
      <c r="O839" s="235"/>
      <c r="P839" s="235"/>
      <c r="Q839" s="235"/>
      <c r="R839" s="235"/>
      <c r="S839" s="235"/>
      <c r="T839" s="235"/>
      <c r="U839" s="235"/>
      <c r="V839" s="235"/>
      <c r="W839" s="235"/>
      <c r="X839" s="235"/>
      <c r="Y839" s="235"/>
      <c r="Z839" s="235"/>
    </row>
    <row r="840" spans="1:26" ht="12" customHeight="1" x14ac:dyDescent="0.25">
      <c r="A840" s="235"/>
      <c r="B840" s="235"/>
      <c r="C840" s="235"/>
      <c r="D840" s="269"/>
      <c r="E840" s="235"/>
      <c r="F840" s="235"/>
      <c r="G840" s="235"/>
      <c r="H840" s="235"/>
      <c r="I840" s="235"/>
      <c r="J840" s="235"/>
      <c r="K840" s="235"/>
      <c r="L840" s="235"/>
      <c r="M840" s="235"/>
      <c r="N840" s="235"/>
      <c r="O840" s="235"/>
      <c r="P840" s="235"/>
      <c r="Q840" s="235"/>
      <c r="R840" s="235"/>
      <c r="S840" s="235"/>
      <c r="T840" s="235"/>
      <c r="U840" s="235"/>
      <c r="V840" s="235"/>
      <c r="W840" s="235"/>
      <c r="X840" s="235"/>
      <c r="Y840" s="235"/>
      <c r="Z840" s="235"/>
    </row>
    <row r="841" spans="1:26" ht="12" customHeight="1" x14ac:dyDescent="0.25">
      <c r="A841" s="235"/>
      <c r="B841" s="235"/>
      <c r="C841" s="235"/>
      <c r="D841" s="269"/>
      <c r="E841" s="235"/>
      <c r="F841" s="235"/>
      <c r="G841" s="235"/>
      <c r="H841" s="235"/>
      <c r="I841" s="235"/>
      <c r="J841" s="235"/>
      <c r="K841" s="235"/>
      <c r="L841" s="235"/>
      <c r="M841" s="235"/>
      <c r="N841" s="235"/>
      <c r="O841" s="235"/>
      <c r="P841" s="235"/>
      <c r="Q841" s="235"/>
      <c r="R841" s="235"/>
      <c r="S841" s="235"/>
      <c r="T841" s="235"/>
      <c r="U841" s="235"/>
      <c r="V841" s="235"/>
      <c r="W841" s="235"/>
      <c r="X841" s="235"/>
      <c r="Y841" s="235"/>
      <c r="Z841" s="235"/>
    </row>
    <row r="842" spans="1:26" ht="12" customHeight="1" x14ac:dyDescent="0.25">
      <c r="A842" s="235"/>
      <c r="B842" s="235"/>
      <c r="C842" s="235"/>
      <c r="D842" s="269"/>
      <c r="E842" s="235"/>
      <c r="F842" s="235"/>
      <c r="G842" s="235"/>
      <c r="H842" s="235"/>
      <c r="I842" s="235"/>
      <c r="J842" s="235"/>
      <c r="K842" s="235"/>
      <c r="L842" s="235"/>
      <c r="M842" s="235"/>
      <c r="N842" s="235"/>
      <c r="O842" s="235"/>
      <c r="P842" s="235"/>
      <c r="Q842" s="235"/>
      <c r="R842" s="235"/>
      <c r="S842" s="235"/>
      <c r="T842" s="235"/>
      <c r="U842" s="235"/>
      <c r="V842" s="235"/>
      <c r="W842" s="235"/>
      <c r="X842" s="235"/>
      <c r="Y842" s="235"/>
      <c r="Z842" s="235"/>
    </row>
    <row r="843" spans="1:26" ht="12" customHeight="1" x14ac:dyDescent="0.25">
      <c r="A843" s="235"/>
      <c r="B843" s="235"/>
      <c r="C843" s="235"/>
      <c r="D843" s="269"/>
      <c r="E843" s="235"/>
      <c r="F843" s="235"/>
      <c r="G843" s="235"/>
      <c r="H843" s="235"/>
      <c r="I843" s="235"/>
      <c r="J843" s="235"/>
      <c r="K843" s="235"/>
      <c r="L843" s="235"/>
      <c r="M843" s="235"/>
      <c r="N843" s="235"/>
      <c r="O843" s="235"/>
      <c r="P843" s="235"/>
      <c r="Q843" s="235"/>
      <c r="R843" s="235"/>
      <c r="S843" s="235"/>
      <c r="T843" s="235"/>
      <c r="U843" s="235"/>
      <c r="V843" s="235"/>
      <c r="W843" s="235"/>
      <c r="X843" s="235"/>
      <c r="Y843" s="235"/>
      <c r="Z843" s="235"/>
    </row>
    <row r="844" spans="1:26" ht="12" customHeight="1" x14ac:dyDescent="0.25">
      <c r="A844" s="235"/>
      <c r="B844" s="235"/>
      <c r="C844" s="235"/>
      <c r="D844" s="269"/>
      <c r="E844" s="235"/>
      <c r="F844" s="235"/>
      <c r="G844" s="235"/>
      <c r="H844" s="235"/>
      <c r="I844" s="235"/>
      <c r="J844" s="235"/>
      <c r="K844" s="235"/>
      <c r="L844" s="235"/>
      <c r="M844" s="235"/>
      <c r="N844" s="235"/>
      <c r="O844" s="235"/>
      <c r="P844" s="235"/>
      <c r="Q844" s="235"/>
      <c r="R844" s="235"/>
      <c r="S844" s="235"/>
      <c r="T844" s="235"/>
      <c r="U844" s="235"/>
      <c r="V844" s="235"/>
      <c r="W844" s="235"/>
      <c r="X844" s="235"/>
      <c r="Y844" s="235"/>
      <c r="Z844" s="235"/>
    </row>
    <row r="845" spans="1:26" ht="12" customHeight="1" x14ac:dyDescent="0.25">
      <c r="A845" s="235"/>
      <c r="B845" s="235"/>
      <c r="C845" s="235"/>
      <c r="D845" s="269"/>
      <c r="E845" s="235"/>
      <c r="F845" s="235"/>
      <c r="G845" s="235"/>
      <c r="H845" s="235"/>
      <c r="I845" s="235"/>
      <c r="J845" s="235"/>
      <c r="K845" s="235"/>
      <c r="L845" s="235"/>
      <c r="M845" s="235"/>
      <c r="N845" s="235"/>
      <c r="O845" s="235"/>
      <c r="P845" s="235"/>
      <c r="Q845" s="235"/>
      <c r="R845" s="235"/>
      <c r="S845" s="235"/>
      <c r="T845" s="235"/>
      <c r="U845" s="235"/>
      <c r="V845" s="235"/>
      <c r="W845" s="235"/>
      <c r="X845" s="235"/>
      <c r="Y845" s="235"/>
      <c r="Z845" s="235"/>
    </row>
    <row r="846" spans="1:26" ht="12" customHeight="1" x14ac:dyDescent="0.25">
      <c r="A846" s="235"/>
      <c r="B846" s="235"/>
      <c r="C846" s="235"/>
      <c r="D846" s="269"/>
      <c r="E846" s="235"/>
      <c r="F846" s="235"/>
      <c r="G846" s="235"/>
      <c r="H846" s="235"/>
      <c r="I846" s="235"/>
      <c r="J846" s="235"/>
      <c r="K846" s="235"/>
      <c r="L846" s="235"/>
      <c r="M846" s="235"/>
      <c r="N846" s="235"/>
      <c r="O846" s="235"/>
      <c r="P846" s="235"/>
      <c r="Q846" s="235"/>
      <c r="R846" s="235"/>
      <c r="S846" s="235"/>
      <c r="T846" s="235"/>
      <c r="U846" s="235"/>
      <c r="V846" s="235"/>
      <c r="W846" s="235"/>
      <c r="X846" s="235"/>
      <c r="Y846" s="235"/>
      <c r="Z846" s="235"/>
    </row>
    <row r="847" spans="1:26" ht="12" customHeight="1" x14ac:dyDescent="0.25">
      <c r="A847" s="235"/>
      <c r="B847" s="235"/>
      <c r="C847" s="235"/>
      <c r="D847" s="269"/>
      <c r="E847" s="235"/>
      <c r="F847" s="235"/>
      <c r="G847" s="235"/>
      <c r="H847" s="235"/>
      <c r="I847" s="235"/>
      <c r="J847" s="235"/>
      <c r="K847" s="235"/>
      <c r="L847" s="235"/>
      <c r="M847" s="235"/>
      <c r="N847" s="235"/>
      <c r="O847" s="235"/>
      <c r="P847" s="235"/>
      <c r="Q847" s="235"/>
      <c r="R847" s="235"/>
      <c r="S847" s="235"/>
      <c r="T847" s="235"/>
      <c r="U847" s="235"/>
      <c r="V847" s="235"/>
      <c r="W847" s="235"/>
      <c r="X847" s="235"/>
      <c r="Y847" s="235"/>
      <c r="Z847" s="235"/>
    </row>
    <row r="848" spans="1:26" ht="12" customHeight="1" x14ac:dyDescent="0.25">
      <c r="A848" s="235"/>
      <c r="B848" s="235"/>
      <c r="C848" s="235"/>
      <c r="D848" s="269"/>
      <c r="E848" s="235"/>
      <c r="F848" s="235"/>
      <c r="G848" s="235"/>
      <c r="H848" s="235"/>
      <c r="I848" s="235"/>
      <c r="J848" s="235"/>
      <c r="K848" s="235"/>
      <c r="L848" s="235"/>
      <c r="M848" s="235"/>
      <c r="N848" s="235"/>
      <c r="O848" s="235"/>
      <c r="P848" s="235"/>
      <c r="Q848" s="235"/>
      <c r="R848" s="235"/>
      <c r="S848" s="235"/>
      <c r="T848" s="235"/>
      <c r="U848" s="235"/>
      <c r="V848" s="235"/>
      <c r="W848" s="235"/>
      <c r="X848" s="235"/>
      <c r="Y848" s="235"/>
      <c r="Z848" s="235"/>
    </row>
    <row r="849" spans="1:26" ht="12" customHeight="1" x14ac:dyDescent="0.25">
      <c r="A849" s="235"/>
      <c r="B849" s="235"/>
      <c r="C849" s="235"/>
      <c r="D849" s="269"/>
      <c r="E849" s="235"/>
      <c r="F849" s="235"/>
      <c r="G849" s="235"/>
      <c r="H849" s="235"/>
      <c r="I849" s="235"/>
      <c r="J849" s="235"/>
      <c r="K849" s="235"/>
      <c r="L849" s="235"/>
      <c r="M849" s="235"/>
      <c r="N849" s="235"/>
      <c r="O849" s="235"/>
      <c r="P849" s="235"/>
      <c r="Q849" s="235"/>
      <c r="R849" s="235"/>
      <c r="S849" s="235"/>
      <c r="T849" s="235"/>
      <c r="U849" s="235"/>
      <c r="V849" s="235"/>
      <c r="W849" s="235"/>
      <c r="X849" s="235"/>
      <c r="Y849" s="235"/>
      <c r="Z849" s="235"/>
    </row>
    <row r="850" spans="1:26" ht="12" customHeight="1" x14ac:dyDescent="0.25">
      <c r="A850" s="235"/>
      <c r="B850" s="235"/>
      <c r="C850" s="235"/>
      <c r="D850" s="269"/>
      <c r="E850" s="235"/>
      <c r="F850" s="235"/>
      <c r="G850" s="235"/>
      <c r="H850" s="235"/>
      <c r="I850" s="235"/>
      <c r="J850" s="235"/>
      <c r="K850" s="235"/>
      <c r="L850" s="235"/>
      <c r="M850" s="235"/>
      <c r="N850" s="235"/>
      <c r="O850" s="235"/>
      <c r="P850" s="235"/>
      <c r="Q850" s="235"/>
      <c r="R850" s="235"/>
      <c r="S850" s="235"/>
      <c r="T850" s="235"/>
      <c r="U850" s="235"/>
      <c r="V850" s="235"/>
      <c r="W850" s="235"/>
      <c r="X850" s="235"/>
      <c r="Y850" s="235"/>
      <c r="Z850" s="235"/>
    </row>
    <row r="851" spans="1:26" ht="12" customHeight="1" x14ac:dyDescent="0.25">
      <c r="A851" s="235"/>
      <c r="B851" s="235"/>
      <c r="C851" s="235"/>
      <c r="D851" s="269"/>
      <c r="E851" s="235"/>
      <c r="F851" s="235"/>
      <c r="G851" s="235"/>
      <c r="H851" s="235"/>
      <c r="I851" s="235"/>
      <c r="J851" s="235"/>
      <c r="K851" s="235"/>
      <c r="L851" s="235"/>
      <c r="M851" s="235"/>
      <c r="N851" s="235"/>
      <c r="O851" s="235"/>
      <c r="P851" s="235"/>
      <c r="Q851" s="235"/>
      <c r="R851" s="235"/>
      <c r="S851" s="235"/>
      <c r="T851" s="235"/>
      <c r="U851" s="235"/>
      <c r="V851" s="235"/>
      <c r="W851" s="235"/>
      <c r="X851" s="235"/>
      <c r="Y851" s="235"/>
      <c r="Z851" s="235"/>
    </row>
    <row r="852" spans="1:26" ht="12" customHeight="1" x14ac:dyDescent="0.25">
      <c r="A852" s="235"/>
      <c r="B852" s="235"/>
      <c r="C852" s="235"/>
      <c r="D852" s="269"/>
      <c r="E852" s="235"/>
      <c r="F852" s="235"/>
      <c r="G852" s="235"/>
      <c r="H852" s="235"/>
      <c r="I852" s="235"/>
      <c r="J852" s="235"/>
      <c r="K852" s="235"/>
      <c r="L852" s="235"/>
      <c r="M852" s="235"/>
      <c r="N852" s="235"/>
      <c r="O852" s="235"/>
      <c r="P852" s="235"/>
      <c r="Q852" s="235"/>
      <c r="R852" s="235"/>
      <c r="S852" s="235"/>
      <c r="T852" s="235"/>
      <c r="U852" s="235"/>
      <c r="V852" s="235"/>
      <c r="W852" s="235"/>
      <c r="X852" s="235"/>
      <c r="Y852" s="235"/>
      <c r="Z852" s="235"/>
    </row>
    <row r="853" spans="1:26" ht="12" customHeight="1" x14ac:dyDescent="0.25">
      <c r="A853" s="235"/>
      <c r="B853" s="235"/>
      <c r="C853" s="235"/>
      <c r="D853" s="269"/>
      <c r="E853" s="235"/>
      <c r="F853" s="235"/>
      <c r="G853" s="235"/>
      <c r="H853" s="235"/>
      <c r="I853" s="235"/>
      <c r="J853" s="235"/>
      <c r="K853" s="235"/>
      <c r="L853" s="235"/>
      <c r="M853" s="235"/>
      <c r="N853" s="235"/>
      <c r="O853" s="235"/>
      <c r="P853" s="235"/>
      <c r="Q853" s="235"/>
      <c r="R853" s="235"/>
      <c r="S853" s="235"/>
      <c r="T853" s="235"/>
      <c r="U853" s="235"/>
      <c r="V853" s="235"/>
      <c r="W853" s="235"/>
      <c r="X853" s="235"/>
      <c r="Y853" s="235"/>
      <c r="Z853" s="235"/>
    </row>
    <row r="854" spans="1:26" ht="12" customHeight="1" x14ac:dyDescent="0.25">
      <c r="A854" s="235"/>
      <c r="B854" s="235"/>
      <c r="C854" s="235"/>
      <c r="D854" s="269"/>
      <c r="E854" s="235"/>
      <c r="F854" s="235"/>
      <c r="G854" s="235"/>
      <c r="H854" s="235"/>
      <c r="I854" s="235"/>
      <c r="J854" s="235"/>
      <c r="K854" s="235"/>
      <c r="L854" s="235"/>
      <c r="M854" s="235"/>
      <c r="N854" s="235"/>
      <c r="O854" s="235"/>
      <c r="P854" s="235"/>
      <c r="Q854" s="235"/>
      <c r="R854" s="235"/>
      <c r="S854" s="235"/>
      <c r="T854" s="235"/>
      <c r="U854" s="235"/>
      <c r="V854" s="235"/>
      <c r="W854" s="235"/>
      <c r="X854" s="235"/>
      <c r="Y854" s="235"/>
      <c r="Z854" s="235"/>
    </row>
    <row r="855" spans="1:26" ht="12" customHeight="1" x14ac:dyDescent="0.25">
      <c r="A855" s="235"/>
      <c r="B855" s="235"/>
      <c r="C855" s="235"/>
      <c r="D855" s="269"/>
      <c r="E855" s="235"/>
      <c r="F855" s="235"/>
      <c r="G855" s="235"/>
      <c r="H855" s="235"/>
      <c r="I855" s="235"/>
      <c r="J855" s="235"/>
      <c r="K855" s="235"/>
      <c r="L855" s="235"/>
      <c r="M855" s="235"/>
      <c r="N855" s="235"/>
      <c r="O855" s="235"/>
      <c r="P855" s="235"/>
      <c r="Q855" s="235"/>
      <c r="R855" s="235"/>
      <c r="S855" s="235"/>
      <c r="T855" s="235"/>
      <c r="U855" s="235"/>
      <c r="V855" s="235"/>
      <c r="W855" s="235"/>
      <c r="X855" s="235"/>
      <c r="Y855" s="235"/>
      <c r="Z855" s="235"/>
    </row>
    <row r="856" spans="1:26" ht="12" customHeight="1" x14ac:dyDescent="0.25">
      <c r="A856" s="235"/>
      <c r="B856" s="235"/>
      <c r="C856" s="235"/>
      <c r="D856" s="269"/>
      <c r="E856" s="235"/>
      <c r="F856" s="235"/>
      <c r="G856" s="235"/>
      <c r="H856" s="235"/>
      <c r="I856" s="235"/>
      <c r="J856" s="235"/>
      <c r="K856" s="235"/>
      <c r="L856" s="235"/>
      <c r="M856" s="235"/>
      <c r="N856" s="235"/>
      <c r="O856" s="235"/>
      <c r="P856" s="235"/>
      <c r="Q856" s="235"/>
      <c r="R856" s="235"/>
      <c r="S856" s="235"/>
      <c r="T856" s="235"/>
      <c r="U856" s="235"/>
      <c r="V856" s="235"/>
      <c r="W856" s="235"/>
      <c r="X856" s="235"/>
      <c r="Y856" s="235"/>
      <c r="Z856" s="235"/>
    </row>
    <row r="857" spans="1:26" ht="12" customHeight="1" x14ac:dyDescent="0.25">
      <c r="A857" s="235"/>
      <c r="B857" s="235"/>
      <c r="C857" s="235"/>
      <c r="D857" s="269"/>
      <c r="E857" s="235"/>
      <c r="F857" s="235"/>
      <c r="G857" s="235"/>
      <c r="H857" s="235"/>
      <c r="I857" s="235"/>
      <c r="J857" s="235"/>
      <c r="K857" s="235"/>
      <c r="L857" s="235"/>
      <c r="M857" s="235"/>
      <c r="N857" s="235"/>
      <c r="O857" s="235"/>
      <c r="P857" s="235"/>
      <c r="Q857" s="235"/>
      <c r="R857" s="235"/>
      <c r="S857" s="235"/>
      <c r="T857" s="235"/>
      <c r="U857" s="235"/>
      <c r="V857" s="235"/>
      <c r="W857" s="235"/>
      <c r="X857" s="235"/>
      <c r="Y857" s="235"/>
      <c r="Z857" s="235"/>
    </row>
    <row r="858" spans="1:26" ht="12" customHeight="1" x14ac:dyDescent="0.25">
      <c r="A858" s="235"/>
      <c r="B858" s="235"/>
      <c r="C858" s="235"/>
      <c r="D858" s="269"/>
      <c r="E858" s="235"/>
      <c r="F858" s="235"/>
      <c r="G858" s="235"/>
      <c r="H858" s="235"/>
      <c r="I858" s="235"/>
      <c r="J858" s="235"/>
      <c r="K858" s="235"/>
      <c r="L858" s="235"/>
      <c r="M858" s="235"/>
      <c r="N858" s="235"/>
      <c r="O858" s="235"/>
      <c r="P858" s="235"/>
      <c r="Q858" s="235"/>
      <c r="R858" s="235"/>
      <c r="S858" s="235"/>
      <c r="T858" s="235"/>
      <c r="U858" s="235"/>
      <c r="V858" s="235"/>
      <c r="W858" s="235"/>
      <c r="X858" s="235"/>
      <c r="Y858" s="235"/>
      <c r="Z858" s="235"/>
    </row>
    <row r="859" spans="1:26" ht="12" customHeight="1" x14ac:dyDescent="0.25">
      <c r="A859" s="235"/>
      <c r="B859" s="235"/>
      <c r="C859" s="235"/>
      <c r="D859" s="269"/>
      <c r="E859" s="235"/>
      <c r="F859" s="235"/>
      <c r="G859" s="235"/>
      <c r="H859" s="235"/>
      <c r="I859" s="235"/>
      <c r="J859" s="235"/>
      <c r="K859" s="235"/>
      <c r="L859" s="235"/>
      <c r="M859" s="235"/>
      <c r="N859" s="235"/>
      <c r="O859" s="235"/>
      <c r="P859" s="235"/>
      <c r="Q859" s="235"/>
      <c r="R859" s="235"/>
      <c r="S859" s="235"/>
      <c r="T859" s="235"/>
      <c r="U859" s="235"/>
      <c r="V859" s="235"/>
      <c r="W859" s="235"/>
      <c r="X859" s="235"/>
      <c r="Y859" s="235"/>
      <c r="Z859" s="235"/>
    </row>
    <row r="860" spans="1:26" ht="12" customHeight="1" x14ac:dyDescent="0.25">
      <c r="A860" s="235"/>
      <c r="B860" s="235"/>
      <c r="C860" s="235"/>
      <c r="D860" s="269"/>
      <c r="E860" s="235"/>
      <c r="F860" s="235"/>
      <c r="G860" s="235"/>
      <c r="H860" s="235"/>
      <c r="I860" s="235"/>
      <c r="J860" s="235"/>
      <c r="K860" s="235"/>
      <c r="L860" s="235"/>
      <c r="M860" s="235"/>
      <c r="N860" s="235"/>
      <c r="O860" s="235"/>
      <c r="P860" s="235"/>
      <c r="Q860" s="235"/>
      <c r="R860" s="235"/>
      <c r="S860" s="235"/>
      <c r="T860" s="235"/>
      <c r="U860" s="235"/>
      <c r="V860" s="235"/>
      <c r="W860" s="235"/>
      <c r="X860" s="235"/>
      <c r="Y860" s="235"/>
      <c r="Z860" s="235"/>
    </row>
    <row r="861" spans="1:26" ht="12" customHeight="1" x14ac:dyDescent="0.25">
      <c r="A861" s="235"/>
      <c r="B861" s="235"/>
      <c r="C861" s="235"/>
      <c r="D861" s="269"/>
      <c r="E861" s="235"/>
      <c r="F861" s="235"/>
      <c r="G861" s="235"/>
      <c r="H861" s="235"/>
      <c r="I861" s="235"/>
      <c r="J861" s="235"/>
      <c r="K861" s="235"/>
      <c r="L861" s="235"/>
      <c r="M861" s="235"/>
      <c r="N861" s="235"/>
      <c r="O861" s="235"/>
      <c r="P861" s="235"/>
      <c r="Q861" s="235"/>
      <c r="R861" s="235"/>
      <c r="S861" s="235"/>
      <c r="T861" s="235"/>
      <c r="U861" s="235"/>
      <c r="V861" s="235"/>
      <c r="W861" s="235"/>
      <c r="X861" s="235"/>
      <c r="Y861" s="235"/>
      <c r="Z861" s="235"/>
    </row>
    <row r="862" spans="1:26" ht="12" customHeight="1" x14ac:dyDescent="0.25">
      <c r="A862" s="235"/>
      <c r="B862" s="235"/>
      <c r="C862" s="235"/>
      <c r="D862" s="269"/>
      <c r="E862" s="235"/>
      <c r="F862" s="235"/>
      <c r="G862" s="235"/>
      <c r="H862" s="235"/>
      <c r="I862" s="235"/>
      <c r="J862" s="235"/>
      <c r="K862" s="235"/>
      <c r="L862" s="235"/>
      <c r="M862" s="235"/>
      <c r="N862" s="235"/>
      <c r="O862" s="235"/>
      <c r="P862" s="235"/>
      <c r="Q862" s="235"/>
      <c r="R862" s="235"/>
      <c r="S862" s="235"/>
      <c r="T862" s="235"/>
      <c r="U862" s="235"/>
      <c r="V862" s="235"/>
      <c r="W862" s="235"/>
      <c r="X862" s="235"/>
      <c r="Y862" s="235"/>
      <c r="Z862" s="235"/>
    </row>
    <row r="863" spans="1:26" ht="12" customHeight="1" x14ac:dyDescent="0.25">
      <c r="A863" s="235"/>
      <c r="B863" s="235"/>
      <c r="C863" s="235"/>
      <c r="D863" s="269"/>
      <c r="E863" s="235"/>
      <c r="F863" s="235"/>
      <c r="G863" s="235"/>
      <c r="H863" s="235"/>
      <c r="I863" s="235"/>
      <c r="J863" s="235"/>
      <c r="K863" s="235"/>
      <c r="L863" s="235"/>
      <c r="M863" s="235"/>
      <c r="N863" s="235"/>
      <c r="O863" s="235"/>
      <c r="P863" s="235"/>
      <c r="Q863" s="235"/>
      <c r="R863" s="235"/>
      <c r="S863" s="235"/>
      <c r="T863" s="235"/>
      <c r="U863" s="235"/>
      <c r="V863" s="235"/>
      <c r="W863" s="235"/>
      <c r="X863" s="235"/>
      <c r="Y863" s="235"/>
      <c r="Z863" s="235"/>
    </row>
    <row r="864" spans="1:26" ht="12" customHeight="1" x14ac:dyDescent="0.25">
      <c r="A864" s="235"/>
      <c r="B864" s="235"/>
      <c r="C864" s="235"/>
      <c r="D864" s="269"/>
      <c r="E864" s="235"/>
      <c r="F864" s="235"/>
      <c r="G864" s="235"/>
      <c r="H864" s="235"/>
      <c r="I864" s="235"/>
      <c r="J864" s="235"/>
      <c r="K864" s="235"/>
      <c r="L864" s="235"/>
      <c r="M864" s="235"/>
      <c r="N864" s="235"/>
      <c r="O864" s="235"/>
      <c r="P864" s="235"/>
      <c r="Q864" s="235"/>
      <c r="R864" s="235"/>
      <c r="S864" s="235"/>
      <c r="T864" s="235"/>
      <c r="U864" s="235"/>
      <c r="V864" s="235"/>
      <c r="W864" s="235"/>
      <c r="X864" s="235"/>
      <c r="Y864" s="235"/>
      <c r="Z864" s="235"/>
    </row>
    <row r="865" spans="1:26" ht="12" customHeight="1" x14ac:dyDescent="0.25">
      <c r="A865" s="235"/>
      <c r="B865" s="235"/>
      <c r="C865" s="235"/>
      <c r="D865" s="269"/>
      <c r="E865" s="235"/>
      <c r="F865" s="235"/>
      <c r="G865" s="235"/>
      <c r="H865" s="235"/>
      <c r="I865" s="235"/>
      <c r="J865" s="235"/>
      <c r="K865" s="235"/>
      <c r="L865" s="235"/>
      <c r="M865" s="235"/>
      <c r="N865" s="235"/>
      <c r="O865" s="235"/>
      <c r="P865" s="235"/>
      <c r="Q865" s="235"/>
      <c r="R865" s="235"/>
      <c r="S865" s="235"/>
      <c r="T865" s="235"/>
      <c r="U865" s="235"/>
      <c r="V865" s="235"/>
      <c r="W865" s="235"/>
      <c r="X865" s="235"/>
      <c r="Y865" s="235"/>
      <c r="Z865" s="235"/>
    </row>
    <row r="866" spans="1:26" ht="12" customHeight="1" x14ac:dyDescent="0.25">
      <c r="A866" s="235"/>
      <c r="B866" s="235"/>
      <c r="C866" s="235"/>
      <c r="D866" s="269"/>
      <c r="E866" s="235"/>
      <c r="F866" s="235"/>
      <c r="G866" s="235"/>
      <c r="H866" s="235"/>
      <c r="I866" s="235"/>
      <c r="J866" s="235"/>
      <c r="K866" s="235"/>
      <c r="L866" s="235"/>
      <c r="M866" s="235"/>
      <c r="N866" s="235"/>
      <c r="O866" s="235"/>
      <c r="P866" s="235"/>
      <c r="Q866" s="235"/>
      <c r="R866" s="235"/>
      <c r="S866" s="235"/>
      <c r="T866" s="235"/>
      <c r="U866" s="235"/>
      <c r="V866" s="235"/>
      <c r="W866" s="235"/>
      <c r="X866" s="235"/>
      <c r="Y866" s="235"/>
      <c r="Z866" s="235"/>
    </row>
    <row r="867" spans="1:26" ht="12" customHeight="1" x14ac:dyDescent="0.25">
      <c r="A867" s="235"/>
      <c r="B867" s="235"/>
      <c r="C867" s="235"/>
      <c r="D867" s="269"/>
      <c r="E867" s="235"/>
      <c r="F867" s="235"/>
      <c r="G867" s="235"/>
      <c r="H867" s="235"/>
      <c r="I867" s="235"/>
      <c r="J867" s="235"/>
      <c r="K867" s="235"/>
      <c r="L867" s="235"/>
      <c r="M867" s="235"/>
      <c r="N867" s="235"/>
      <c r="O867" s="235"/>
      <c r="P867" s="235"/>
      <c r="Q867" s="235"/>
      <c r="R867" s="235"/>
      <c r="S867" s="235"/>
      <c r="T867" s="235"/>
      <c r="U867" s="235"/>
      <c r="V867" s="235"/>
      <c r="W867" s="235"/>
      <c r="X867" s="235"/>
      <c r="Y867" s="235"/>
      <c r="Z867" s="235"/>
    </row>
    <row r="868" spans="1:26" ht="12" customHeight="1" x14ac:dyDescent="0.25">
      <c r="A868" s="235"/>
      <c r="B868" s="235"/>
      <c r="C868" s="235"/>
      <c r="D868" s="269"/>
      <c r="E868" s="235"/>
      <c r="F868" s="235"/>
      <c r="G868" s="235"/>
      <c r="H868" s="235"/>
      <c r="I868" s="235"/>
      <c r="J868" s="235"/>
      <c r="K868" s="235"/>
      <c r="L868" s="235"/>
      <c r="M868" s="235"/>
      <c r="N868" s="235"/>
      <c r="O868" s="235"/>
      <c r="P868" s="235"/>
      <c r="Q868" s="235"/>
      <c r="R868" s="235"/>
      <c r="S868" s="235"/>
      <c r="T868" s="235"/>
      <c r="U868" s="235"/>
      <c r="V868" s="235"/>
      <c r="W868" s="235"/>
      <c r="X868" s="235"/>
      <c r="Y868" s="235"/>
      <c r="Z868" s="235"/>
    </row>
    <row r="869" spans="1:26" ht="12" customHeight="1" x14ac:dyDescent="0.25">
      <c r="A869" s="235"/>
      <c r="B869" s="235"/>
      <c r="C869" s="235"/>
      <c r="D869" s="269"/>
      <c r="E869" s="235"/>
      <c r="F869" s="235"/>
      <c r="G869" s="235"/>
      <c r="H869" s="235"/>
      <c r="I869" s="235"/>
      <c r="J869" s="235"/>
      <c r="K869" s="235"/>
      <c r="L869" s="235"/>
      <c r="M869" s="235"/>
      <c r="N869" s="235"/>
      <c r="O869" s="235"/>
      <c r="P869" s="235"/>
      <c r="Q869" s="235"/>
      <c r="R869" s="235"/>
      <c r="S869" s="235"/>
      <c r="T869" s="235"/>
      <c r="U869" s="235"/>
      <c r="V869" s="235"/>
      <c r="W869" s="235"/>
      <c r="X869" s="235"/>
      <c r="Y869" s="235"/>
      <c r="Z869" s="235"/>
    </row>
    <row r="870" spans="1:26" ht="12" customHeight="1" x14ac:dyDescent="0.25">
      <c r="A870" s="235"/>
      <c r="B870" s="235"/>
      <c r="C870" s="235"/>
      <c r="D870" s="269"/>
      <c r="E870" s="235"/>
      <c r="F870" s="235"/>
      <c r="G870" s="235"/>
      <c r="H870" s="235"/>
      <c r="I870" s="235"/>
      <c r="J870" s="235"/>
      <c r="K870" s="235"/>
      <c r="L870" s="235"/>
      <c r="M870" s="235"/>
      <c r="N870" s="235"/>
      <c r="O870" s="235"/>
      <c r="P870" s="235"/>
      <c r="Q870" s="235"/>
      <c r="R870" s="235"/>
      <c r="S870" s="235"/>
      <c r="T870" s="235"/>
      <c r="U870" s="235"/>
      <c r="V870" s="235"/>
      <c r="W870" s="235"/>
      <c r="X870" s="235"/>
      <c r="Y870" s="235"/>
      <c r="Z870" s="235"/>
    </row>
    <row r="871" spans="1:26" ht="12" customHeight="1" x14ac:dyDescent="0.25">
      <c r="A871" s="235"/>
      <c r="B871" s="235"/>
      <c r="C871" s="235"/>
      <c r="D871" s="269"/>
      <c r="E871" s="235"/>
      <c r="F871" s="235"/>
      <c r="G871" s="235"/>
      <c r="H871" s="235"/>
      <c r="I871" s="235"/>
      <c r="J871" s="235"/>
      <c r="K871" s="235"/>
      <c r="L871" s="235"/>
      <c r="M871" s="235"/>
      <c r="N871" s="235"/>
      <c r="O871" s="235"/>
      <c r="P871" s="235"/>
      <c r="Q871" s="235"/>
      <c r="R871" s="235"/>
      <c r="S871" s="235"/>
      <c r="T871" s="235"/>
      <c r="U871" s="235"/>
      <c r="V871" s="235"/>
      <c r="W871" s="235"/>
      <c r="X871" s="235"/>
      <c r="Y871" s="235"/>
      <c r="Z871" s="235"/>
    </row>
    <row r="872" spans="1:26" ht="12" customHeight="1" x14ac:dyDescent="0.25">
      <c r="A872" s="235"/>
      <c r="B872" s="235"/>
      <c r="C872" s="235"/>
      <c r="D872" s="269"/>
      <c r="E872" s="235"/>
      <c r="F872" s="235"/>
      <c r="G872" s="235"/>
      <c r="H872" s="235"/>
      <c r="I872" s="235"/>
      <c r="J872" s="235"/>
      <c r="K872" s="235"/>
      <c r="L872" s="235"/>
      <c r="M872" s="235"/>
      <c r="N872" s="235"/>
      <c r="O872" s="235"/>
      <c r="P872" s="235"/>
      <c r="Q872" s="235"/>
      <c r="R872" s="235"/>
      <c r="S872" s="235"/>
      <c r="T872" s="235"/>
      <c r="U872" s="235"/>
      <c r="V872" s="235"/>
      <c r="W872" s="235"/>
      <c r="X872" s="235"/>
      <c r="Y872" s="235"/>
      <c r="Z872" s="235"/>
    </row>
    <row r="873" spans="1:26" ht="12" customHeight="1" x14ac:dyDescent="0.25">
      <c r="A873" s="235"/>
      <c r="B873" s="235"/>
      <c r="C873" s="235"/>
      <c r="D873" s="269"/>
      <c r="E873" s="235"/>
      <c r="F873" s="235"/>
      <c r="G873" s="235"/>
      <c r="H873" s="235"/>
      <c r="I873" s="235"/>
      <c r="J873" s="235"/>
      <c r="K873" s="235"/>
      <c r="L873" s="235"/>
      <c r="M873" s="235"/>
      <c r="N873" s="235"/>
      <c r="O873" s="235"/>
      <c r="P873" s="235"/>
      <c r="Q873" s="235"/>
      <c r="R873" s="235"/>
      <c r="S873" s="235"/>
      <c r="T873" s="235"/>
      <c r="U873" s="235"/>
      <c r="V873" s="235"/>
      <c r="W873" s="235"/>
      <c r="X873" s="235"/>
      <c r="Y873" s="235"/>
      <c r="Z873" s="235"/>
    </row>
    <row r="874" spans="1:26" ht="12" customHeight="1" x14ac:dyDescent="0.25">
      <c r="A874" s="235"/>
      <c r="B874" s="235"/>
      <c r="C874" s="235"/>
      <c r="D874" s="269"/>
      <c r="E874" s="235"/>
      <c r="F874" s="235"/>
      <c r="G874" s="235"/>
      <c r="H874" s="235"/>
      <c r="I874" s="235"/>
      <c r="J874" s="235"/>
      <c r="K874" s="235"/>
      <c r="L874" s="235"/>
      <c r="M874" s="235"/>
      <c r="N874" s="235"/>
      <c r="O874" s="235"/>
      <c r="P874" s="235"/>
      <c r="Q874" s="235"/>
      <c r="R874" s="235"/>
      <c r="S874" s="235"/>
      <c r="T874" s="235"/>
      <c r="U874" s="235"/>
      <c r="V874" s="235"/>
      <c r="W874" s="235"/>
      <c r="X874" s="235"/>
      <c r="Y874" s="235"/>
      <c r="Z874" s="235"/>
    </row>
    <row r="875" spans="1:26" ht="12" customHeight="1" x14ac:dyDescent="0.25">
      <c r="A875" s="235"/>
      <c r="B875" s="235"/>
      <c r="C875" s="235"/>
      <c r="D875" s="269"/>
      <c r="E875" s="235"/>
      <c r="F875" s="235"/>
      <c r="G875" s="235"/>
      <c r="H875" s="235"/>
      <c r="I875" s="235"/>
      <c r="J875" s="235"/>
      <c r="K875" s="235"/>
      <c r="L875" s="235"/>
      <c r="M875" s="235"/>
      <c r="N875" s="235"/>
      <c r="O875" s="235"/>
      <c r="P875" s="235"/>
      <c r="Q875" s="235"/>
      <c r="R875" s="235"/>
      <c r="S875" s="235"/>
      <c r="T875" s="235"/>
      <c r="U875" s="235"/>
      <c r="V875" s="235"/>
      <c r="W875" s="235"/>
      <c r="X875" s="235"/>
      <c r="Y875" s="235"/>
      <c r="Z875" s="235"/>
    </row>
    <row r="876" spans="1:26" ht="12" customHeight="1" x14ac:dyDescent="0.25">
      <c r="A876" s="235"/>
      <c r="B876" s="235"/>
      <c r="C876" s="235"/>
      <c r="D876" s="269"/>
      <c r="E876" s="235"/>
      <c r="F876" s="235"/>
      <c r="G876" s="235"/>
      <c r="H876" s="235"/>
      <c r="I876" s="235"/>
      <c r="J876" s="235"/>
      <c r="K876" s="235"/>
      <c r="L876" s="235"/>
      <c r="M876" s="235"/>
      <c r="N876" s="235"/>
      <c r="O876" s="235"/>
      <c r="P876" s="235"/>
      <c r="Q876" s="235"/>
      <c r="R876" s="235"/>
      <c r="S876" s="235"/>
      <c r="T876" s="235"/>
      <c r="U876" s="235"/>
      <c r="V876" s="235"/>
      <c r="W876" s="235"/>
      <c r="X876" s="235"/>
      <c r="Y876" s="235"/>
      <c r="Z876" s="235"/>
    </row>
    <row r="877" spans="1:26" ht="12" customHeight="1" x14ac:dyDescent="0.25">
      <c r="A877" s="235"/>
      <c r="B877" s="235"/>
      <c r="C877" s="235"/>
      <c r="D877" s="269"/>
      <c r="E877" s="235"/>
      <c r="F877" s="235"/>
      <c r="G877" s="235"/>
      <c r="H877" s="235"/>
      <c r="I877" s="235"/>
      <c r="J877" s="235"/>
      <c r="K877" s="235"/>
      <c r="L877" s="235"/>
      <c r="M877" s="235"/>
      <c r="N877" s="235"/>
      <c r="O877" s="235"/>
      <c r="P877" s="235"/>
      <c r="Q877" s="235"/>
      <c r="R877" s="235"/>
      <c r="S877" s="235"/>
      <c r="T877" s="235"/>
      <c r="U877" s="235"/>
      <c r="V877" s="235"/>
      <c r="W877" s="235"/>
      <c r="X877" s="235"/>
      <c r="Y877" s="235"/>
      <c r="Z877" s="235"/>
    </row>
    <row r="878" spans="1:26" ht="12" customHeight="1" x14ac:dyDescent="0.25">
      <c r="A878" s="235"/>
      <c r="B878" s="235"/>
      <c r="C878" s="235"/>
      <c r="D878" s="269"/>
      <c r="E878" s="235"/>
      <c r="F878" s="235"/>
      <c r="G878" s="235"/>
      <c r="H878" s="235"/>
      <c r="I878" s="235"/>
      <c r="J878" s="235"/>
      <c r="K878" s="235"/>
      <c r="L878" s="235"/>
      <c r="M878" s="235"/>
      <c r="N878" s="235"/>
      <c r="O878" s="235"/>
      <c r="P878" s="235"/>
      <c r="Q878" s="235"/>
      <c r="R878" s="235"/>
      <c r="S878" s="235"/>
      <c r="T878" s="235"/>
      <c r="U878" s="235"/>
      <c r="V878" s="235"/>
      <c r="W878" s="235"/>
      <c r="X878" s="235"/>
      <c r="Y878" s="235"/>
      <c r="Z878" s="235"/>
    </row>
    <row r="879" spans="1:26" ht="12" customHeight="1" x14ac:dyDescent="0.25">
      <c r="A879" s="235"/>
      <c r="B879" s="235"/>
      <c r="C879" s="235"/>
      <c r="D879" s="269"/>
      <c r="E879" s="235"/>
      <c r="F879" s="235"/>
      <c r="G879" s="235"/>
      <c r="H879" s="235"/>
      <c r="I879" s="235"/>
      <c r="J879" s="235"/>
      <c r="K879" s="235"/>
      <c r="L879" s="235"/>
      <c r="M879" s="235"/>
      <c r="N879" s="235"/>
      <c r="O879" s="235"/>
      <c r="P879" s="235"/>
      <c r="Q879" s="235"/>
      <c r="R879" s="235"/>
      <c r="S879" s="235"/>
      <c r="T879" s="235"/>
      <c r="U879" s="235"/>
      <c r="V879" s="235"/>
      <c r="W879" s="235"/>
      <c r="X879" s="235"/>
      <c r="Y879" s="235"/>
      <c r="Z879" s="235"/>
    </row>
    <row r="880" spans="1:26" ht="12" customHeight="1" x14ac:dyDescent="0.25">
      <c r="A880" s="235"/>
      <c r="B880" s="235"/>
      <c r="C880" s="235"/>
      <c r="D880" s="269"/>
      <c r="E880" s="235"/>
      <c r="F880" s="235"/>
      <c r="G880" s="235"/>
      <c r="H880" s="235"/>
      <c r="I880" s="235"/>
      <c r="J880" s="235"/>
      <c r="K880" s="235"/>
      <c r="L880" s="235"/>
      <c r="M880" s="235"/>
      <c r="N880" s="235"/>
      <c r="O880" s="235"/>
      <c r="P880" s="235"/>
      <c r="Q880" s="235"/>
      <c r="R880" s="235"/>
      <c r="S880" s="235"/>
      <c r="T880" s="235"/>
      <c r="U880" s="235"/>
      <c r="V880" s="235"/>
      <c r="W880" s="235"/>
      <c r="X880" s="235"/>
      <c r="Y880" s="235"/>
      <c r="Z880" s="235"/>
    </row>
    <row r="881" spans="1:26" ht="12" customHeight="1" x14ac:dyDescent="0.25">
      <c r="A881" s="235"/>
      <c r="B881" s="235"/>
      <c r="C881" s="235"/>
      <c r="D881" s="269"/>
      <c r="E881" s="235"/>
      <c r="F881" s="235"/>
      <c r="G881" s="235"/>
      <c r="H881" s="235"/>
      <c r="I881" s="235"/>
      <c r="J881" s="235"/>
      <c r="K881" s="235"/>
      <c r="L881" s="235"/>
      <c r="M881" s="235"/>
      <c r="N881" s="235"/>
      <c r="O881" s="235"/>
      <c r="P881" s="235"/>
      <c r="Q881" s="235"/>
      <c r="R881" s="235"/>
      <c r="S881" s="235"/>
      <c r="T881" s="235"/>
      <c r="U881" s="235"/>
      <c r="V881" s="235"/>
      <c r="W881" s="235"/>
      <c r="X881" s="235"/>
      <c r="Y881" s="235"/>
      <c r="Z881" s="235"/>
    </row>
    <row r="882" spans="1:26" ht="12" customHeight="1" x14ac:dyDescent="0.25">
      <c r="A882" s="235"/>
      <c r="B882" s="235"/>
      <c r="C882" s="235"/>
      <c r="D882" s="269"/>
      <c r="E882" s="235"/>
      <c r="F882" s="235"/>
      <c r="G882" s="235"/>
      <c r="H882" s="235"/>
      <c r="I882" s="235"/>
      <c r="J882" s="235"/>
      <c r="K882" s="235"/>
      <c r="L882" s="235"/>
      <c r="M882" s="235"/>
      <c r="N882" s="235"/>
      <c r="O882" s="235"/>
      <c r="P882" s="235"/>
      <c r="Q882" s="235"/>
      <c r="R882" s="235"/>
      <c r="S882" s="235"/>
      <c r="T882" s="235"/>
      <c r="U882" s="235"/>
      <c r="V882" s="235"/>
      <c r="W882" s="235"/>
      <c r="X882" s="235"/>
      <c r="Y882" s="235"/>
      <c r="Z882" s="235"/>
    </row>
    <row r="883" spans="1:26" ht="12" customHeight="1" x14ac:dyDescent="0.25">
      <c r="A883" s="235"/>
      <c r="B883" s="235"/>
      <c r="C883" s="235"/>
      <c r="D883" s="269"/>
      <c r="E883" s="235"/>
      <c r="F883" s="235"/>
      <c r="G883" s="235"/>
      <c r="H883" s="235"/>
      <c r="I883" s="235"/>
      <c r="J883" s="235"/>
      <c r="K883" s="235"/>
      <c r="L883" s="235"/>
      <c r="M883" s="235"/>
      <c r="N883" s="235"/>
      <c r="O883" s="235"/>
      <c r="P883" s="235"/>
      <c r="Q883" s="235"/>
      <c r="R883" s="235"/>
      <c r="S883" s="235"/>
      <c r="T883" s="235"/>
      <c r="U883" s="235"/>
      <c r="V883" s="235"/>
      <c r="W883" s="235"/>
      <c r="X883" s="235"/>
      <c r="Y883" s="235"/>
      <c r="Z883" s="235"/>
    </row>
    <row r="884" spans="1:26" ht="12" customHeight="1" x14ac:dyDescent="0.25">
      <c r="A884" s="235"/>
      <c r="B884" s="235"/>
      <c r="C884" s="235"/>
      <c r="D884" s="269"/>
      <c r="E884" s="235"/>
      <c r="F884" s="235"/>
      <c r="G884" s="235"/>
      <c r="H884" s="235"/>
      <c r="I884" s="235"/>
      <c r="J884" s="235"/>
      <c r="K884" s="235"/>
      <c r="L884" s="235"/>
      <c r="M884" s="235"/>
      <c r="N884" s="235"/>
      <c r="O884" s="235"/>
      <c r="P884" s="235"/>
      <c r="Q884" s="235"/>
      <c r="R884" s="235"/>
      <c r="S884" s="235"/>
      <c r="T884" s="235"/>
      <c r="U884" s="235"/>
      <c r="V884" s="235"/>
      <c r="W884" s="235"/>
      <c r="X884" s="235"/>
      <c r="Y884" s="235"/>
      <c r="Z884" s="235"/>
    </row>
    <row r="885" spans="1:26" ht="12" customHeight="1" x14ac:dyDescent="0.25">
      <c r="A885" s="235"/>
      <c r="B885" s="235"/>
      <c r="C885" s="235"/>
      <c r="D885" s="269"/>
      <c r="E885" s="235"/>
      <c r="F885" s="235"/>
      <c r="G885" s="235"/>
      <c r="H885" s="235"/>
      <c r="I885" s="235"/>
      <c r="J885" s="235"/>
      <c r="K885" s="235"/>
      <c r="L885" s="235"/>
      <c r="M885" s="235"/>
      <c r="N885" s="235"/>
      <c r="O885" s="235"/>
      <c r="P885" s="235"/>
      <c r="Q885" s="235"/>
      <c r="R885" s="235"/>
      <c r="S885" s="235"/>
      <c r="T885" s="235"/>
      <c r="U885" s="235"/>
      <c r="V885" s="235"/>
      <c r="W885" s="235"/>
      <c r="X885" s="235"/>
      <c r="Y885" s="235"/>
      <c r="Z885" s="235"/>
    </row>
    <row r="886" spans="1:26" ht="12" customHeight="1" x14ac:dyDescent="0.25">
      <c r="A886" s="235"/>
      <c r="B886" s="235"/>
      <c r="C886" s="235"/>
      <c r="D886" s="269"/>
      <c r="E886" s="235"/>
      <c r="F886" s="235"/>
      <c r="G886" s="235"/>
      <c r="H886" s="235"/>
      <c r="I886" s="235"/>
      <c r="J886" s="235"/>
      <c r="K886" s="235"/>
      <c r="L886" s="235"/>
      <c r="M886" s="235"/>
      <c r="N886" s="235"/>
      <c r="O886" s="235"/>
      <c r="P886" s="235"/>
      <c r="Q886" s="235"/>
      <c r="R886" s="235"/>
      <c r="S886" s="235"/>
      <c r="T886" s="235"/>
      <c r="U886" s="235"/>
      <c r="V886" s="235"/>
      <c r="W886" s="235"/>
      <c r="X886" s="235"/>
      <c r="Y886" s="235"/>
      <c r="Z886" s="235"/>
    </row>
    <row r="887" spans="1:26" ht="12" customHeight="1" x14ac:dyDescent="0.25">
      <c r="A887" s="235"/>
      <c r="B887" s="235"/>
      <c r="C887" s="235"/>
      <c r="D887" s="269"/>
      <c r="E887" s="235"/>
      <c r="F887" s="235"/>
      <c r="G887" s="235"/>
      <c r="H887" s="235"/>
      <c r="I887" s="235"/>
      <c r="J887" s="235"/>
      <c r="K887" s="235"/>
      <c r="L887" s="235"/>
      <c r="M887" s="235"/>
      <c r="N887" s="235"/>
      <c r="O887" s="235"/>
      <c r="P887" s="235"/>
      <c r="Q887" s="235"/>
      <c r="R887" s="235"/>
      <c r="S887" s="235"/>
      <c r="T887" s="235"/>
      <c r="U887" s="235"/>
      <c r="V887" s="235"/>
      <c r="W887" s="235"/>
      <c r="X887" s="235"/>
      <c r="Y887" s="235"/>
      <c r="Z887" s="235"/>
    </row>
    <row r="888" spans="1:26" ht="12" customHeight="1" x14ac:dyDescent="0.25">
      <c r="A888" s="235"/>
      <c r="B888" s="235"/>
      <c r="C888" s="235"/>
      <c r="D888" s="269"/>
      <c r="E888" s="235"/>
      <c r="F888" s="235"/>
      <c r="G888" s="235"/>
      <c r="H888" s="235"/>
      <c r="I888" s="235"/>
      <c r="J888" s="235"/>
      <c r="K888" s="235"/>
      <c r="L888" s="235"/>
      <c r="M888" s="235"/>
      <c r="N888" s="235"/>
      <c r="O888" s="235"/>
      <c r="P888" s="235"/>
      <c r="Q888" s="235"/>
      <c r="R888" s="235"/>
      <c r="S888" s="235"/>
      <c r="T888" s="235"/>
      <c r="U888" s="235"/>
      <c r="V888" s="235"/>
      <c r="W888" s="235"/>
      <c r="X888" s="235"/>
      <c r="Y888" s="235"/>
      <c r="Z888" s="235"/>
    </row>
    <row r="889" spans="1:26" ht="12" customHeight="1" x14ac:dyDescent="0.25">
      <c r="A889" s="235"/>
      <c r="B889" s="235"/>
      <c r="C889" s="235"/>
      <c r="D889" s="269"/>
      <c r="E889" s="235"/>
      <c r="F889" s="235"/>
      <c r="G889" s="235"/>
      <c r="H889" s="235"/>
      <c r="I889" s="235"/>
      <c r="J889" s="235"/>
      <c r="K889" s="235"/>
      <c r="L889" s="235"/>
      <c r="M889" s="235"/>
      <c r="N889" s="235"/>
      <c r="O889" s="235"/>
      <c r="P889" s="235"/>
      <c r="Q889" s="235"/>
      <c r="R889" s="235"/>
      <c r="S889" s="235"/>
      <c r="T889" s="235"/>
      <c r="U889" s="235"/>
      <c r="V889" s="235"/>
      <c r="W889" s="235"/>
      <c r="X889" s="235"/>
      <c r="Y889" s="235"/>
      <c r="Z889" s="235"/>
    </row>
    <row r="890" spans="1:26" ht="12" customHeight="1" x14ac:dyDescent="0.25">
      <c r="A890" s="235"/>
      <c r="B890" s="235"/>
      <c r="C890" s="235"/>
      <c r="D890" s="269"/>
      <c r="E890" s="235"/>
      <c r="F890" s="235"/>
      <c r="G890" s="235"/>
      <c r="H890" s="235"/>
      <c r="I890" s="235"/>
      <c r="J890" s="235"/>
      <c r="K890" s="235"/>
      <c r="L890" s="235"/>
      <c r="M890" s="235"/>
      <c r="N890" s="235"/>
      <c r="O890" s="235"/>
      <c r="P890" s="235"/>
      <c r="Q890" s="235"/>
      <c r="R890" s="235"/>
      <c r="S890" s="235"/>
      <c r="T890" s="235"/>
      <c r="U890" s="235"/>
      <c r="V890" s="235"/>
      <c r="W890" s="235"/>
      <c r="X890" s="235"/>
      <c r="Y890" s="235"/>
      <c r="Z890" s="235"/>
    </row>
    <row r="891" spans="1:26" ht="12" customHeight="1" x14ac:dyDescent="0.25">
      <c r="A891" s="235"/>
      <c r="B891" s="235"/>
      <c r="C891" s="235"/>
      <c r="D891" s="269"/>
      <c r="E891" s="235"/>
      <c r="F891" s="235"/>
      <c r="G891" s="235"/>
      <c r="H891" s="235"/>
      <c r="I891" s="235"/>
      <c r="J891" s="235"/>
      <c r="K891" s="235"/>
      <c r="L891" s="235"/>
      <c r="M891" s="235"/>
      <c r="N891" s="235"/>
      <c r="O891" s="235"/>
      <c r="P891" s="235"/>
      <c r="Q891" s="235"/>
      <c r="R891" s="235"/>
      <c r="S891" s="235"/>
      <c r="T891" s="235"/>
      <c r="U891" s="235"/>
      <c r="V891" s="235"/>
      <c r="W891" s="235"/>
      <c r="X891" s="235"/>
      <c r="Y891" s="235"/>
      <c r="Z891" s="235"/>
    </row>
    <row r="892" spans="1:26" ht="12" customHeight="1" x14ac:dyDescent="0.25">
      <c r="A892" s="235"/>
      <c r="B892" s="235"/>
      <c r="C892" s="235"/>
      <c r="D892" s="269"/>
      <c r="E892" s="235"/>
      <c r="F892" s="235"/>
      <c r="G892" s="235"/>
      <c r="H892" s="235"/>
      <c r="I892" s="235"/>
      <c r="J892" s="235"/>
      <c r="K892" s="235"/>
      <c r="L892" s="235"/>
      <c r="M892" s="235"/>
      <c r="N892" s="235"/>
      <c r="O892" s="235"/>
      <c r="P892" s="235"/>
      <c r="Q892" s="235"/>
      <c r="R892" s="235"/>
      <c r="S892" s="235"/>
      <c r="T892" s="235"/>
      <c r="U892" s="235"/>
      <c r="V892" s="235"/>
      <c r="W892" s="235"/>
      <c r="X892" s="235"/>
      <c r="Y892" s="235"/>
      <c r="Z892" s="235"/>
    </row>
    <row r="893" spans="1:26" ht="12" customHeight="1" x14ac:dyDescent="0.25">
      <c r="A893" s="235"/>
      <c r="B893" s="235"/>
      <c r="C893" s="235"/>
      <c r="D893" s="269"/>
      <c r="E893" s="235"/>
      <c r="F893" s="235"/>
      <c r="G893" s="235"/>
      <c r="H893" s="235"/>
      <c r="I893" s="235"/>
      <c r="J893" s="235"/>
      <c r="K893" s="235"/>
      <c r="L893" s="235"/>
      <c r="M893" s="235"/>
      <c r="N893" s="235"/>
      <c r="O893" s="235"/>
      <c r="P893" s="235"/>
      <c r="Q893" s="235"/>
      <c r="R893" s="235"/>
      <c r="S893" s="235"/>
      <c r="T893" s="235"/>
      <c r="U893" s="235"/>
      <c r="V893" s="235"/>
      <c r="W893" s="235"/>
      <c r="X893" s="235"/>
      <c r="Y893" s="235"/>
      <c r="Z893" s="235"/>
    </row>
    <row r="894" spans="1:26" ht="12" customHeight="1" x14ac:dyDescent="0.25">
      <c r="A894" s="235"/>
      <c r="B894" s="235"/>
      <c r="C894" s="235"/>
      <c r="D894" s="269"/>
      <c r="E894" s="235"/>
      <c r="F894" s="235"/>
      <c r="G894" s="235"/>
      <c r="H894" s="235"/>
      <c r="I894" s="235"/>
      <c r="J894" s="235"/>
      <c r="K894" s="235"/>
      <c r="L894" s="235"/>
      <c r="M894" s="235"/>
      <c r="N894" s="235"/>
      <c r="O894" s="235"/>
      <c r="P894" s="235"/>
      <c r="Q894" s="235"/>
      <c r="R894" s="235"/>
      <c r="S894" s="235"/>
      <c r="T894" s="235"/>
      <c r="U894" s="235"/>
      <c r="V894" s="235"/>
      <c r="W894" s="235"/>
      <c r="X894" s="235"/>
      <c r="Y894" s="235"/>
      <c r="Z894" s="235"/>
    </row>
    <row r="895" spans="1:26" ht="12" customHeight="1" x14ac:dyDescent="0.25">
      <c r="A895" s="235"/>
      <c r="B895" s="235"/>
      <c r="C895" s="235"/>
      <c r="D895" s="269"/>
      <c r="E895" s="235"/>
      <c r="F895" s="235"/>
      <c r="G895" s="235"/>
      <c r="H895" s="235"/>
      <c r="I895" s="235"/>
      <c r="J895" s="235"/>
      <c r="K895" s="235"/>
      <c r="L895" s="235"/>
      <c r="M895" s="235"/>
      <c r="N895" s="235"/>
      <c r="O895" s="235"/>
      <c r="P895" s="235"/>
      <c r="Q895" s="235"/>
      <c r="R895" s="235"/>
      <c r="S895" s="235"/>
      <c r="T895" s="235"/>
      <c r="U895" s="235"/>
      <c r="V895" s="235"/>
      <c r="W895" s="235"/>
      <c r="X895" s="235"/>
      <c r="Y895" s="235"/>
      <c r="Z895" s="235"/>
    </row>
    <row r="896" spans="1:26" ht="12" customHeight="1" x14ac:dyDescent="0.25">
      <c r="A896" s="235"/>
      <c r="B896" s="235"/>
      <c r="C896" s="235"/>
      <c r="D896" s="269"/>
      <c r="E896" s="235"/>
      <c r="F896" s="235"/>
      <c r="G896" s="235"/>
      <c r="H896" s="235"/>
      <c r="I896" s="235"/>
      <c r="J896" s="235"/>
      <c r="K896" s="235"/>
      <c r="L896" s="235"/>
      <c r="M896" s="235"/>
      <c r="N896" s="235"/>
      <c r="O896" s="235"/>
      <c r="P896" s="235"/>
      <c r="Q896" s="235"/>
      <c r="R896" s="235"/>
      <c r="S896" s="235"/>
      <c r="T896" s="235"/>
      <c r="U896" s="235"/>
      <c r="V896" s="235"/>
      <c r="W896" s="235"/>
      <c r="X896" s="235"/>
      <c r="Y896" s="235"/>
      <c r="Z896" s="235"/>
    </row>
    <row r="897" spans="1:26" ht="12" customHeight="1" x14ac:dyDescent="0.25">
      <c r="A897" s="235"/>
      <c r="B897" s="235"/>
      <c r="C897" s="235"/>
      <c r="D897" s="269"/>
      <c r="E897" s="235"/>
      <c r="F897" s="235"/>
      <c r="G897" s="235"/>
      <c r="H897" s="235"/>
      <c r="I897" s="235"/>
      <c r="J897" s="235"/>
      <c r="K897" s="235"/>
      <c r="L897" s="235"/>
      <c r="M897" s="235"/>
      <c r="N897" s="235"/>
      <c r="O897" s="235"/>
      <c r="P897" s="235"/>
      <c r="Q897" s="235"/>
      <c r="R897" s="235"/>
      <c r="S897" s="235"/>
      <c r="T897" s="235"/>
      <c r="U897" s="235"/>
      <c r="V897" s="235"/>
      <c r="W897" s="235"/>
      <c r="X897" s="235"/>
      <c r="Y897" s="235"/>
      <c r="Z897" s="235"/>
    </row>
    <row r="898" spans="1:26" ht="12" customHeight="1" x14ac:dyDescent="0.25">
      <c r="A898" s="235"/>
      <c r="B898" s="235"/>
      <c r="C898" s="235"/>
      <c r="D898" s="269"/>
      <c r="E898" s="235"/>
      <c r="F898" s="235"/>
      <c r="G898" s="235"/>
      <c r="H898" s="235"/>
      <c r="I898" s="235"/>
      <c r="J898" s="235"/>
      <c r="K898" s="235"/>
      <c r="L898" s="235"/>
      <c r="M898" s="235"/>
      <c r="N898" s="235"/>
      <c r="O898" s="235"/>
      <c r="P898" s="235"/>
      <c r="Q898" s="235"/>
      <c r="R898" s="235"/>
      <c r="S898" s="235"/>
      <c r="T898" s="235"/>
      <c r="U898" s="235"/>
      <c r="V898" s="235"/>
      <c r="W898" s="235"/>
      <c r="X898" s="235"/>
      <c r="Y898" s="235"/>
      <c r="Z898" s="235"/>
    </row>
    <row r="899" spans="1:26" ht="12" customHeight="1" x14ac:dyDescent="0.25">
      <c r="A899" s="235"/>
      <c r="B899" s="235"/>
      <c r="C899" s="235"/>
      <c r="D899" s="269"/>
      <c r="E899" s="235"/>
      <c r="F899" s="235"/>
      <c r="G899" s="235"/>
      <c r="H899" s="235"/>
      <c r="I899" s="235"/>
      <c r="J899" s="235"/>
      <c r="K899" s="235"/>
      <c r="L899" s="235"/>
      <c r="M899" s="235"/>
      <c r="N899" s="235"/>
      <c r="O899" s="235"/>
      <c r="P899" s="235"/>
      <c r="Q899" s="235"/>
      <c r="R899" s="235"/>
      <c r="S899" s="235"/>
      <c r="T899" s="235"/>
      <c r="U899" s="235"/>
      <c r="V899" s="235"/>
      <c r="W899" s="235"/>
      <c r="X899" s="235"/>
      <c r="Y899" s="235"/>
      <c r="Z899" s="235"/>
    </row>
    <row r="900" spans="1:26" ht="12" customHeight="1" x14ac:dyDescent="0.25">
      <c r="A900" s="235"/>
      <c r="B900" s="235"/>
      <c r="C900" s="235"/>
      <c r="D900" s="269"/>
      <c r="E900" s="235"/>
      <c r="F900" s="235"/>
      <c r="G900" s="235"/>
      <c r="H900" s="235"/>
      <c r="I900" s="235"/>
      <c r="J900" s="235"/>
      <c r="K900" s="235"/>
      <c r="L900" s="235"/>
      <c r="M900" s="235"/>
      <c r="N900" s="235"/>
      <c r="O900" s="235"/>
      <c r="P900" s="235"/>
      <c r="Q900" s="235"/>
      <c r="R900" s="235"/>
      <c r="S900" s="235"/>
      <c r="T900" s="235"/>
      <c r="U900" s="235"/>
      <c r="V900" s="235"/>
      <c r="W900" s="235"/>
      <c r="X900" s="235"/>
      <c r="Y900" s="235"/>
      <c r="Z900" s="235"/>
    </row>
    <row r="901" spans="1:26" ht="12" customHeight="1" x14ac:dyDescent="0.25">
      <c r="A901" s="235"/>
      <c r="B901" s="235"/>
      <c r="C901" s="235"/>
      <c r="D901" s="269"/>
      <c r="E901" s="235"/>
      <c r="F901" s="235"/>
      <c r="G901" s="235"/>
      <c r="H901" s="235"/>
      <c r="I901" s="235"/>
      <c r="J901" s="235"/>
      <c r="K901" s="235"/>
      <c r="L901" s="235"/>
      <c r="M901" s="235"/>
      <c r="N901" s="235"/>
      <c r="O901" s="235"/>
      <c r="P901" s="235"/>
      <c r="Q901" s="235"/>
      <c r="R901" s="235"/>
      <c r="S901" s="235"/>
      <c r="T901" s="235"/>
      <c r="U901" s="235"/>
      <c r="V901" s="235"/>
      <c r="W901" s="235"/>
      <c r="X901" s="235"/>
      <c r="Y901" s="235"/>
      <c r="Z901" s="235"/>
    </row>
    <row r="902" spans="1:26" ht="12" customHeight="1" x14ac:dyDescent="0.25">
      <c r="A902" s="235"/>
      <c r="B902" s="235"/>
      <c r="C902" s="235"/>
      <c r="D902" s="269"/>
      <c r="E902" s="235"/>
      <c r="F902" s="235"/>
      <c r="G902" s="235"/>
      <c r="H902" s="235"/>
      <c r="I902" s="235"/>
      <c r="J902" s="235"/>
      <c r="K902" s="235"/>
      <c r="L902" s="235"/>
      <c r="M902" s="235"/>
      <c r="N902" s="235"/>
      <c r="O902" s="235"/>
      <c r="P902" s="235"/>
      <c r="Q902" s="235"/>
      <c r="R902" s="235"/>
      <c r="S902" s="235"/>
      <c r="T902" s="235"/>
      <c r="U902" s="235"/>
      <c r="V902" s="235"/>
      <c r="W902" s="235"/>
      <c r="X902" s="235"/>
      <c r="Y902" s="235"/>
      <c r="Z902" s="235"/>
    </row>
    <row r="903" spans="1:26" ht="12" customHeight="1" x14ac:dyDescent="0.25">
      <c r="A903" s="235"/>
      <c r="B903" s="235"/>
      <c r="C903" s="235"/>
      <c r="D903" s="269"/>
      <c r="E903" s="235"/>
      <c r="F903" s="235"/>
      <c r="G903" s="235"/>
      <c r="H903" s="235"/>
      <c r="I903" s="235"/>
      <c r="J903" s="235"/>
      <c r="K903" s="235"/>
      <c r="L903" s="235"/>
      <c r="M903" s="235"/>
      <c r="N903" s="235"/>
      <c r="O903" s="235"/>
      <c r="P903" s="235"/>
      <c r="Q903" s="235"/>
      <c r="R903" s="235"/>
      <c r="S903" s="235"/>
      <c r="T903" s="235"/>
      <c r="U903" s="235"/>
      <c r="V903" s="235"/>
      <c r="W903" s="235"/>
      <c r="X903" s="235"/>
      <c r="Y903" s="235"/>
      <c r="Z903" s="235"/>
    </row>
    <row r="904" spans="1:26" ht="12" customHeight="1" x14ac:dyDescent="0.25">
      <c r="A904" s="235"/>
      <c r="B904" s="235"/>
      <c r="C904" s="235"/>
      <c r="D904" s="269"/>
      <c r="E904" s="235"/>
      <c r="F904" s="235"/>
      <c r="G904" s="235"/>
      <c r="H904" s="235"/>
      <c r="I904" s="235"/>
      <c r="J904" s="235"/>
      <c r="K904" s="235"/>
      <c r="L904" s="235"/>
      <c r="M904" s="235"/>
      <c r="N904" s="235"/>
      <c r="O904" s="235"/>
      <c r="P904" s="235"/>
      <c r="Q904" s="235"/>
      <c r="R904" s="235"/>
      <c r="S904" s="235"/>
      <c r="T904" s="235"/>
      <c r="U904" s="235"/>
      <c r="V904" s="235"/>
      <c r="W904" s="235"/>
      <c r="X904" s="235"/>
      <c r="Y904" s="235"/>
      <c r="Z904" s="235"/>
    </row>
    <row r="905" spans="1:26" ht="12" customHeight="1" x14ac:dyDescent="0.25">
      <c r="A905" s="235"/>
      <c r="B905" s="235"/>
      <c r="C905" s="235"/>
      <c r="D905" s="269"/>
      <c r="E905" s="235"/>
      <c r="F905" s="235"/>
      <c r="G905" s="235"/>
      <c r="H905" s="235"/>
      <c r="I905" s="235"/>
      <c r="J905" s="235"/>
      <c r="K905" s="235"/>
      <c r="L905" s="235"/>
      <c r="M905" s="235"/>
      <c r="N905" s="235"/>
      <c r="O905" s="235"/>
      <c r="P905" s="235"/>
      <c r="Q905" s="235"/>
      <c r="R905" s="235"/>
      <c r="S905" s="235"/>
      <c r="T905" s="235"/>
      <c r="U905" s="235"/>
      <c r="V905" s="235"/>
      <c r="W905" s="235"/>
      <c r="X905" s="235"/>
      <c r="Y905" s="235"/>
      <c r="Z905" s="235"/>
    </row>
    <row r="906" spans="1:26" ht="12" customHeight="1" x14ac:dyDescent="0.25">
      <c r="A906" s="235"/>
      <c r="B906" s="235"/>
      <c r="C906" s="235"/>
      <c r="D906" s="269"/>
      <c r="E906" s="235"/>
      <c r="F906" s="235"/>
      <c r="G906" s="235"/>
      <c r="H906" s="235"/>
      <c r="I906" s="235"/>
      <c r="J906" s="235"/>
      <c r="K906" s="235"/>
      <c r="L906" s="235"/>
      <c r="M906" s="235"/>
      <c r="N906" s="235"/>
      <c r="O906" s="235"/>
      <c r="P906" s="235"/>
      <c r="Q906" s="235"/>
      <c r="R906" s="235"/>
      <c r="S906" s="235"/>
      <c r="T906" s="235"/>
      <c r="U906" s="235"/>
      <c r="V906" s="235"/>
      <c r="W906" s="235"/>
      <c r="X906" s="235"/>
      <c r="Y906" s="235"/>
      <c r="Z906" s="235"/>
    </row>
    <row r="907" spans="1:26" ht="12" customHeight="1" x14ac:dyDescent="0.25">
      <c r="A907" s="235"/>
      <c r="B907" s="235"/>
      <c r="C907" s="235"/>
      <c r="D907" s="269"/>
      <c r="E907" s="235"/>
      <c r="F907" s="235"/>
      <c r="G907" s="235"/>
      <c r="H907" s="235"/>
      <c r="I907" s="235"/>
      <c r="J907" s="235"/>
      <c r="K907" s="235"/>
      <c r="L907" s="235"/>
      <c r="M907" s="235"/>
      <c r="N907" s="235"/>
      <c r="O907" s="235"/>
      <c r="P907" s="235"/>
      <c r="Q907" s="235"/>
      <c r="R907" s="235"/>
      <c r="S907" s="235"/>
      <c r="T907" s="235"/>
      <c r="U907" s="235"/>
      <c r="V907" s="235"/>
      <c r="W907" s="235"/>
      <c r="X907" s="235"/>
      <c r="Y907" s="235"/>
      <c r="Z907" s="235"/>
    </row>
    <row r="908" spans="1:26" ht="12" customHeight="1" x14ac:dyDescent="0.25">
      <c r="A908" s="235"/>
      <c r="B908" s="235"/>
      <c r="C908" s="235"/>
      <c r="D908" s="269"/>
      <c r="E908" s="235"/>
      <c r="F908" s="235"/>
      <c r="G908" s="235"/>
      <c r="H908" s="235"/>
      <c r="I908" s="235"/>
      <c r="J908" s="235"/>
      <c r="K908" s="235"/>
      <c r="L908" s="235"/>
      <c r="M908" s="235"/>
      <c r="N908" s="235"/>
      <c r="O908" s="235"/>
      <c r="P908" s="235"/>
      <c r="Q908" s="235"/>
      <c r="R908" s="235"/>
      <c r="S908" s="235"/>
      <c r="T908" s="235"/>
      <c r="U908" s="235"/>
      <c r="V908" s="235"/>
      <c r="W908" s="235"/>
      <c r="X908" s="235"/>
      <c r="Y908" s="235"/>
      <c r="Z908" s="235"/>
    </row>
    <row r="909" spans="1:26" ht="12" customHeight="1" x14ac:dyDescent="0.25">
      <c r="A909" s="235"/>
      <c r="B909" s="235"/>
      <c r="C909" s="235"/>
      <c r="D909" s="269"/>
      <c r="E909" s="235"/>
      <c r="F909" s="235"/>
      <c r="G909" s="235"/>
      <c r="H909" s="235"/>
      <c r="I909" s="235"/>
      <c r="J909" s="235"/>
      <c r="K909" s="235"/>
      <c r="L909" s="235"/>
      <c r="M909" s="235"/>
      <c r="N909" s="235"/>
      <c r="O909" s="235"/>
      <c r="P909" s="235"/>
      <c r="Q909" s="235"/>
      <c r="R909" s="235"/>
      <c r="S909" s="235"/>
      <c r="T909" s="235"/>
      <c r="U909" s="235"/>
      <c r="V909" s="235"/>
      <c r="W909" s="235"/>
      <c r="X909" s="235"/>
      <c r="Y909" s="235"/>
      <c r="Z909" s="235"/>
    </row>
    <row r="910" spans="1:26" ht="12" customHeight="1" x14ac:dyDescent="0.25">
      <c r="A910" s="235"/>
      <c r="B910" s="235"/>
      <c r="C910" s="235"/>
      <c r="D910" s="269"/>
      <c r="E910" s="235"/>
      <c r="F910" s="235"/>
      <c r="G910" s="235"/>
      <c r="H910" s="235"/>
      <c r="I910" s="235"/>
      <c r="J910" s="235"/>
      <c r="K910" s="235"/>
      <c r="L910" s="235"/>
      <c r="M910" s="235"/>
      <c r="N910" s="235"/>
      <c r="O910" s="235"/>
      <c r="P910" s="235"/>
      <c r="Q910" s="235"/>
      <c r="R910" s="235"/>
      <c r="S910" s="235"/>
      <c r="T910" s="235"/>
      <c r="U910" s="235"/>
      <c r="V910" s="235"/>
      <c r="W910" s="235"/>
      <c r="X910" s="235"/>
      <c r="Y910" s="235"/>
      <c r="Z910" s="235"/>
    </row>
    <row r="911" spans="1:26" ht="12" customHeight="1" x14ac:dyDescent="0.25">
      <c r="A911" s="235"/>
      <c r="B911" s="235"/>
      <c r="C911" s="235"/>
      <c r="D911" s="269"/>
      <c r="E911" s="235"/>
      <c r="F911" s="235"/>
      <c r="G911" s="235"/>
      <c r="H911" s="235"/>
      <c r="I911" s="235"/>
      <c r="J911" s="235"/>
      <c r="K911" s="235"/>
      <c r="L911" s="235"/>
      <c r="M911" s="235"/>
      <c r="N911" s="235"/>
      <c r="O911" s="235"/>
      <c r="P911" s="235"/>
      <c r="Q911" s="235"/>
      <c r="R911" s="235"/>
      <c r="S911" s="235"/>
      <c r="T911" s="235"/>
      <c r="U911" s="235"/>
      <c r="V911" s="235"/>
      <c r="W911" s="235"/>
      <c r="X911" s="235"/>
      <c r="Y911" s="235"/>
      <c r="Z911" s="235"/>
    </row>
    <row r="912" spans="1:26" ht="12" customHeight="1" x14ac:dyDescent="0.25">
      <c r="A912" s="235"/>
      <c r="B912" s="235"/>
      <c r="C912" s="235"/>
      <c r="D912" s="269"/>
      <c r="E912" s="235"/>
      <c r="F912" s="235"/>
      <c r="G912" s="235"/>
      <c r="H912" s="235"/>
      <c r="I912" s="235"/>
      <c r="J912" s="235"/>
      <c r="K912" s="235"/>
      <c r="L912" s="235"/>
      <c r="M912" s="235"/>
      <c r="N912" s="235"/>
      <c r="O912" s="235"/>
      <c r="P912" s="235"/>
      <c r="Q912" s="235"/>
      <c r="R912" s="235"/>
      <c r="S912" s="235"/>
      <c r="T912" s="235"/>
      <c r="U912" s="235"/>
      <c r="V912" s="235"/>
      <c r="W912" s="235"/>
      <c r="X912" s="235"/>
      <c r="Y912" s="235"/>
      <c r="Z912" s="235"/>
    </row>
    <row r="913" spans="1:26" ht="12" customHeight="1" x14ac:dyDescent="0.25">
      <c r="A913" s="235"/>
      <c r="B913" s="235"/>
      <c r="C913" s="235"/>
      <c r="D913" s="269"/>
      <c r="E913" s="235"/>
      <c r="F913" s="235"/>
      <c r="G913" s="235"/>
      <c r="H913" s="235"/>
      <c r="I913" s="235"/>
      <c r="J913" s="235"/>
      <c r="K913" s="235"/>
      <c r="L913" s="235"/>
      <c r="M913" s="235"/>
      <c r="N913" s="235"/>
      <c r="O913" s="235"/>
      <c r="P913" s="235"/>
      <c r="Q913" s="235"/>
      <c r="R913" s="235"/>
      <c r="S913" s="235"/>
      <c r="T913" s="235"/>
      <c r="U913" s="235"/>
      <c r="V913" s="235"/>
      <c r="W913" s="235"/>
      <c r="X913" s="235"/>
      <c r="Y913" s="235"/>
      <c r="Z913" s="235"/>
    </row>
    <row r="914" spans="1:26" ht="12" customHeight="1" x14ac:dyDescent="0.25">
      <c r="A914" s="235"/>
      <c r="B914" s="235"/>
      <c r="C914" s="235"/>
      <c r="D914" s="269"/>
      <c r="E914" s="235"/>
      <c r="F914" s="235"/>
      <c r="G914" s="235"/>
      <c r="H914" s="235"/>
      <c r="I914" s="235"/>
      <c r="J914" s="235"/>
      <c r="K914" s="235"/>
      <c r="L914" s="235"/>
      <c r="M914" s="235"/>
      <c r="N914" s="235"/>
      <c r="O914" s="235"/>
      <c r="P914" s="235"/>
      <c r="Q914" s="235"/>
      <c r="R914" s="235"/>
      <c r="S914" s="235"/>
      <c r="T914" s="235"/>
      <c r="U914" s="235"/>
      <c r="V914" s="235"/>
      <c r="W914" s="235"/>
      <c r="X914" s="235"/>
      <c r="Y914" s="235"/>
      <c r="Z914" s="235"/>
    </row>
    <row r="915" spans="1:26" ht="12" customHeight="1" x14ac:dyDescent="0.25">
      <c r="A915" s="235"/>
      <c r="B915" s="235"/>
      <c r="C915" s="235"/>
      <c r="D915" s="269"/>
      <c r="E915" s="235"/>
      <c r="F915" s="235"/>
      <c r="G915" s="235"/>
      <c r="H915" s="235"/>
      <c r="I915" s="235"/>
      <c r="J915" s="235"/>
      <c r="K915" s="235"/>
      <c r="L915" s="235"/>
      <c r="M915" s="235"/>
      <c r="N915" s="235"/>
      <c r="O915" s="235"/>
      <c r="P915" s="235"/>
      <c r="Q915" s="235"/>
      <c r="R915" s="235"/>
      <c r="S915" s="235"/>
      <c r="T915" s="235"/>
      <c r="U915" s="235"/>
      <c r="V915" s="235"/>
      <c r="W915" s="235"/>
      <c r="X915" s="235"/>
      <c r="Y915" s="235"/>
      <c r="Z915" s="235"/>
    </row>
    <row r="916" spans="1:26" ht="12" customHeight="1" x14ac:dyDescent="0.25">
      <c r="A916" s="235"/>
      <c r="B916" s="235"/>
      <c r="C916" s="235"/>
      <c r="D916" s="269"/>
      <c r="E916" s="235"/>
      <c r="F916" s="235"/>
      <c r="G916" s="235"/>
      <c r="H916" s="235"/>
      <c r="I916" s="235"/>
      <c r="J916" s="235"/>
      <c r="K916" s="235"/>
      <c r="L916" s="235"/>
      <c r="M916" s="235"/>
      <c r="N916" s="235"/>
      <c r="O916" s="235"/>
      <c r="P916" s="235"/>
      <c r="Q916" s="235"/>
      <c r="R916" s="235"/>
      <c r="S916" s="235"/>
      <c r="T916" s="235"/>
      <c r="U916" s="235"/>
      <c r="V916" s="235"/>
      <c r="W916" s="235"/>
      <c r="X916" s="235"/>
      <c r="Y916" s="235"/>
      <c r="Z916" s="235"/>
    </row>
    <row r="917" spans="1:26" ht="12" customHeight="1" x14ac:dyDescent="0.25">
      <c r="A917" s="235"/>
      <c r="B917" s="235"/>
      <c r="C917" s="235"/>
      <c r="D917" s="269"/>
      <c r="E917" s="235"/>
      <c r="F917" s="235"/>
      <c r="G917" s="235"/>
      <c r="H917" s="235"/>
      <c r="I917" s="235"/>
      <c r="J917" s="235"/>
      <c r="K917" s="235"/>
      <c r="L917" s="235"/>
      <c r="M917" s="235"/>
      <c r="N917" s="235"/>
      <c r="O917" s="235"/>
      <c r="P917" s="235"/>
      <c r="Q917" s="235"/>
      <c r="R917" s="235"/>
      <c r="S917" s="235"/>
      <c r="T917" s="235"/>
      <c r="U917" s="235"/>
      <c r="V917" s="235"/>
      <c r="W917" s="235"/>
      <c r="X917" s="235"/>
      <c r="Y917" s="235"/>
      <c r="Z917" s="235"/>
    </row>
    <row r="918" spans="1:26" ht="12" customHeight="1" x14ac:dyDescent="0.25">
      <c r="A918" s="235"/>
      <c r="B918" s="235"/>
      <c r="C918" s="235"/>
      <c r="D918" s="269"/>
      <c r="E918" s="235"/>
      <c r="F918" s="235"/>
      <c r="G918" s="235"/>
      <c r="H918" s="235"/>
      <c r="I918" s="235"/>
      <c r="J918" s="235"/>
      <c r="K918" s="235"/>
      <c r="L918" s="235"/>
      <c r="M918" s="235"/>
      <c r="N918" s="235"/>
      <c r="O918" s="235"/>
      <c r="P918" s="235"/>
      <c r="Q918" s="235"/>
      <c r="R918" s="235"/>
      <c r="S918" s="235"/>
      <c r="T918" s="235"/>
      <c r="U918" s="235"/>
      <c r="V918" s="235"/>
      <c r="W918" s="235"/>
      <c r="X918" s="235"/>
      <c r="Y918" s="235"/>
      <c r="Z918" s="235"/>
    </row>
    <row r="919" spans="1:26" ht="12" customHeight="1" x14ac:dyDescent="0.25">
      <c r="A919" s="235"/>
      <c r="B919" s="235"/>
      <c r="C919" s="235"/>
      <c r="D919" s="269"/>
      <c r="E919" s="235"/>
      <c r="F919" s="235"/>
      <c r="G919" s="235"/>
      <c r="H919" s="235"/>
      <c r="I919" s="235"/>
      <c r="J919" s="235"/>
      <c r="K919" s="235"/>
      <c r="L919" s="235"/>
      <c r="M919" s="235"/>
      <c r="N919" s="235"/>
      <c r="O919" s="235"/>
      <c r="P919" s="235"/>
      <c r="Q919" s="235"/>
      <c r="R919" s="235"/>
      <c r="S919" s="235"/>
      <c r="T919" s="235"/>
      <c r="U919" s="235"/>
      <c r="V919" s="235"/>
      <c r="W919" s="235"/>
      <c r="X919" s="235"/>
      <c r="Y919" s="235"/>
      <c r="Z919" s="235"/>
    </row>
    <row r="920" spans="1:26" ht="12" customHeight="1" x14ac:dyDescent="0.25">
      <c r="A920" s="235"/>
      <c r="B920" s="235"/>
      <c r="C920" s="235"/>
      <c r="D920" s="269"/>
      <c r="E920" s="235"/>
      <c r="F920" s="235"/>
      <c r="G920" s="235"/>
      <c r="H920" s="235"/>
      <c r="I920" s="235"/>
      <c r="J920" s="235"/>
      <c r="K920" s="235"/>
      <c r="L920" s="235"/>
      <c r="M920" s="235"/>
      <c r="N920" s="235"/>
      <c r="O920" s="235"/>
      <c r="P920" s="235"/>
      <c r="Q920" s="235"/>
      <c r="R920" s="235"/>
      <c r="S920" s="235"/>
      <c r="T920" s="235"/>
      <c r="U920" s="235"/>
      <c r="V920" s="235"/>
      <c r="W920" s="235"/>
      <c r="X920" s="235"/>
      <c r="Y920" s="235"/>
      <c r="Z920" s="235"/>
    </row>
    <row r="921" spans="1:26" ht="12" customHeight="1" x14ac:dyDescent="0.25">
      <c r="A921" s="235"/>
      <c r="B921" s="235"/>
      <c r="C921" s="235"/>
      <c r="D921" s="269"/>
      <c r="E921" s="235"/>
      <c r="F921" s="235"/>
      <c r="G921" s="235"/>
      <c r="H921" s="235"/>
      <c r="I921" s="235"/>
      <c r="J921" s="235"/>
      <c r="K921" s="235"/>
      <c r="L921" s="235"/>
      <c r="M921" s="235"/>
      <c r="N921" s="235"/>
      <c r="O921" s="235"/>
      <c r="P921" s="235"/>
      <c r="Q921" s="235"/>
      <c r="R921" s="235"/>
      <c r="S921" s="235"/>
      <c r="T921" s="235"/>
      <c r="U921" s="235"/>
      <c r="V921" s="235"/>
      <c r="W921" s="235"/>
      <c r="X921" s="235"/>
      <c r="Y921" s="235"/>
      <c r="Z921" s="235"/>
    </row>
    <row r="922" spans="1:26" ht="12" customHeight="1" x14ac:dyDescent="0.25">
      <c r="A922" s="235"/>
      <c r="B922" s="235"/>
      <c r="C922" s="235"/>
      <c r="D922" s="269"/>
      <c r="E922" s="235"/>
      <c r="F922" s="235"/>
      <c r="G922" s="235"/>
      <c r="H922" s="235"/>
      <c r="I922" s="235"/>
      <c r="J922" s="235"/>
      <c r="K922" s="235"/>
      <c r="L922" s="235"/>
      <c r="M922" s="235"/>
      <c r="N922" s="235"/>
      <c r="O922" s="235"/>
      <c r="P922" s="235"/>
      <c r="Q922" s="235"/>
      <c r="R922" s="235"/>
      <c r="S922" s="235"/>
      <c r="T922" s="235"/>
      <c r="U922" s="235"/>
      <c r="V922" s="235"/>
      <c r="W922" s="235"/>
      <c r="X922" s="235"/>
      <c r="Y922" s="235"/>
      <c r="Z922" s="235"/>
    </row>
    <row r="923" spans="1:26" ht="12" customHeight="1" x14ac:dyDescent="0.25">
      <c r="A923" s="235"/>
      <c r="B923" s="235"/>
      <c r="C923" s="235"/>
      <c r="D923" s="269"/>
      <c r="E923" s="235"/>
      <c r="F923" s="235"/>
      <c r="G923" s="235"/>
      <c r="H923" s="235"/>
      <c r="I923" s="235"/>
      <c r="J923" s="235"/>
      <c r="K923" s="235"/>
      <c r="L923" s="235"/>
      <c r="M923" s="235"/>
      <c r="N923" s="235"/>
      <c r="O923" s="235"/>
      <c r="P923" s="235"/>
      <c r="Q923" s="235"/>
      <c r="R923" s="235"/>
      <c r="S923" s="235"/>
      <c r="T923" s="235"/>
      <c r="U923" s="235"/>
      <c r="V923" s="235"/>
      <c r="W923" s="235"/>
      <c r="X923" s="235"/>
      <c r="Y923" s="235"/>
      <c r="Z923" s="235"/>
    </row>
    <row r="924" spans="1:26" ht="12" customHeight="1" x14ac:dyDescent="0.25">
      <c r="A924" s="235"/>
      <c r="B924" s="235"/>
      <c r="C924" s="235"/>
      <c r="D924" s="269"/>
      <c r="E924" s="235"/>
      <c r="F924" s="235"/>
      <c r="G924" s="235"/>
      <c r="H924" s="235"/>
      <c r="I924" s="235"/>
      <c r="J924" s="235"/>
      <c r="K924" s="235"/>
      <c r="L924" s="235"/>
      <c r="M924" s="235"/>
      <c r="N924" s="235"/>
      <c r="O924" s="235"/>
      <c r="P924" s="235"/>
      <c r="Q924" s="235"/>
      <c r="R924" s="235"/>
      <c r="S924" s="235"/>
      <c r="T924" s="235"/>
      <c r="U924" s="235"/>
      <c r="V924" s="235"/>
      <c r="W924" s="235"/>
      <c r="X924" s="235"/>
      <c r="Y924" s="235"/>
      <c r="Z924" s="235"/>
    </row>
    <row r="925" spans="1:26" ht="12" customHeight="1" x14ac:dyDescent="0.25">
      <c r="A925" s="235"/>
      <c r="B925" s="235"/>
      <c r="C925" s="235"/>
      <c r="D925" s="269"/>
      <c r="E925" s="235"/>
      <c r="F925" s="235"/>
      <c r="G925" s="235"/>
      <c r="H925" s="235"/>
      <c r="I925" s="235"/>
      <c r="J925" s="235"/>
      <c r="K925" s="235"/>
      <c r="L925" s="235"/>
      <c r="M925" s="235"/>
      <c r="N925" s="235"/>
      <c r="O925" s="235"/>
      <c r="P925" s="235"/>
      <c r="Q925" s="235"/>
      <c r="R925" s="235"/>
      <c r="S925" s="235"/>
      <c r="T925" s="235"/>
      <c r="U925" s="235"/>
      <c r="V925" s="235"/>
      <c r="W925" s="235"/>
      <c r="X925" s="235"/>
      <c r="Y925" s="235"/>
      <c r="Z925" s="235"/>
    </row>
    <row r="926" spans="1:26" ht="12" customHeight="1" x14ac:dyDescent="0.25">
      <c r="A926" s="235"/>
      <c r="B926" s="235"/>
      <c r="C926" s="235"/>
      <c r="D926" s="269"/>
      <c r="E926" s="235"/>
      <c r="F926" s="235"/>
      <c r="G926" s="235"/>
      <c r="H926" s="235"/>
      <c r="I926" s="235"/>
      <c r="J926" s="235"/>
      <c r="K926" s="235"/>
      <c r="L926" s="235"/>
      <c r="M926" s="235"/>
      <c r="N926" s="235"/>
      <c r="O926" s="235"/>
      <c r="P926" s="235"/>
      <c r="Q926" s="235"/>
      <c r="R926" s="235"/>
      <c r="S926" s="235"/>
      <c r="T926" s="235"/>
      <c r="U926" s="235"/>
      <c r="V926" s="235"/>
      <c r="W926" s="235"/>
      <c r="X926" s="235"/>
      <c r="Y926" s="235"/>
      <c r="Z926" s="235"/>
    </row>
    <row r="927" spans="1:26" ht="12" customHeight="1" x14ac:dyDescent="0.25">
      <c r="A927" s="235"/>
      <c r="B927" s="235"/>
      <c r="C927" s="235"/>
      <c r="D927" s="269"/>
      <c r="E927" s="235"/>
      <c r="F927" s="235"/>
      <c r="G927" s="235"/>
      <c r="H927" s="235"/>
      <c r="I927" s="235"/>
      <c r="J927" s="235"/>
      <c r="K927" s="235"/>
      <c r="L927" s="235"/>
      <c r="M927" s="235"/>
      <c r="N927" s="235"/>
      <c r="O927" s="235"/>
      <c r="P927" s="235"/>
      <c r="Q927" s="235"/>
      <c r="R927" s="235"/>
      <c r="S927" s="235"/>
      <c r="T927" s="235"/>
      <c r="U927" s="235"/>
      <c r="V927" s="235"/>
      <c r="W927" s="235"/>
      <c r="X927" s="235"/>
      <c r="Y927" s="235"/>
      <c r="Z927" s="235"/>
    </row>
    <row r="928" spans="1:26" ht="12" customHeight="1" x14ac:dyDescent="0.25">
      <c r="A928" s="235"/>
      <c r="B928" s="235"/>
      <c r="C928" s="235"/>
      <c r="D928" s="269"/>
      <c r="E928" s="235"/>
      <c r="F928" s="235"/>
      <c r="G928" s="235"/>
      <c r="H928" s="235"/>
      <c r="I928" s="235"/>
      <c r="J928" s="235"/>
      <c r="K928" s="235"/>
      <c r="L928" s="235"/>
      <c r="M928" s="235"/>
      <c r="N928" s="235"/>
      <c r="O928" s="235"/>
      <c r="P928" s="235"/>
      <c r="Q928" s="235"/>
      <c r="R928" s="235"/>
      <c r="S928" s="235"/>
      <c r="T928" s="235"/>
      <c r="U928" s="235"/>
      <c r="V928" s="235"/>
      <c r="W928" s="235"/>
      <c r="X928" s="235"/>
      <c r="Y928" s="235"/>
      <c r="Z928" s="235"/>
    </row>
    <row r="929" spans="1:26" ht="12" customHeight="1" x14ac:dyDescent="0.25">
      <c r="A929" s="235"/>
      <c r="B929" s="235"/>
      <c r="C929" s="235"/>
      <c r="D929" s="269"/>
      <c r="E929" s="235"/>
      <c r="F929" s="235"/>
      <c r="G929" s="235"/>
      <c r="H929" s="235"/>
      <c r="I929" s="235"/>
      <c r="J929" s="235"/>
      <c r="K929" s="235"/>
      <c r="L929" s="235"/>
      <c r="M929" s="235"/>
      <c r="N929" s="235"/>
      <c r="O929" s="235"/>
      <c r="P929" s="235"/>
      <c r="Q929" s="235"/>
      <c r="R929" s="235"/>
      <c r="S929" s="235"/>
      <c r="T929" s="235"/>
      <c r="U929" s="235"/>
      <c r="V929" s="235"/>
      <c r="W929" s="235"/>
      <c r="X929" s="235"/>
      <c r="Y929" s="235"/>
      <c r="Z929" s="235"/>
    </row>
    <row r="930" spans="1:26" ht="12" customHeight="1" x14ac:dyDescent="0.25">
      <c r="A930" s="235"/>
      <c r="B930" s="235"/>
      <c r="C930" s="235"/>
      <c r="D930" s="269"/>
      <c r="E930" s="235"/>
      <c r="F930" s="235"/>
      <c r="G930" s="235"/>
      <c r="H930" s="235"/>
      <c r="I930" s="235"/>
      <c r="J930" s="235"/>
      <c r="K930" s="235"/>
      <c r="L930" s="235"/>
      <c r="M930" s="235"/>
      <c r="N930" s="235"/>
      <c r="O930" s="235"/>
      <c r="P930" s="235"/>
      <c r="Q930" s="235"/>
      <c r="R930" s="235"/>
      <c r="S930" s="235"/>
      <c r="T930" s="235"/>
      <c r="U930" s="235"/>
      <c r="V930" s="235"/>
      <c r="W930" s="235"/>
      <c r="X930" s="235"/>
      <c r="Y930" s="235"/>
      <c r="Z930" s="235"/>
    </row>
    <row r="931" spans="1:26" ht="12" customHeight="1" x14ac:dyDescent="0.25">
      <c r="A931" s="235"/>
      <c r="B931" s="235"/>
      <c r="C931" s="235"/>
      <c r="D931" s="269"/>
      <c r="E931" s="235"/>
      <c r="F931" s="235"/>
      <c r="G931" s="235"/>
      <c r="H931" s="235"/>
      <c r="I931" s="235"/>
      <c r="J931" s="235"/>
      <c r="K931" s="235"/>
      <c r="L931" s="235"/>
      <c r="M931" s="235"/>
      <c r="N931" s="235"/>
      <c r="O931" s="235"/>
      <c r="P931" s="235"/>
      <c r="Q931" s="235"/>
      <c r="R931" s="235"/>
      <c r="S931" s="235"/>
      <c r="T931" s="235"/>
      <c r="U931" s="235"/>
      <c r="V931" s="235"/>
      <c r="W931" s="235"/>
      <c r="X931" s="235"/>
      <c r="Y931" s="235"/>
      <c r="Z931" s="235"/>
    </row>
    <row r="932" spans="1:26" ht="12" customHeight="1" x14ac:dyDescent="0.25">
      <c r="A932" s="235"/>
      <c r="B932" s="235"/>
      <c r="C932" s="235"/>
      <c r="D932" s="269"/>
      <c r="E932" s="235"/>
      <c r="F932" s="235"/>
      <c r="G932" s="235"/>
      <c r="H932" s="235"/>
      <c r="I932" s="235"/>
      <c r="J932" s="235"/>
      <c r="K932" s="235"/>
      <c r="L932" s="235"/>
      <c r="M932" s="235"/>
      <c r="N932" s="235"/>
      <c r="O932" s="235"/>
      <c r="P932" s="235"/>
      <c r="Q932" s="235"/>
      <c r="R932" s="235"/>
      <c r="S932" s="235"/>
      <c r="T932" s="235"/>
      <c r="U932" s="235"/>
      <c r="V932" s="235"/>
      <c r="W932" s="235"/>
      <c r="X932" s="235"/>
      <c r="Y932" s="235"/>
      <c r="Z932" s="235"/>
    </row>
    <row r="933" spans="1:26" ht="12" customHeight="1" x14ac:dyDescent="0.25">
      <c r="A933" s="235"/>
      <c r="B933" s="235"/>
      <c r="C933" s="235"/>
      <c r="D933" s="269"/>
      <c r="E933" s="235"/>
      <c r="F933" s="235"/>
      <c r="G933" s="235"/>
      <c r="H933" s="235"/>
      <c r="I933" s="235"/>
      <c r="J933" s="235"/>
      <c r="K933" s="235"/>
      <c r="L933" s="235"/>
      <c r="M933" s="235"/>
      <c r="N933" s="235"/>
      <c r="O933" s="235"/>
      <c r="P933" s="235"/>
      <c r="Q933" s="235"/>
      <c r="R933" s="235"/>
      <c r="S933" s="235"/>
      <c r="T933" s="235"/>
      <c r="U933" s="235"/>
      <c r="V933" s="235"/>
      <c r="W933" s="235"/>
      <c r="X933" s="235"/>
      <c r="Y933" s="235"/>
      <c r="Z933" s="235"/>
    </row>
    <row r="934" spans="1:26" ht="12" customHeight="1" x14ac:dyDescent="0.25">
      <c r="A934" s="235"/>
      <c r="B934" s="235"/>
      <c r="C934" s="235"/>
      <c r="D934" s="269"/>
      <c r="E934" s="235"/>
      <c r="F934" s="235"/>
      <c r="G934" s="235"/>
      <c r="H934" s="235"/>
      <c r="I934" s="235"/>
      <c r="J934" s="235"/>
      <c r="K934" s="235"/>
      <c r="L934" s="235"/>
      <c r="M934" s="235"/>
      <c r="N934" s="235"/>
      <c r="O934" s="235"/>
      <c r="P934" s="235"/>
      <c r="Q934" s="235"/>
      <c r="R934" s="235"/>
      <c r="S934" s="235"/>
      <c r="T934" s="235"/>
      <c r="U934" s="235"/>
      <c r="V934" s="235"/>
      <c r="W934" s="235"/>
      <c r="X934" s="235"/>
      <c r="Y934" s="235"/>
      <c r="Z934" s="235"/>
    </row>
    <row r="935" spans="1:26" ht="12" customHeight="1" x14ac:dyDescent="0.25">
      <c r="A935" s="235"/>
      <c r="B935" s="235"/>
      <c r="C935" s="235"/>
      <c r="D935" s="269"/>
      <c r="E935" s="235"/>
      <c r="F935" s="235"/>
      <c r="G935" s="235"/>
      <c r="H935" s="235"/>
      <c r="I935" s="235"/>
      <c r="J935" s="235"/>
      <c r="K935" s="235"/>
      <c r="L935" s="235"/>
      <c r="M935" s="235"/>
      <c r="N935" s="235"/>
      <c r="O935" s="235"/>
      <c r="P935" s="235"/>
      <c r="Q935" s="235"/>
      <c r="R935" s="235"/>
      <c r="S935" s="235"/>
      <c r="T935" s="235"/>
      <c r="U935" s="235"/>
      <c r="V935" s="235"/>
      <c r="W935" s="235"/>
      <c r="X935" s="235"/>
      <c r="Y935" s="235"/>
      <c r="Z935" s="235"/>
    </row>
    <row r="936" spans="1:26" ht="12" customHeight="1" x14ac:dyDescent="0.25">
      <c r="A936" s="235"/>
      <c r="B936" s="235"/>
      <c r="C936" s="235"/>
      <c r="D936" s="269"/>
      <c r="E936" s="235"/>
      <c r="F936" s="235"/>
      <c r="G936" s="235"/>
      <c r="H936" s="235"/>
      <c r="I936" s="235"/>
      <c r="J936" s="235"/>
      <c r="K936" s="235"/>
      <c r="L936" s="235"/>
      <c r="M936" s="235"/>
      <c r="N936" s="235"/>
      <c r="O936" s="235"/>
      <c r="P936" s="235"/>
      <c r="Q936" s="235"/>
      <c r="R936" s="235"/>
      <c r="S936" s="235"/>
      <c r="T936" s="235"/>
      <c r="U936" s="235"/>
      <c r="V936" s="235"/>
      <c r="W936" s="235"/>
      <c r="X936" s="235"/>
      <c r="Y936" s="235"/>
      <c r="Z936" s="235"/>
    </row>
    <row r="937" spans="1:26" ht="12" customHeight="1" x14ac:dyDescent="0.25">
      <c r="A937" s="235"/>
      <c r="B937" s="235"/>
      <c r="C937" s="235"/>
      <c r="D937" s="269"/>
      <c r="E937" s="235"/>
      <c r="F937" s="235"/>
      <c r="G937" s="235"/>
      <c r="H937" s="235"/>
      <c r="I937" s="235"/>
      <c r="J937" s="235"/>
      <c r="K937" s="235"/>
      <c r="L937" s="235"/>
      <c r="M937" s="235"/>
      <c r="N937" s="235"/>
      <c r="O937" s="235"/>
      <c r="P937" s="235"/>
      <c r="Q937" s="235"/>
      <c r="R937" s="235"/>
      <c r="S937" s="235"/>
      <c r="T937" s="235"/>
      <c r="U937" s="235"/>
      <c r="V937" s="235"/>
      <c r="W937" s="235"/>
      <c r="X937" s="235"/>
      <c r="Y937" s="235"/>
      <c r="Z937" s="235"/>
    </row>
    <row r="938" spans="1:26" ht="12" customHeight="1" x14ac:dyDescent="0.25">
      <c r="A938" s="235"/>
      <c r="B938" s="235"/>
      <c r="C938" s="235"/>
      <c r="D938" s="269"/>
      <c r="E938" s="235"/>
      <c r="F938" s="235"/>
      <c r="G938" s="235"/>
      <c r="H938" s="235"/>
      <c r="I938" s="235"/>
      <c r="J938" s="235"/>
      <c r="K938" s="235"/>
      <c r="L938" s="235"/>
      <c r="M938" s="235"/>
      <c r="N938" s="235"/>
      <c r="O938" s="235"/>
      <c r="P938" s="235"/>
      <c r="Q938" s="235"/>
      <c r="R938" s="235"/>
      <c r="S938" s="235"/>
      <c r="T938" s="235"/>
      <c r="U938" s="235"/>
      <c r="V938" s="235"/>
      <c r="W938" s="235"/>
      <c r="X938" s="235"/>
      <c r="Y938" s="235"/>
      <c r="Z938" s="235"/>
    </row>
    <row r="939" spans="1:26" ht="12" customHeight="1" x14ac:dyDescent="0.25">
      <c r="A939" s="235"/>
      <c r="B939" s="235"/>
      <c r="C939" s="235"/>
      <c r="D939" s="269"/>
      <c r="E939" s="235"/>
      <c r="F939" s="235"/>
      <c r="G939" s="235"/>
      <c r="H939" s="235"/>
      <c r="I939" s="235"/>
      <c r="J939" s="235"/>
      <c r="K939" s="235"/>
      <c r="L939" s="235"/>
      <c r="M939" s="235"/>
      <c r="N939" s="235"/>
      <c r="O939" s="235"/>
      <c r="P939" s="235"/>
      <c r="Q939" s="235"/>
      <c r="R939" s="235"/>
      <c r="S939" s="235"/>
      <c r="T939" s="235"/>
      <c r="U939" s="235"/>
      <c r="V939" s="235"/>
      <c r="W939" s="235"/>
      <c r="X939" s="235"/>
      <c r="Y939" s="235"/>
      <c r="Z939" s="235"/>
    </row>
    <row r="940" spans="1:26" ht="12" customHeight="1" x14ac:dyDescent="0.25">
      <c r="A940" s="235"/>
      <c r="B940" s="235"/>
      <c r="C940" s="235"/>
      <c r="D940" s="269"/>
      <c r="E940" s="235"/>
      <c r="F940" s="235"/>
      <c r="G940" s="235"/>
      <c r="H940" s="235"/>
      <c r="I940" s="235"/>
      <c r="J940" s="235"/>
      <c r="K940" s="235"/>
      <c r="L940" s="235"/>
      <c r="M940" s="235"/>
      <c r="N940" s="235"/>
      <c r="O940" s="235"/>
      <c r="P940" s="235"/>
      <c r="Q940" s="235"/>
      <c r="R940" s="235"/>
      <c r="S940" s="235"/>
      <c r="T940" s="235"/>
      <c r="U940" s="235"/>
      <c r="V940" s="235"/>
      <c r="W940" s="235"/>
      <c r="X940" s="235"/>
      <c r="Y940" s="235"/>
      <c r="Z940" s="235"/>
    </row>
    <row r="941" spans="1:26" ht="12" customHeight="1" x14ac:dyDescent="0.25">
      <c r="A941" s="235"/>
      <c r="B941" s="235"/>
      <c r="C941" s="235"/>
      <c r="D941" s="269"/>
      <c r="E941" s="235"/>
      <c r="F941" s="235"/>
      <c r="G941" s="235"/>
      <c r="H941" s="235"/>
      <c r="I941" s="235"/>
      <c r="J941" s="235"/>
      <c r="K941" s="235"/>
      <c r="L941" s="235"/>
      <c r="M941" s="235"/>
      <c r="N941" s="235"/>
      <c r="O941" s="235"/>
      <c r="P941" s="235"/>
      <c r="Q941" s="235"/>
      <c r="R941" s="235"/>
      <c r="S941" s="235"/>
      <c r="T941" s="235"/>
      <c r="U941" s="235"/>
      <c r="V941" s="235"/>
      <c r="W941" s="235"/>
      <c r="X941" s="235"/>
      <c r="Y941" s="235"/>
      <c r="Z941" s="235"/>
    </row>
    <row r="942" spans="1:26" ht="12" customHeight="1" x14ac:dyDescent="0.25">
      <c r="A942" s="235"/>
      <c r="B942" s="235"/>
      <c r="C942" s="235"/>
      <c r="D942" s="269"/>
      <c r="E942" s="235"/>
      <c r="F942" s="235"/>
      <c r="G942" s="235"/>
      <c r="H942" s="235"/>
      <c r="I942" s="235"/>
      <c r="J942" s="235"/>
      <c r="K942" s="235"/>
      <c r="L942" s="235"/>
      <c r="M942" s="235"/>
      <c r="N942" s="235"/>
      <c r="O942" s="235"/>
      <c r="P942" s="235"/>
      <c r="Q942" s="235"/>
      <c r="R942" s="235"/>
      <c r="S942" s="235"/>
      <c r="T942" s="235"/>
      <c r="U942" s="235"/>
      <c r="V942" s="235"/>
      <c r="W942" s="235"/>
      <c r="X942" s="235"/>
      <c r="Y942" s="235"/>
      <c r="Z942" s="235"/>
    </row>
    <row r="943" spans="1:26" ht="12" customHeight="1" x14ac:dyDescent="0.25">
      <c r="A943" s="235"/>
      <c r="B943" s="235"/>
      <c r="C943" s="235"/>
      <c r="D943" s="269"/>
      <c r="E943" s="235"/>
      <c r="F943" s="235"/>
      <c r="G943" s="235"/>
      <c r="H943" s="235"/>
      <c r="I943" s="235"/>
      <c r="J943" s="235"/>
      <c r="K943" s="235"/>
      <c r="L943" s="235"/>
      <c r="M943" s="235"/>
      <c r="N943" s="235"/>
      <c r="O943" s="235"/>
      <c r="P943" s="235"/>
      <c r="Q943" s="235"/>
      <c r="R943" s="235"/>
      <c r="S943" s="235"/>
      <c r="T943" s="235"/>
      <c r="U943" s="235"/>
      <c r="V943" s="235"/>
      <c r="W943" s="235"/>
      <c r="X943" s="235"/>
      <c r="Y943" s="235"/>
      <c r="Z943" s="235"/>
    </row>
    <row r="944" spans="1:26" ht="12" customHeight="1" x14ac:dyDescent="0.25">
      <c r="A944" s="235"/>
      <c r="B944" s="235"/>
      <c r="C944" s="235"/>
      <c r="D944" s="269"/>
      <c r="E944" s="235"/>
      <c r="F944" s="235"/>
      <c r="G944" s="235"/>
      <c r="H944" s="235"/>
      <c r="I944" s="235"/>
      <c r="J944" s="235"/>
      <c r="K944" s="235"/>
      <c r="L944" s="235"/>
      <c r="M944" s="235"/>
      <c r="N944" s="235"/>
      <c r="O944" s="235"/>
      <c r="P944" s="235"/>
      <c r="Q944" s="235"/>
      <c r="R944" s="235"/>
      <c r="S944" s="235"/>
      <c r="T944" s="235"/>
      <c r="U944" s="235"/>
      <c r="V944" s="235"/>
      <c r="W944" s="235"/>
      <c r="X944" s="235"/>
      <c r="Y944" s="235"/>
      <c r="Z944" s="235"/>
    </row>
    <row r="945" spans="1:26" ht="12" customHeight="1" x14ac:dyDescent="0.25">
      <c r="A945" s="235"/>
      <c r="B945" s="235"/>
      <c r="C945" s="235"/>
      <c r="D945" s="269"/>
      <c r="E945" s="235"/>
      <c r="F945" s="235"/>
      <c r="G945" s="235"/>
      <c r="H945" s="235"/>
      <c r="I945" s="235"/>
      <c r="J945" s="235"/>
      <c r="K945" s="235"/>
      <c r="L945" s="235"/>
      <c r="M945" s="235"/>
      <c r="N945" s="235"/>
      <c r="O945" s="235"/>
      <c r="P945" s="235"/>
      <c r="Q945" s="235"/>
      <c r="R945" s="235"/>
      <c r="S945" s="235"/>
      <c r="T945" s="235"/>
      <c r="U945" s="235"/>
      <c r="V945" s="235"/>
      <c r="W945" s="235"/>
      <c r="X945" s="235"/>
      <c r="Y945" s="235"/>
      <c r="Z945" s="235"/>
    </row>
    <row r="946" spans="1:26" ht="12" customHeight="1" x14ac:dyDescent="0.25">
      <c r="A946" s="235"/>
      <c r="B946" s="235"/>
      <c r="C946" s="235"/>
      <c r="D946" s="269"/>
      <c r="E946" s="235"/>
      <c r="F946" s="235"/>
      <c r="G946" s="235"/>
      <c r="H946" s="235"/>
      <c r="I946" s="235"/>
      <c r="J946" s="235"/>
      <c r="K946" s="235"/>
      <c r="L946" s="235"/>
      <c r="M946" s="235"/>
      <c r="N946" s="235"/>
      <c r="O946" s="235"/>
      <c r="P946" s="235"/>
      <c r="Q946" s="235"/>
      <c r="R946" s="235"/>
      <c r="S946" s="235"/>
      <c r="T946" s="235"/>
      <c r="U946" s="235"/>
      <c r="V946" s="235"/>
      <c r="W946" s="235"/>
      <c r="X946" s="235"/>
      <c r="Y946" s="235"/>
      <c r="Z946" s="235"/>
    </row>
    <row r="947" spans="1:26" ht="12" customHeight="1" x14ac:dyDescent="0.25">
      <c r="A947" s="235"/>
      <c r="B947" s="235"/>
      <c r="C947" s="235"/>
      <c r="D947" s="269"/>
      <c r="E947" s="235"/>
      <c r="F947" s="235"/>
      <c r="G947" s="235"/>
      <c r="H947" s="235"/>
      <c r="I947" s="235"/>
      <c r="J947" s="235"/>
      <c r="K947" s="235"/>
      <c r="L947" s="235"/>
      <c r="M947" s="235"/>
      <c r="N947" s="235"/>
      <c r="O947" s="235"/>
      <c r="P947" s="235"/>
      <c r="Q947" s="235"/>
      <c r="R947" s="235"/>
      <c r="S947" s="235"/>
      <c r="T947" s="235"/>
      <c r="U947" s="235"/>
      <c r="V947" s="235"/>
      <c r="W947" s="235"/>
      <c r="X947" s="235"/>
      <c r="Y947" s="235"/>
      <c r="Z947" s="235"/>
    </row>
    <row r="948" spans="1:26" ht="12" customHeight="1" x14ac:dyDescent="0.25">
      <c r="A948" s="235"/>
      <c r="B948" s="235"/>
      <c r="C948" s="235"/>
      <c r="D948" s="269"/>
      <c r="E948" s="235"/>
      <c r="F948" s="235"/>
      <c r="G948" s="235"/>
      <c r="H948" s="235"/>
      <c r="I948" s="235"/>
      <c r="J948" s="235"/>
      <c r="K948" s="235"/>
      <c r="L948" s="235"/>
      <c r="M948" s="235"/>
      <c r="N948" s="235"/>
      <c r="O948" s="235"/>
      <c r="P948" s="235"/>
      <c r="Q948" s="235"/>
      <c r="R948" s="235"/>
      <c r="S948" s="235"/>
      <c r="T948" s="235"/>
      <c r="U948" s="235"/>
      <c r="V948" s="235"/>
      <c r="W948" s="235"/>
      <c r="X948" s="235"/>
      <c r="Y948" s="235"/>
      <c r="Z948" s="235"/>
    </row>
    <row r="949" spans="1:26" ht="12" customHeight="1" x14ac:dyDescent="0.25">
      <c r="A949" s="235"/>
      <c r="B949" s="235"/>
      <c r="C949" s="235"/>
      <c r="D949" s="269"/>
      <c r="E949" s="235"/>
      <c r="F949" s="235"/>
      <c r="G949" s="235"/>
      <c r="H949" s="235"/>
      <c r="I949" s="235"/>
      <c r="J949" s="235"/>
      <c r="K949" s="235"/>
      <c r="L949" s="235"/>
      <c r="M949" s="235"/>
      <c r="N949" s="235"/>
      <c r="O949" s="235"/>
      <c r="P949" s="235"/>
      <c r="Q949" s="235"/>
      <c r="R949" s="235"/>
      <c r="S949" s="235"/>
      <c r="T949" s="235"/>
      <c r="U949" s="235"/>
      <c r="V949" s="235"/>
      <c r="W949" s="235"/>
      <c r="X949" s="235"/>
      <c r="Y949" s="235"/>
      <c r="Z949" s="235"/>
    </row>
    <row r="950" spans="1:26" ht="12" customHeight="1" x14ac:dyDescent="0.25">
      <c r="A950" s="235"/>
      <c r="B950" s="235"/>
      <c r="C950" s="235"/>
      <c r="D950" s="269"/>
      <c r="E950" s="235"/>
      <c r="F950" s="235"/>
      <c r="G950" s="235"/>
      <c r="H950" s="235"/>
      <c r="I950" s="235"/>
      <c r="J950" s="235"/>
      <c r="K950" s="235"/>
      <c r="L950" s="235"/>
      <c r="M950" s="235"/>
      <c r="N950" s="235"/>
      <c r="O950" s="235"/>
      <c r="P950" s="235"/>
      <c r="Q950" s="235"/>
      <c r="R950" s="235"/>
      <c r="S950" s="235"/>
      <c r="T950" s="235"/>
      <c r="U950" s="235"/>
      <c r="V950" s="235"/>
      <c r="W950" s="235"/>
      <c r="X950" s="235"/>
      <c r="Y950" s="235"/>
      <c r="Z950" s="235"/>
    </row>
    <row r="951" spans="1:26" ht="12" customHeight="1" x14ac:dyDescent="0.25">
      <c r="A951" s="235"/>
      <c r="B951" s="235"/>
      <c r="C951" s="235"/>
      <c r="D951" s="269"/>
      <c r="E951" s="235"/>
      <c r="F951" s="235"/>
      <c r="G951" s="235"/>
      <c r="H951" s="235"/>
      <c r="I951" s="235"/>
      <c r="J951" s="235"/>
      <c r="K951" s="235"/>
      <c r="L951" s="235"/>
      <c r="M951" s="235"/>
      <c r="N951" s="235"/>
      <c r="O951" s="235"/>
      <c r="P951" s="235"/>
      <c r="Q951" s="235"/>
      <c r="R951" s="235"/>
      <c r="S951" s="235"/>
      <c r="T951" s="235"/>
      <c r="U951" s="235"/>
      <c r="V951" s="235"/>
      <c r="W951" s="235"/>
      <c r="X951" s="235"/>
      <c r="Y951" s="235"/>
      <c r="Z951" s="235"/>
    </row>
    <row r="952" spans="1:26" ht="12" customHeight="1" x14ac:dyDescent="0.25">
      <c r="A952" s="235"/>
      <c r="B952" s="235"/>
      <c r="C952" s="235"/>
      <c r="D952" s="269"/>
      <c r="E952" s="235"/>
      <c r="F952" s="235"/>
      <c r="G952" s="235"/>
      <c r="H952" s="235"/>
      <c r="I952" s="235"/>
      <c r="J952" s="235"/>
      <c r="K952" s="235"/>
      <c r="L952" s="235"/>
      <c r="M952" s="235"/>
      <c r="N952" s="235"/>
      <c r="O952" s="235"/>
      <c r="P952" s="235"/>
      <c r="Q952" s="235"/>
      <c r="R952" s="235"/>
      <c r="S952" s="235"/>
      <c r="T952" s="235"/>
      <c r="U952" s="235"/>
      <c r="V952" s="235"/>
      <c r="W952" s="235"/>
      <c r="X952" s="235"/>
      <c r="Y952" s="235"/>
      <c r="Z952" s="235"/>
    </row>
    <row r="953" spans="1:26" ht="12" customHeight="1" x14ac:dyDescent="0.25">
      <c r="A953" s="235"/>
      <c r="B953" s="235"/>
      <c r="C953" s="235"/>
      <c r="D953" s="269"/>
      <c r="E953" s="235"/>
      <c r="F953" s="235"/>
      <c r="G953" s="235"/>
      <c r="H953" s="235"/>
      <c r="I953" s="235"/>
      <c r="J953" s="235"/>
      <c r="K953" s="235"/>
      <c r="L953" s="235"/>
      <c r="M953" s="235"/>
      <c r="N953" s="235"/>
      <c r="O953" s="235"/>
      <c r="P953" s="235"/>
      <c r="Q953" s="235"/>
      <c r="R953" s="235"/>
      <c r="S953" s="235"/>
      <c r="T953" s="235"/>
      <c r="U953" s="235"/>
      <c r="V953" s="235"/>
      <c r="W953" s="235"/>
      <c r="X953" s="235"/>
      <c r="Y953" s="235"/>
      <c r="Z953" s="235"/>
    </row>
    <row r="954" spans="1:26" ht="12" customHeight="1" x14ac:dyDescent="0.25">
      <c r="A954" s="235"/>
      <c r="B954" s="235"/>
      <c r="C954" s="235"/>
      <c r="D954" s="269"/>
      <c r="E954" s="235"/>
      <c r="F954" s="235"/>
      <c r="G954" s="235"/>
      <c r="H954" s="235"/>
      <c r="I954" s="235"/>
      <c r="J954" s="235"/>
      <c r="K954" s="235"/>
      <c r="L954" s="235"/>
      <c r="M954" s="235"/>
      <c r="N954" s="235"/>
      <c r="O954" s="235"/>
      <c r="P954" s="235"/>
      <c r="Q954" s="235"/>
      <c r="R954" s="235"/>
      <c r="S954" s="235"/>
      <c r="T954" s="235"/>
      <c r="U954" s="235"/>
      <c r="V954" s="235"/>
      <c r="W954" s="235"/>
      <c r="X954" s="235"/>
      <c r="Y954" s="235"/>
      <c r="Z954" s="235"/>
    </row>
    <row r="955" spans="1:26" ht="12" customHeight="1" x14ac:dyDescent="0.25">
      <c r="A955" s="235"/>
      <c r="B955" s="235"/>
      <c r="C955" s="235"/>
      <c r="D955" s="269"/>
      <c r="E955" s="235"/>
      <c r="F955" s="235"/>
      <c r="G955" s="235"/>
      <c r="H955" s="235"/>
      <c r="I955" s="235"/>
      <c r="J955" s="235"/>
      <c r="K955" s="235"/>
      <c r="L955" s="235"/>
      <c r="M955" s="235"/>
      <c r="N955" s="235"/>
      <c r="O955" s="235"/>
      <c r="P955" s="235"/>
      <c r="Q955" s="235"/>
      <c r="R955" s="235"/>
      <c r="S955" s="235"/>
      <c r="T955" s="235"/>
      <c r="U955" s="235"/>
      <c r="V955" s="235"/>
      <c r="W955" s="235"/>
      <c r="X955" s="235"/>
      <c r="Y955" s="235"/>
      <c r="Z955" s="235"/>
    </row>
    <row r="956" spans="1:26" ht="12" customHeight="1" x14ac:dyDescent="0.25">
      <c r="A956" s="235"/>
      <c r="B956" s="235"/>
      <c r="C956" s="235"/>
      <c r="D956" s="269"/>
      <c r="E956" s="235"/>
      <c r="F956" s="235"/>
      <c r="G956" s="235"/>
      <c r="H956" s="235"/>
      <c r="I956" s="235"/>
      <c r="J956" s="235"/>
      <c r="K956" s="235"/>
      <c r="L956" s="235"/>
      <c r="M956" s="235"/>
      <c r="N956" s="235"/>
      <c r="O956" s="235"/>
      <c r="P956" s="235"/>
      <c r="Q956" s="235"/>
      <c r="R956" s="235"/>
      <c r="S956" s="235"/>
      <c r="T956" s="235"/>
      <c r="U956" s="235"/>
      <c r="V956" s="235"/>
      <c r="W956" s="235"/>
      <c r="X956" s="235"/>
      <c r="Y956" s="235"/>
      <c r="Z956" s="235"/>
    </row>
    <row r="957" spans="1:26" ht="12" customHeight="1" x14ac:dyDescent="0.25">
      <c r="A957" s="235"/>
      <c r="B957" s="235"/>
      <c r="C957" s="235"/>
      <c r="D957" s="269"/>
      <c r="E957" s="235"/>
      <c r="F957" s="235"/>
      <c r="G957" s="235"/>
      <c r="H957" s="235"/>
      <c r="I957" s="235"/>
      <c r="J957" s="235"/>
      <c r="K957" s="235"/>
      <c r="L957" s="235"/>
      <c r="M957" s="235"/>
      <c r="N957" s="235"/>
      <c r="O957" s="235"/>
      <c r="P957" s="235"/>
      <c r="Q957" s="235"/>
      <c r="R957" s="235"/>
      <c r="S957" s="235"/>
      <c r="T957" s="235"/>
      <c r="U957" s="235"/>
      <c r="V957" s="235"/>
      <c r="W957" s="235"/>
      <c r="X957" s="235"/>
      <c r="Y957" s="235"/>
      <c r="Z957" s="235"/>
    </row>
    <row r="958" spans="1:26" ht="12" customHeight="1" x14ac:dyDescent="0.25">
      <c r="A958" s="235"/>
      <c r="B958" s="235"/>
      <c r="C958" s="235"/>
      <c r="D958" s="269"/>
      <c r="E958" s="235"/>
      <c r="F958" s="235"/>
      <c r="G958" s="235"/>
      <c r="H958" s="235"/>
      <c r="I958" s="235"/>
      <c r="J958" s="235"/>
      <c r="K958" s="235"/>
      <c r="L958" s="235"/>
      <c r="M958" s="235"/>
      <c r="N958" s="235"/>
      <c r="O958" s="235"/>
      <c r="P958" s="235"/>
      <c r="Q958" s="235"/>
      <c r="R958" s="235"/>
      <c r="S958" s="235"/>
      <c r="T958" s="235"/>
      <c r="U958" s="235"/>
      <c r="V958" s="235"/>
      <c r="W958" s="235"/>
      <c r="X958" s="235"/>
      <c r="Y958" s="235"/>
      <c r="Z958" s="235"/>
    </row>
    <row r="959" spans="1:26" ht="12" customHeight="1" x14ac:dyDescent="0.25">
      <c r="A959" s="235"/>
      <c r="B959" s="235"/>
      <c r="C959" s="235"/>
      <c r="D959" s="269"/>
      <c r="E959" s="235"/>
      <c r="F959" s="235"/>
      <c r="G959" s="235"/>
      <c r="H959" s="235"/>
      <c r="I959" s="235"/>
      <c r="J959" s="235"/>
      <c r="K959" s="235"/>
      <c r="L959" s="235"/>
      <c r="M959" s="235"/>
      <c r="N959" s="235"/>
      <c r="O959" s="235"/>
      <c r="P959" s="235"/>
      <c r="Q959" s="235"/>
      <c r="R959" s="235"/>
      <c r="S959" s="235"/>
      <c r="T959" s="235"/>
      <c r="U959" s="235"/>
      <c r="V959" s="235"/>
      <c r="W959" s="235"/>
      <c r="X959" s="235"/>
      <c r="Y959" s="235"/>
      <c r="Z959" s="235"/>
    </row>
    <row r="960" spans="1:26" ht="12" customHeight="1" x14ac:dyDescent="0.25">
      <c r="A960" s="235"/>
      <c r="B960" s="235"/>
      <c r="C960" s="235"/>
      <c r="D960" s="269"/>
      <c r="E960" s="235"/>
      <c r="F960" s="235"/>
      <c r="G960" s="235"/>
      <c r="H960" s="235"/>
      <c r="I960" s="235"/>
      <c r="J960" s="235"/>
      <c r="K960" s="235"/>
      <c r="L960" s="235"/>
      <c r="M960" s="235"/>
      <c r="N960" s="235"/>
      <c r="O960" s="235"/>
      <c r="P960" s="235"/>
      <c r="Q960" s="235"/>
      <c r="R960" s="235"/>
      <c r="S960" s="235"/>
      <c r="T960" s="235"/>
      <c r="U960" s="235"/>
      <c r="V960" s="235"/>
      <c r="W960" s="235"/>
      <c r="X960" s="235"/>
      <c r="Y960" s="235"/>
      <c r="Z960" s="235"/>
    </row>
    <row r="961" spans="1:26" ht="12" customHeight="1" x14ac:dyDescent="0.25">
      <c r="A961" s="235"/>
      <c r="B961" s="235"/>
      <c r="C961" s="235"/>
      <c r="D961" s="269"/>
      <c r="E961" s="235"/>
      <c r="F961" s="235"/>
      <c r="G961" s="235"/>
      <c r="H961" s="235"/>
      <c r="I961" s="235"/>
      <c r="J961" s="235"/>
      <c r="K961" s="235"/>
      <c r="L961" s="235"/>
      <c r="M961" s="235"/>
      <c r="N961" s="235"/>
      <c r="O961" s="235"/>
      <c r="P961" s="235"/>
      <c r="Q961" s="235"/>
      <c r="R961" s="235"/>
      <c r="S961" s="235"/>
      <c r="T961" s="235"/>
      <c r="U961" s="235"/>
      <c r="V961" s="235"/>
      <c r="W961" s="235"/>
      <c r="X961" s="235"/>
      <c r="Y961" s="235"/>
      <c r="Z961" s="235"/>
    </row>
    <row r="962" spans="1:26" ht="12" customHeight="1" x14ac:dyDescent="0.25">
      <c r="A962" s="235"/>
      <c r="B962" s="235"/>
      <c r="C962" s="235"/>
      <c r="D962" s="269"/>
      <c r="E962" s="235"/>
      <c r="F962" s="235"/>
      <c r="G962" s="235"/>
      <c r="H962" s="235"/>
      <c r="I962" s="235"/>
      <c r="J962" s="235"/>
      <c r="K962" s="235"/>
      <c r="L962" s="235"/>
      <c r="M962" s="235"/>
      <c r="N962" s="235"/>
      <c r="O962" s="235"/>
      <c r="P962" s="235"/>
      <c r="Q962" s="235"/>
      <c r="R962" s="235"/>
      <c r="S962" s="235"/>
      <c r="T962" s="235"/>
      <c r="U962" s="235"/>
      <c r="V962" s="235"/>
      <c r="W962" s="235"/>
      <c r="X962" s="235"/>
      <c r="Y962" s="235"/>
      <c r="Z962" s="235"/>
    </row>
    <row r="963" spans="1:26" ht="12" customHeight="1" x14ac:dyDescent="0.25">
      <c r="A963" s="235"/>
      <c r="B963" s="235"/>
      <c r="C963" s="235"/>
      <c r="D963" s="269"/>
      <c r="E963" s="235"/>
      <c r="F963" s="235"/>
      <c r="G963" s="235"/>
      <c r="H963" s="235"/>
      <c r="I963" s="235"/>
      <c r="J963" s="235"/>
      <c r="K963" s="235"/>
      <c r="L963" s="235"/>
      <c r="M963" s="235"/>
      <c r="N963" s="235"/>
      <c r="O963" s="235"/>
      <c r="P963" s="235"/>
      <c r="Q963" s="235"/>
      <c r="R963" s="235"/>
      <c r="S963" s="235"/>
      <c r="T963" s="235"/>
      <c r="U963" s="235"/>
      <c r="V963" s="235"/>
      <c r="W963" s="235"/>
      <c r="X963" s="235"/>
      <c r="Y963" s="235"/>
      <c r="Z963" s="235"/>
    </row>
    <row r="964" spans="1:26" ht="12" customHeight="1" x14ac:dyDescent="0.25">
      <c r="A964" s="235"/>
      <c r="B964" s="235"/>
      <c r="C964" s="235"/>
      <c r="D964" s="269"/>
      <c r="E964" s="235"/>
      <c r="F964" s="235"/>
      <c r="G964" s="235"/>
      <c r="H964" s="235"/>
      <c r="I964" s="235"/>
      <c r="J964" s="235"/>
      <c r="K964" s="235"/>
      <c r="L964" s="235"/>
      <c r="M964" s="235"/>
      <c r="N964" s="235"/>
      <c r="O964" s="235"/>
      <c r="P964" s="235"/>
      <c r="Q964" s="235"/>
      <c r="R964" s="235"/>
      <c r="S964" s="235"/>
      <c r="T964" s="235"/>
      <c r="U964" s="235"/>
      <c r="V964" s="235"/>
      <c r="W964" s="235"/>
      <c r="X964" s="235"/>
      <c r="Y964" s="235"/>
      <c r="Z964" s="235"/>
    </row>
    <row r="965" spans="1:26" ht="12" customHeight="1" x14ac:dyDescent="0.25">
      <c r="A965" s="235"/>
      <c r="B965" s="235"/>
      <c r="C965" s="235"/>
      <c r="D965" s="269"/>
      <c r="E965" s="235"/>
      <c r="F965" s="235"/>
      <c r="G965" s="235"/>
      <c r="H965" s="235"/>
      <c r="I965" s="235"/>
      <c r="J965" s="235"/>
      <c r="K965" s="235"/>
      <c r="L965" s="235"/>
      <c r="M965" s="235"/>
      <c r="N965" s="235"/>
      <c r="O965" s="235"/>
      <c r="P965" s="235"/>
      <c r="Q965" s="235"/>
      <c r="R965" s="235"/>
      <c r="S965" s="235"/>
      <c r="T965" s="235"/>
      <c r="U965" s="235"/>
      <c r="V965" s="235"/>
      <c r="W965" s="235"/>
      <c r="X965" s="235"/>
      <c r="Y965" s="235"/>
      <c r="Z965" s="235"/>
    </row>
    <row r="966" spans="1:26" ht="12" customHeight="1" x14ac:dyDescent="0.25">
      <c r="A966" s="235"/>
      <c r="B966" s="235"/>
      <c r="C966" s="235"/>
      <c r="D966" s="269"/>
      <c r="E966" s="235"/>
      <c r="F966" s="235"/>
      <c r="G966" s="235"/>
      <c r="H966" s="235"/>
      <c r="I966" s="235"/>
      <c r="J966" s="235"/>
      <c r="K966" s="235"/>
      <c r="L966" s="235"/>
      <c r="M966" s="235"/>
      <c r="N966" s="235"/>
      <c r="O966" s="235"/>
      <c r="P966" s="235"/>
      <c r="Q966" s="235"/>
      <c r="R966" s="235"/>
      <c r="S966" s="235"/>
      <c r="T966" s="235"/>
      <c r="U966" s="235"/>
      <c r="V966" s="235"/>
      <c r="W966" s="235"/>
      <c r="X966" s="235"/>
      <c r="Y966" s="235"/>
      <c r="Z966" s="235"/>
    </row>
    <row r="967" spans="1:26" ht="12" customHeight="1" x14ac:dyDescent="0.25">
      <c r="A967" s="235"/>
      <c r="B967" s="235"/>
      <c r="C967" s="235"/>
      <c r="D967" s="269"/>
      <c r="E967" s="235"/>
      <c r="F967" s="235"/>
      <c r="G967" s="235"/>
      <c r="H967" s="235"/>
      <c r="I967" s="235"/>
      <c r="J967" s="235"/>
      <c r="K967" s="235"/>
      <c r="L967" s="235"/>
      <c r="M967" s="235"/>
      <c r="N967" s="235"/>
      <c r="O967" s="235"/>
      <c r="P967" s="235"/>
      <c r="Q967" s="235"/>
      <c r="R967" s="235"/>
      <c r="S967" s="235"/>
      <c r="T967" s="235"/>
      <c r="U967" s="235"/>
      <c r="V967" s="235"/>
      <c r="W967" s="235"/>
      <c r="X967" s="235"/>
      <c r="Y967" s="235"/>
      <c r="Z967" s="235"/>
    </row>
    <row r="968" spans="1:26" ht="12" customHeight="1" x14ac:dyDescent="0.25">
      <c r="A968" s="235"/>
      <c r="B968" s="235"/>
      <c r="C968" s="235"/>
      <c r="D968" s="269"/>
      <c r="E968" s="235"/>
      <c r="F968" s="235"/>
      <c r="G968" s="235"/>
      <c r="H968" s="235"/>
      <c r="I968" s="235"/>
      <c r="J968" s="235"/>
      <c r="K968" s="235"/>
      <c r="L968" s="235"/>
      <c r="M968" s="235"/>
      <c r="N968" s="235"/>
      <c r="O968" s="235"/>
      <c r="P968" s="235"/>
      <c r="Q968" s="235"/>
      <c r="R968" s="235"/>
      <c r="S968" s="235"/>
      <c r="T968" s="235"/>
      <c r="U968" s="235"/>
      <c r="V968" s="235"/>
      <c r="W968" s="235"/>
      <c r="X968" s="235"/>
      <c r="Y968" s="235"/>
      <c r="Z968" s="235"/>
    </row>
    <row r="969" spans="1:26" ht="12" customHeight="1" x14ac:dyDescent="0.25">
      <c r="A969" s="235"/>
      <c r="B969" s="235"/>
      <c r="C969" s="235"/>
      <c r="D969" s="269"/>
      <c r="E969" s="235"/>
      <c r="F969" s="235"/>
      <c r="G969" s="235"/>
      <c r="H969" s="235"/>
      <c r="I969" s="235"/>
      <c r="J969" s="235"/>
      <c r="K969" s="235"/>
      <c r="L969" s="235"/>
      <c r="M969" s="235"/>
      <c r="N969" s="235"/>
      <c r="O969" s="235"/>
      <c r="P969" s="235"/>
      <c r="Q969" s="235"/>
      <c r="R969" s="235"/>
      <c r="S969" s="235"/>
      <c r="T969" s="235"/>
      <c r="U969" s="235"/>
      <c r="V969" s="235"/>
      <c r="W969" s="235"/>
      <c r="X969" s="235"/>
      <c r="Y969" s="235"/>
      <c r="Z969" s="235"/>
    </row>
    <row r="970" spans="1:26" ht="12" customHeight="1" x14ac:dyDescent="0.25">
      <c r="A970" s="235"/>
      <c r="B970" s="235"/>
      <c r="C970" s="235"/>
      <c r="D970" s="269"/>
      <c r="E970" s="235"/>
      <c r="F970" s="235"/>
      <c r="G970" s="235"/>
      <c r="H970" s="235"/>
      <c r="I970" s="235"/>
      <c r="J970" s="235"/>
      <c r="K970" s="235"/>
      <c r="L970" s="235"/>
      <c r="M970" s="235"/>
      <c r="N970" s="235"/>
      <c r="O970" s="235"/>
      <c r="P970" s="235"/>
      <c r="Q970" s="235"/>
      <c r="R970" s="235"/>
      <c r="S970" s="235"/>
      <c r="T970" s="235"/>
      <c r="U970" s="235"/>
      <c r="V970" s="235"/>
      <c r="W970" s="235"/>
      <c r="X970" s="235"/>
      <c r="Y970" s="235"/>
      <c r="Z970" s="235"/>
    </row>
    <row r="971" spans="1:26" ht="12" customHeight="1" x14ac:dyDescent="0.25">
      <c r="A971" s="235"/>
      <c r="B971" s="235"/>
      <c r="C971" s="235"/>
      <c r="D971" s="269"/>
      <c r="E971" s="235"/>
      <c r="F971" s="235"/>
      <c r="G971" s="235"/>
      <c r="H971" s="235"/>
      <c r="I971" s="235"/>
      <c r="J971" s="235"/>
      <c r="K971" s="235"/>
      <c r="L971" s="235"/>
      <c r="M971" s="235"/>
      <c r="N971" s="235"/>
      <c r="O971" s="235"/>
      <c r="P971" s="235"/>
      <c r="Q971" s="235"/>
      <c r="R971" s="235"/>
      <c r="S971" s="235"/>
      <c r="T971" s="235"/>
      <c r="U971" s="235"/>
      <c r="V971" s="235"/>
      <c r="W971" s="235"/>
      <c r="X971" s="235"/>
      <c r="Y971" s="235"/>
      <c r="Z971" s="235"/>
    </row>
    <row r="972" spans="1:26" ht="12" customHeight="1" x14ac:dyDescent="0.25">
      <c r="A972" s="235"/>
      <c r="B972" s="235"/>
      <c r="C972" s="235"/>
      <c r="D972" s="269"/>
      <c r="E972" s="235"/>
      <c r="F972" s="235"/>
      <c r="G972" s="235"/>
      <c r="H972" s="235"/>
      <c r="I972" s="235"/>
      <c r="J972" s="235"/>
      <c r="K972" s="235"/>
      <c r="L972" s="235"/>
      <c r="M972" s="235"/>
      <c r="N972" s="235"/>
      <c r="O972" s="235"/>
      <c r="P972" s="235"/>
      <c r="Q972" s="235"/>
      <c r="R972" s="235"/>
      <c r="S972" s="235"/>
      <c r="T972" s="235"/>
      <c r="U972" s="235"/>
      <c r="V972" s="235"/>
      <c r="W972" s="235"/>
      <c r="X972" s="235"/>
      <c r="Y972" s="235"/>
      <c r="Z972" s="235"/>
    </row>
    <row r="973" spans="1:26" ht="12" customHeight="1" x14ac:dyDescent="0.25">
      <c r="A973" s="235"/>
      <c r="B973" s="235"/>
      <c r="C973" s="235"/>
      <c r="D973" s="269"/>
      <c r="E973" s="235"/>
      <c r="F973" s="235"/>
      <c r="G973" s="235"/>
      <c r="H973" s="235"/>
      <c r="I973" s="235"/>
      <c r="J973" s="235"/>
      <c r="K973" s="235"/>
      <c r="L973" s="235"/>
      <c r="M973" s="235"/>
      <c r="N973" s="235"/>
      <c r="O973" s="235"/>
      <c r="P973" s="235"/>
      <c r="Q973" s="235"/>
      <c r="R973" s="235"/>
      <c r="S973" s="235"/>
      <c r="T973" s="235"/>
      <c r="U973" s="235"/>
      <c r="V973" s="235"/>
      <c r="W973" s="235"/>
      <c r="X973" s="235"/>
      <c r="Y973" s="235"/>
      <c r="Z973" s="235"/>
    </row>
    <row r="974" spans="1:26" ht="12" customHeight="1" x14ac:dyDescent="0.25">
      <c r="A974" s="235"/>
      <c r="B974" s="235"/>
      <c r="C974" s="235"/>
      <c r="D974" s="269"/>
      <c r="E974" s="235"/>
      <c r="F974" s="235"/>
      <c r="G974" s="235"/>
      <c r="H974" s="235"/>
      <c r="I974" s="235"/>
      <c r="J974" s="235"/>
      <c r="K974" s="235"/>
      <c r="L974" s="235"/>
      <c r="M974" s="235"/>
      <c r="N974" s="235"/>
      <c r="O974" s="235"/>
      <c r="P974" s="235"/>
      <c r="Q974" s="235"/>
      <c r="R974" s="235"/>
      <c r="S974" s="235"/>
      <c r="T974" s="235"/>
      <c r="U974" s="235"/>
      <c r="V974" s="235"/>
      <c r="W974" s="235"/>
      <c r="X974" s="235"/>
      <c r="Y974" s="235"/>
      <c r="Z974" s="235"/>
    </row>
    <row r="975" spans="1:26" ht="12" customHeight="1" x14ac:dyDescent="0.25">
      <c r="A975" s="235"/>
      <c r="B975" s="235"/>
      <c r="C975" s="235"/>
      <c r="D975" s="269"/>
      <c r="E975" s="235"/>
      <c r="F975" s="235"/>
      <c r="G975" s="235"/>
      <c r="H975" s="235"/>
      <c r="I975" s="235"/>
      <c r="J975" s="235"/>
      <c r="K975" s="235"/>
      <c r="L975" s="235"/>
      <c r="M975" s="235"/>
      <c r="N975" s="235"/>
      <c r="O975" s="235"/>
      <c r="P975" s="235"/>
      <c r="Q975" s="235"/>
      <c r="R975" s="235"/>
      <c r="S975" s="235"/>
      <c r="T975" s="235"/>
      <c r="U975" s="235"/>
      <c r="V975" s="235"/>
      <c r="W975" s="235"/>
      <c r="X975" s="235"/>
      <c r="Y975" s="235"/>
      <c r="Z975" s="235"/>
    </row>
    <row r="976" spans="1:26" ht="12" customHeight="1" x14ac:dyDescent="0.25">
      <c r="A976" s="235"/>
      <c r="B976" s="235"/>
      <c r="C976" s="235"/>
      <c r="D976" s="269"/>
      <c r="E976" s="235"/>
      <c r="F976" s="235"/>
      <c r="G976" s="235"/>
      <c r="H976" s="235"/>
      <c r="I976" s="235"/>
      <c r="J976" s="235"/>
      <c r="K976" s="235"/>
      <c r="L976" s="235"/>
      <c r="M976" s="235"/>
      <c r="N976" s="235"/>
      <c r="O976" s="235"/>
      <c r="P976" s="235"/>
      <c r="Q976" s="235"/>
      <c r="R976" s="235"/>
      <c r="S976" s="235"/>
      <c r="T976" s="235"/>
      <c r="U976" s="235"/>
      <c r="V976" s="235"/>
      <c r="W976" s="235"/>
      <c r="X976" s="235"/>
      <c r="Y976" s="235"/>
      <c r="Z976" s="235"/>
    </row>
    <row r="977" spans="1:26" ht="12" customHeight="1" x14ac:dyDescent="0.25">
      <c r="A977" s="235"/>
      <c r="B977" s="235"/>
      <c r="C977" s="235"/>
      <c r="D977" s="269"/>
      <c r="E977" s="235"/>
      <c r="F977" s="235"/>
      <c r="G977" s="235"/>
      <c r="H977" s="235"/>
      <c r="I977" s="235"/>
      <c r="J977" s="235"/>
      <c r="K977" s="235"/>
      <c r="L977" s="235"/>
      <c r="M977" s="235"/>
      <c r="N977" s="235"/>
      <c r="O977" s="235"/>
      <c r="P977" s="235"/>
      <c r="Q977" s="235"/>
      <c r="R977" s="235"/>
      <c r="S977" s="235"/>
      <c r="T977" s="235"/>
      <c r="U977" s="235"/>
      <c r="V977" s="235"/>
      <c r="W977" s="235"/>
      <c r="X977" s="235"/>
      <c r="Y977" s="235"/>
      <c r="Z977" s="235"/>
    </row>
    <row r="978" spans="1:26" ht="12" customHeight="1" x14ac:dyDescent="0.25">
      <c r="A978" s="235"/>
      <c r="B978" s="235"/>
      <c r="C978" s="235"/>
      <c r="D978" s="269"/>
      <c r="E978" s="235"/>
      <c r="F978" s="235"/>
      <c r="G978" s="235"/>
      <c r="H978" s="235"/>
      <c r="I978" s="235"/>
      <c r="J978" s="235"/>
      <c r="K978" s="235"/>
      <c r="L978" s="235"/>
      <c r="M978" s="235"/>
      <c r="N978" s="235"/>
      <c r="O978" s="235"/>
      <c r="P978" s="235"/>
      <c r="Q978" s="235"/>
      <c r="R978" s="235"/>
      <c r="S978" s="235"/>
      <c r="T978" s="235"/>
      <c r="U978" s="235"/>
      <c r="V978" s="235"/>
      <c r="W978" s="235"/>
      <c r="X978" s="235"/>
      <c r="Y978" s="235"/>
      <c r="Z978" s="235"/>
    </row>
    <row r="979" spans="1:26" ht="12" customHeight="1" x14ac:dyDescent="0.25">
      <c r="A979" s="235"/>
      <c r="B979" s="235"/>
      <c r="C979" s="235"/>
      <c r="D979" s="269"/>
      <c r="E979" s="235"/>
      <c r="F979" s="235"/>
      <c r="G979" s="235"/>
      <c r="H979" s="235"/>
      <c r="I979" s="235"/>
      <c r="J979" s="235"/>
      <c r="K979" s="235"/>
      <c r="L979" s="235"/>
      <c r="M979" s="235"/>
      <c r="N979" s="235"/>
      <c r="O979" s="235"/>
      <c r="P979" s="235"/>
      <c r="Q979" s="235"/>
      <c r="R979" s="235"/>
      <c r="S979" s="235"/>
      <c r="T979" s="235"/>
      <c r="U979" s="235"/>
      <c r="V979" s="235"/>
      <c r="W979" s="235"/>
      <c r="X979" s="235"/>
      <c r="Y979" s="235"/>
      <c r="Z979" s="235"/>
    </row>
    <row r="980" spans="1:26" ht="12" customHeight="1" x14ac:dyDescent="0.25">
      <c r="A980" s="235"/>
      <c r="B980" s="235"/>
      <c r="C980" s="235"/>
      <c r="D980" s="269"/>
      <c r="E980" s="235"/>
      <c r="F980" s="235"/>
      <c r="G980" s="235"/>
      <c r="H980" s="235"/>
      <c r="I980" s="235"/>
      <c r="J980" s="235"/>
      <c r="K980" s="235"/>
      <c r="L980" s="235"/>
      <c r="M980" s="235"/>
      <c r="N980" s="235"/>
      <c r="O980" s="235"/>
      <c r="P980" s="235"/>
      <c r="Q980" s="235"/>
      <c r="R980" s="235"/>
      <c r="S980" s="235"/>
      <c r="T980" s="235"/>
      <c r="U980" s="235"/>
      <c r="V980" s="235"/>
      <c r="W980" s="235"/>
      <c r="X980" s="235"/>
      <c r="Y980" s="235"/>
      <c r="Z980" s="235"/>
    </row>
    <row r="981" spans="1:26" ht="12" customHeight="1" x14ac:dyDescent="0.25">
      <c r="A981" s="235"/>
      <c r="B981" s="235"/>
      <c r="C981" s="235"/>
      <c r="D981" s="269"/>
      <c r="E981" s="235"/>
      <c r="F981" s="235"/>
      <c r="G981" s="235"/>
      <c r="H981" s="235"/>
      <c r="I981" s="235"/>
      <c r="J981" s="235"/>
      <c r="K981" s="235"/>
      <c r="L981" s="235"/>
      <c r="M981" s="235"/>
      <c r="N981" s="235"/>
      <c r="O981" s="235"/>
      <c r="P981" s="235"/>
      <c r="Q981" s="235"/>
      <c r="R981" s="235"/>
      <c r="S981" s="235"/>
      <c r="T981" s="235"/>
      <c r="U981" s="235"/>
      <c r="V981" s="235"/>
      <c r="W981" s="235"/>
      <c r="X981" s="235"/>
      <c r="Y981" s="235"/>
      <c r="Z981" s="235"/>
    </row>
    <row r="982" spans="1:26" ht="12" customHeight="1" x14ac:dyDescent="0.25">
      <c r="A982" s="235"/>
      <c r="B982" s="235"/>
      <c r="C982" s="235"/>
      <c r="D982" s="269"/>
      <c r="E982" s="235"/>
      <c r="F982" s="235"/>
      <c r="G982" s="235"/>
      <c r="H982" s="235"/>
      <c r="I982" s="235"/>
      <c r="J982" s="235"/>
      <c r="K982" s="235"/>
      <c r="L982" s="235"/>
      <c r="M982" s="235"/>
      <c r="N982" s="235"/>
      <c r="O982" s="235"/>
      <c r="P982" s="235"/>
      <c r="Q982" s="235"/>
      <c r="R982" s="235"/>
      <c r="S982" s="235"/>
      <c r="T982" s="235"/>
      <c r="U982" s="235"/>
      <c r="V982" s="235"/>
      <c r="W982" s="235"/>
      <c r="X982" s="235"/>
      <c r="Y982" s="235"/>
      <c r="Z982" s="235"/>
    </row>
    <row r="983" spans="1:26" ht="12" customHeight="1" x14ac:dyDescent="0.25">
      <c r="A983" s="235"/>
      <c r="B983" s="235"/>
      <c r="C983" s="235"/>
      <c r="D983" s="269"/>
      <c r="E983" s="235"/>
      <c r="F983" s="235"/>
      <c r="G983" s="235"/>
      <c r="H983" s="235"/>
      <c r="I983" s="235"/>
      <c r="J983" s="235"/>
      <c r="K983" s="235"/>
      <c r="L983" s="235"/>
      <c r="M983" s="235"/>
      <c r="N983" s="235"/>
      <c r="O983" s="235"/>
      <c r="P983" s="235"/>
      <c r="Q983" s="235"/>
      <c r="R983" s="235"/>
      <c r="S983" s="235"/>
      <c r="T983" s="235"/>
      <c r="U983" s="235"/>
      <c r="V983" s="235"/>
      <c r="W983" s="235"/>
      <c r="X983" s="235"/>
      <c r="Y983" s="235"/>
      <c r="Z983" s="235"/>
    </row>
    <row r="984" spans="1:26" ht="12" customHeight="1" x14ac:dyDescent="0.25">
      <c r="A984" s="235"/>
      <c r="B984" s="235"/>
      <c r="C984" s="235"/>
      <c r="D984" s="269"/>
      <c r="E984" s="235"/>
      <c r="F984" s="235"/>
      <c r="G984" s="235"/>
      <c r="H984" s="235"/>
      <c r="I984" s="235"/>
      <c r="J984" s="235"/>
      <c r="K984" s="235"/>
      <c r="L984" s="235"/>
      <c r="M984" s="235"/>
      <c r="N984" s="235"/>
      <c r="O984" s="235"/>
      <c r="P984" s="235"/>
      <c r="Q984" s="235"/>
      <c r="R984" s="235"/>
      <c r="S984" s="235"/>
      <c r="T984" s="235"/>
      <c r="U984" s="235"/>
      <c r="V984" s="235"/>
      <c r="W984" s="235"/>
      <c r="X984" s="235"/>
      <c r="Y984" s="235"/>
      <c r="Z984" s="235"/>
    </row>
    <row r="985" spans="1:26" ht="12" customHeight="1" x14ac:dyDescent="0.25">
      <c r="A985" s="235"/>
      <c r="B985" s="235"/>
      <c r="C985" s="235"/>
      <c r="D985" s="269"/>
      <c r="E985" s="235"/>
      <c r="F985" s="235"/>
      <c r="G985" s="235"/>
      <c r="H985" s="235"/>
      <c r="I985" s="235"/>
      <c r="J985" s="235"/>
      <c r="K985" s="235"/>
      <c r="L985" s="235"/>
      <c r="M985" s="235"/>
      <c r="N985" s="235"/>
      <c r="O985" s="235"/>
      <c r="P985" s="235"/>
      <c r="Q985" s="235"/>
      <c r="R985" s="235"/>
      <c r="S985" s="235"/>
      <c r="T985" s="235"/>
      <c r="U985" s="235"/>
      <c r="V985" s="235"/>
      <c r="W985" s="235"/>
      <c r="X985" s="235"/>
      <c r="Y985" s="235"/>
      <c r="Z985" s="235"/>
    </row>
    <row r="986" spans="1:26" ht="12" customHeight="1" x14ac:dyDescent="0.25">
      <c r="A986" s="235"/>
      <c r="B986" s="235"/>
      <c r="C986" s="235"/>
      <c r="D986" s="269"/>
      <c r="E986" s="235"/>
      <c r="F986" s="235"/>
      <c r="G986" s="235"/>
      <c r="H986" s="235"/>
      <c r="I986" s="235"/>
      <c r="J986" s="235"/>
      <c r="K986" s="235"/>
      <c r="L986" s="235"/>
      <c r="M986" s="235"/>
      <c r="N986" s="235"/>
      <c r="O986" s="235"/>
      <c r="P986" s="235"/>
      <c r="Q986" s="235"/>
      <c r="R986" s="235"/>
      <c r="S986" s="235"/>
      <c r="T986" s="235"/>
      <c r="U986" s="235"/>
      <c r="V986" s="235"/>
      <c r="W986" s="235"/>
      <c r="X986" s="235"/>
      <c r="Y986" s="235"/>
      <c r="Z986" s="235"/>
    </row>
    <row r="987" spans="1:26" ht="12" customHeight="1" x14ac:dyDescent="0.25">
      <c r="A987" s="235"/>
      <c r="B987" s="235"/>
      <c r="C987" s="235"/>
      <c r="D987" s="269"/>
      <c r="E987" s="235"/>
      <c r="F987" s="235"/>
      <c r="G987" s="235"/>
      <c r="H987" s="235"/>
      <c r="I987" s="235"/>
      <c r="J987" s="235"/>
      <c r="K987" s="235"/>
      <c r="L987" s="235"/>
      <c r="M987" s="235"/>
      <c r="N987" s="235"/>
      <c r="O987" s="235"/>
      <c r="P987" s="235"/>
      <c r="Q987" s="235"/>
      <c r="R987" s="235"/>
      <c r="S987" s="235"/>
      <c r="T987" s="235"/>
      <c r="U987" s="235"/>
      <c r="V987" s="235"/>
      <c r="W987" s="235"/>
      <c r="X987" s="235"/>
      <c r="Y987" s="235"/>
      <c r="Z987" s="235"/>
    </row>
    <row r="988" spans="1:26" ht="12" customHeight="1" x14ac:dyDescent="0.25">
      <c r="A988" s="235"/>
      <c r="B988" s="235"/>
      <c r="C988" s="235"/>
      <c r="D988" s="269"/>
      <c r="E988" s="235"/>
      <c r="F988" s="235"/>
      <c r="G988" s="235"/>
      <c r="H988" s="235"/>
      <c r="I988" s="235"/>
      <c r="J988" s="235"/>
      <c r="K988" s="235"/>
      <c r="L988" s="235"/>
      <c r="M988" s="235"/>
      <c r="N988" s="235"/>
      <c r="O988" s="235"/>
      <c r="P988" s="235"/>
      <c r="Q988" s="235"/>
      <c r="R988" s="235"/>
      <c r="S988" s="235"/>
      <c r="T988" s="235"/>
      <c r="U988" s="235"/>
      <c r="V988" s="235"/>
      <c r="W988" s="235"/>
      <c r="X988" s="235"/>
      <c r="Y988" s="235"/>
      <c r="Z988" s="235"/>
    </row>
    <row r="989" spans="1:26" ht="12" customHeight="1" x14ac:dyDescent="0.25">
      <c r="A989" s="235"/>
      <c r="B989" s="235"/>
      <c r="C989" s="235"/>
      <c r="D989" s="269"/>
      <c r="E989" s="235"/>
      <c r="F989" s="235"/>
      <c r="G989" s="235"/>
      <c r="H989" s="235"/>
      <c r="I989" s="235"/>
      <c r="J989" s="235"/>
      <c r="K989" s="235"/>
      <c r="L989" s="235"/>
      <c r="M989" s="235"/>
      <c r="N989" s="235"/>
      <c r="O989" s="235"/>
      <c r="P989" s="235"/>
      <c r="Q989" s="235"/>
      <c r="R989" s="235"/>
      <c r="S989" s="235"/>
      <c r="T989" s="235"/>
      <c r="U989" s="235"/>
      <c r="V989" s="235"/>
      <c r="W989" s="235"/>
      <c r="X989" s="235"/>
      <c r="Y989" s="235"/>
      <c r="Z989" s="235"/>
    </row>
    <row r="990" spans="1:26" ht="12" customHeight="1" x14ac:dyDescent="0.25">
      <c r="A990" s="235"/>
      <c r="B990" s="235"/>
      <c r="C990" s="235"/>
      <c r="D990" s="269"/>
      <c r="E990" s="235"/>
      <c r="F990" s="235"/>
      <c r="G990" s="235"/>
      <c r="H990" s="235"/>
      <c r="I990" s="235"/>
      <c r="J990" s="235"/>
      <c r="K990" s="235"/>
      <c r="L990" s="235"/>
      <c r="M990" s="235"/>
      <c r="N990" s="235"/>
      <c r="O990" s="235"/>
      <c r="P990" s="235"/>
      <c r="Q990" s="235"/>
      <c r="R990" s="235"/>
      <c r="S990" s="235"/>
      <c r="T990" s="235"/>
      <c r="U990" s="235"/>
      <c r="V990" s="235"/>
      <c r="W990" s="235"/>
      <c r="X990" s="235"/>
      <c r="Y990" s="235"/>
      <c r="Z990" s="235"/>
    </row>
    <row r="991" spans="1:26" ht="12" customHeight="1" x14ac:dyDescent="0.25">
      <c r="A991" s="235"/>
      <c r="B991" s="235"/>
      <c r="C991" s="235"/>
      <c r="D991" s="269"/>
      <c r="E991" s="235"/>
      <c r="F991" s="235"/>
      <c r="G991" s="235"/>
      <c r="H991" s="235"/>
      <c r="I991" s="235"/>
      <c r="J991" s="235"/>
      <c r="K991" s="235"/>
      <c r="L991" s="235"/>
      <c r="M991" s="235"/>
      <c r="N991" s="235"/>
      <c r="O991" s="235"/>
      <c r="P991" s="235"/>
      <c r="Q991" s="235"/>
      <c r="R991" s="235"/>
      <c r="S991" s="235"/>
      <c r="T991" s="235"/>
      <c r="U991" s="235"/>
      <c r="V991" s="235"/>
      <c r="W991" s="235"/>
      <c r="X991" s="235"/>
      <c r="Y991" s="235"/>
      <c r="Z991" s="235"/>
    </row>
    <row r="992" spans="1:26" ht="12" customHeight="1" x14ac:dyDescent="0.25">
      <c r="A992" s="235"/>
      <c r="B992" s="235"/>
      <c r="C992" s="235"/>
      <c r="D992" s="269"/>
      <c r="E992" s="235"/>
      <c r="F992" s="235"/>
      <c r="G992" s="235"/>
      <c r="H992" s="235"/>
      <c r="I992" s="235"/>
      <c r="J992" s="235"/>
      <c r="K992" s="235"/>
      <c r="L992" s="235"/>
      <c r="M992" s="235"/>
      <c r="N992" s="235"/>
      <c r="O992" s="235"/>
      <c r="P992" s="235"/>
      <c r="Q992" s="235"/>
      <c r="R992" s="235"/>
      <c r="S992" s="235"/>
      <c r="T992" s="235"/>
      <c r="U992" s="235"/>
      <c r="V992" s="235"/>
      <c r="W992" s="235"/>
      <c r="X992" s="235"/>
      <c r="Y992" s="235"/>
      <c r="Z992" s="235"/>
    </row>
    <row r="993" spans="1:26" ht="12" customHeight="1" x14ac:dyDescent="0.25">
      <c r="A993" s="235"/>
      <c r="B993" s="235"/>
      <c r="C993" s="235"/>
      <c r="D993" s="269"/>
      <c r="E993" s="235"/>
      <c r="F993" s="235"/>
      <c r="G993" s="235"/>
      <c r="H993" s="235"/>
      <c r="I993" s="235"/>
      <c r="J993" s="235"/>
      <c r="K993" s="235"/>
      <c r="L993" s="235"/>
      <c r="M993" s="235"/>
      <c r="N993" s="235"/>
      <c r="O993" s="235"/>
      <c r="P993" s="235"/>
      <c r="Q993" s="235"/>
      <c r="R993" s="235"/>
      <c r="S993" s="235"/>
      <c r="T993" s="235"/>
      <c r="U993" s="235"/>
      <c r="V993" s="235"/>
      <c r="W993" s="235"/>
      <c r="X993" s="235"/>
      <c r="Y993" s="235"/>
      <c r="Z993" s="235"/>
    </row>
    <row r="994" spans="1:26" ht="12" customHeight="1" x14ac:dyDescent="0.25">
      <c r="A994" s="235"/>
      <c r="B994" s="235"/>
      <c r="C994" s="235"/>
      <c r="D994" s="269"/>
      <c r="E994" s="235"/>
      <c r="F994" s="235"/>
      <c r="G994" s="235"/>
      <c r="H994" s="235"/>
      <c r="I994" s="235"/>
      <c r="J994" s="235"/>
      <c r="K994" s="235"/>
      <c r="L994" s="235"/>
      <c r="M994" s="235"/>
      <c r="N994" s="235"/>
      <c r="O994" s="235"/>
      <c r="P994" s="235"/>
      <c r="Q994" s="235"/>
      <c r="R994" s="235"/>
      <c r="S994" s="235"/>
      <c r="T994" s="235"/>
      <c r="U994" s="235"/>
      <c r="V994" s="235"/>
      <c r="W994" s="235"/>
      <c r="X994" s="235"/>
      <c r="Y994" s="235"/>
      <c r="Z994" s="235"/>
    </row>
    <row r="995" spans="1:26" ht="12" customHeight="1" x14ac:dyDescent="0.25">
      <c r="A995" s="235"/>
      <c r="B995" s="235"/>
      <c r="C995" s="235"/>
      <c r="D995" s="269"/>
      <c r="E995" s="235"/>
      <c r="F995" s="235"/>
      <c r="G995" s="235"/>
      <c r="H995" s="235"/>
      <c r="I995" s="235"/>
      <c r="J995" s="235"/>
      <c r="K995" s="235"/>
      <c r="L995" s="235"/>
      <c r="M995" s="235"/>
      <c r="N995" s="235"/>
      <c r="O995" s="235"/>
      <c r="P995" s="235"/>
      <c r="Q995" s="235"/>
      <c r="R995" s="235"/>
      <c r="S995" s="235"/>
      <c r="T995" s="235"/>
      <c r="U995" s="235"/>
      <c r="V995" s="235"/>
      <c r="W995" s="235"/>
      <c r="X995" s="235"/>
      <c r="Y995" s="235"/>
      <c r="Z995" s="235"/>
    </row>
    <row r="996" spans="1:26" ht="12" customHeight="1" x14ac:dyDescent="0.25">
      <c r="A996" s="235"/>
      <c r="B996" s="235"/>
      <c r="C996" s="235"/>
      <c r="D996" s="269"/>
      <c r="E996" s="235"/>
      <c r="F996" s="235"/>
      <c r="G996" s="235"/>
      <c r="H996" s="235"/>
      <c r="I996" s="235"/>
      <c r="J996" s="235"/>
      <c r="K996" s="235"/>
      <c r="L996" s="235"/>
      <c r="M996" s="235"/>
      <c r="N996" s="235"/>
      <c r="O996" s="235"/>
      <c r="P996" s="235"/>
      <c r="Q996" s="235"/>
      <c r="R996" s="235"/>
      <c r="S996" s="235"/>
      <c r="T996" s="235"/>
      <c r="U996" s="235"/>
      <c r="V996" s="235"/>
      <c r="W996" s="235"/>
      <c r="X996" s="235"/>
      <c r="Y996" s="235"/>
      <c r="Z996" s="235"/>
    </row>
    <row r="997" spans="1:26" ht="12" customHeight="1" x14ac:dyDescent="0.25">
      <c r="A997" s="235"/>
      <c r="B997" s="235"/>
      <c r="C997" s="235"/>
      <c r="D997" s="269"/>
      <c r="E997" s="235"/>
      <c r="F997" s="235"/>
      <c r="G997" s="235"/>
      <c r="H997" s="235"/>
      <c r="I997" s="235"/>
      <c r="J997" s="235"/>
      <c r="K997" s="235"/>
      <c r="L997" s="235"/>
      <c r="M997" s="235"/>
      <c r="N997" s="235"/>
      <c r="O997" s="235"/>
      <c r="P997" s="235"/>
      <c r="Q997" s="235"/>
      <c r="R997" s="235"/>
      <c r="S997" s="235"/>
      <c r="T997" s="235"/>
      <c r="U997" s="235"/>
      <c r="V997" s="235"/>
      <c r="W997" s="235"/>
      <c r="X997" s="235"/>
      <c r="Y997" s="235"/>
      <c r="Z997" s="235"/>
    </row>
    <row r="998" spans="1:26" ht="12" customHeight="1" x14ac:dyDescent="0.25">
      <c r="A998" s="235"/>
      <c r="B998" s="235"/>
      <c r="C998" s="235"/>
      <c r="D998" s="269"/>
      <c r="E998" s="235"/>
      <c r="F998" s="235"/>
      <c r="G998" s="235"/>
      <c r="H998" s="235"/>
      <c r="I998" s="235"/>
      <c r="J998" s="235"/>
      <c r="K998" s="235"/>
      <c r="L998" s="235"/>
      <c r="M998" s="235"/>
      <c r="N998" s="235"/>
      <c r="O998" s="235"/>
      <c r="P998" s="235"/>
      <c r="Q998" s="235"/>
      <c r="R998" s="235"/>
      <c r="S998" s="235"/>
      <c r="T998" s="235"/>
      <c r="U998" s="235"/>
      <c r="V998" s="235"/>
      <c r="W998" s="235"/>
      <c r="X998" s="235"/>
      <c r="Y998" s="235"/>
      <c r="Z998" s="235"/>
    </row>
    <row r="999" spans="1:26" ht="12" customHeight="1" x14ac:dyDescent="0.25">
      <c r="A999" s="235"/>
      <c r="B999" s="235"/>
      <c r="C999" s="235"/>
      <c r="D999" s="269"/>
      <c r="E999" s="235"/>
      <c r="F999" s="235"/>
      <c r="G999" s="235"/>
      <c r="H999" s="235"/>
      <c r="I999" s="235"/>
      <c r="J999" s="235"/>
      <c r="K999" s="235"/>
      <c r="L999" s="235"/>
      <c r="M999" s="235"/>
      <c r="N999" s="235"/>
      <c r="O999" s="235"/>
      <c r="P999" s="235"/>
      <c r="Q999" s="235"/>
      <c r="R999" s="235"/>
      <c r="S999" s="235"/>
      <c r="T999" s="235"/>
      <c r="U999" s="235"/>
      <c r="V999" s="235"/>
      <c r="W999" s="235"/>
      <c r="X999" s="235"/>
      <c r="Y999" s="235"/>
      <c r="Z999" s="235"/>
    </row>
    <row r="1000" spans="1:26" ht="12" customHeight="1" x14ac:dyDescent="0.25">
      <c r="A1000" s="235"/>
      <c r="B1000" s="235"/>
      <c r="C1000" s="235"/>
      <c r="D1000" s="269"/>
      <c r="E1000" s="235"/>
      <c r="F1000" s="235"/>
      <c r="G1000" s="235"/>
      <c r="H1000" s="235"/>
      <c r="I1000" s="235"/>
      <c r="J1000" s="235"/>
      <c r="K1000" s="235"/>
      <c r="L1000" s="235"/>
      <c r="M1000" s="235"/>
      <c r="N1000" s="235"/>
      <c r="O1000" s="235"/>
      <c r="P1000" s="235"/>
      <c r="Q1000" s="235"/>
      <c r="R1000" s="235"/>
      <c r="S1000" s="235"/>
      <c r="T1000" s="235"/>
      <c r="U1000" s="235"/>
      <c r="V1000" s="235"/>
      <c r="W1000" s="235"/>
      <c r="X1000" s="235"/>
      <c r="Y1000" s="235"/>
      <c r="Z1000" s="235"/>
    </row>
    <row r="1001" spans="1:26" ht="12" customHeight="1" x14ac:dyDescent="0.25">
      <c r="A1001" s="235"/>
      <c r="B1001" s="235"/>
      <c r="C1001" s="235"/>
      <c r="D1001" s="269"/>
      <c r="E1001" s="235"/>
      <c r="F1001" s="235"/>
      <c r="G1001" s="235"/>
      <c r="H1001" s="235"/>
      <c r="I1001" s="235"/>
      <c r="J1001" s="235"/>
      <c r="K1001" s="235"/>
      <c r="L1001" s="235"/>
      <c r="M1001" s="235"/>
      <c r="N1001" s="235"/>
      <c r="O1001" s="235"/>
      <c r="P1001" s="235"/>
      <c r="Q1001" s="235"/>
      <c r="R1001" s="235"/>
      <c r="S1001" s="235"/>
      <c r="T1001" s="235"/>
      <c r="U1001" s="235"/>
      <c r="V1001" s="235"/>
      <c r="W1001" s="235"/>
      <c r="X1001" s="235"/>
      <c r="Y1001" s="235"/>
      <c r="Z1001" s="235"/>
    </row>
  </sheetData>
  <mergeCells count="2">
    <mergeCell ref="D1:F1"/>
    <mergeCell ref="M1:O1"/>
  </mergeCells>
  <pageMargins left="1.19" right="0.25" top="0.59" bottom="0.23" header="0" footer="0"/>
  <pageSetup paperSize="9" fitToHeight="0" orientation="portrait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56625-DA07-41A4-8190-2B2400E438B3}">
  <sheetPr>
    <pageSetUpPr fitToPage="1"/>
  </sheetPr>
  <dimension ref="A1:Q999"/>
  <sheetViews>
    <sheetView showGridLines="0" workbookViewId="0">
      <selection activeCell="K43" sqref="K43"/>
    </sheetView>
  </sheetViews>
  <sheetFormatPr baseColWidth="10" defaultColWidth="14.42578125" defaultRowHeight="15" customHeight="1" x14ac:dyDescent="0.25"/>
  <cols>
    <col min="1" max="1" width="1.5703125" style="236" customWidth="1"/>
    <col min="2" max="5" width="11.5703125" style="236" customWidth="1"/>
    <col min="6" max="6" width="12.140625" style="236" customWidth="1"/>
    <col min="7" max="17" width="11.5703125" style="236" customWidth="1"/>
    <col min="18" max="16384" width="14.42578125" style="236"/>
  </cols>
  <sheetData>
    <row r="1" spans="1:17" ht="12" customHeight="1" x14ac:dyDescent="0.25">
      <c r="A1" s="235"/>
      <c r="B1" s="235"/>
      <c r="C1" s="235"/>
      <c r="D1" s="337" t="s">
        <v>206</v>
      </c>
      <c r="E1" s="338"/>
      <c r="F1" s="338"/>
      <c r="G1" s="235"/>
      <c r="H1" s="235"/>
      <c r="I1" s="235"/>
      <c r="J1" s="235"/>
      <c r="K1" s="235"/>
      <c r="L1" s="235"/>
      <c r="M1" s="235"/>
      <c r="N1" s="235"/>
      <c r="O1" s="235"/>
      <c r="P1" s="235"/>
      <c r="Q1" s="235"/>
    </row>
    <row r="2" spans="1:17" ht="12" customHeight="1" x14ac:dyDescent="0.25">
      <c r="A2" s="235"/>
      <c r="B2" s="235"/>
      <c r="C2" s="235"/>
      <c r="D2" s="237" t="s">
        <v>207</v>
      </c>
      <c r="E2" s="238"/>
      <c r="F2" s="239">
        <v>926628.85</v>
      </c>
      <c r="G2" s="235"/>
      <c r="H2" s="235"/>
      <c r="I2" s="235"/>
      <c r="J2" s="235"/>
      <c r="K2" s="235"/>
      <c r="L2" s="235"/>
      <c r="M2" s="235"/>
      <c r="N2" s="235"/>
      <c r="O2" s="235"/>
      <c r="P2" s="235"/>
      <c r="Q2" s="235"/>
    </row>
    <row r="3" spans="1:17" ht="12" customHeight="1" x14ac:dyDescent="0.25">
      <c r="A3" s="235"/>
      <c r="B3" s="235"/>
      <c r="C3" s="235"/>
      <c r="D3" s="240" t="s">
        <v>208</v>
      </c>
      <c r="E3" s="241"/>
      <c r="F3" s="242">
        <v>0.5</v>
      </c>
      <c r="G3" s="235"/>
      <c r="H3" s="235"/>
      <c r="I3" s="235"/>
      <c r="J3" s="235"/>
      <c r="K3" s="235"/>
      <c r="L3" s="235"/>
      <c r="M3" s="235"/>
      <c r="N3" s="235"/>
      <c r="O3" s="235"/>
      <c r="P3" s="235"/>
      <c r="Q3" s="235"/>
    </row>
    <row r="4" spans="1:17" ht="12" customHeight="1" x14ac:dyDescent="0.25">
      <c r="A4" s="235"/>
      <c r="B4" s="235"/>
      <c r="C4" s="235"/>
      <c r="D4" s="240" t="s">
        <v>209</v>
      </c>
      <c r="E4" s="241"/>
      <c r="F4" s="243">
        <v>10</v>
      </c>
      <c r="G4" s="235"/>
      <c r="H4" s="235"/>
      <c r="I4" s="235"/>
      <c r="J4" s="235"/>
      <c r="K4" s="235"/>
      <c r="L4" s="235"/>
      <c r="M4" s="235"/>
      <c r="N4" s="235"/>
      <c r="O4" s="235"/>
      <c r="P4" s="235"/>
      <c r="Q4" s="235"/>
    </row>
    <row r="5" spans="1:17" ht="12" customHeight="1" x14ac:dyDescent="0.25">
      <c r="A5" s="235"/>
      <c r="B5" s="235"/>
      <c r="C5" s="235"/>
      <c r="D5" s="244" t="s">
        <v>210</v>
      </c>
      <c r="E5" s="245"/>
      <c r="F5" s="246">
        <v>45443</v>
      </c>
      <c r="G5" s="235"/>
      <c r="H5" s="235"/>
      <c r="I5" s="235"/>
      <c r="J5" s="235"/>
      <c r="K5" s="235"/>
      <c r="L5" s="235"/>
      <c r="M5" s="235"/>
      <c r="N5" s="235"/>
      <c r="O5" s="235"/>
      <c r="P5" s="235"/>
      <c r="Q5" s="235"/>
    </row>
    <row r="6" spans="1:17" ht="12" customHeight="1" x14ac:dyDescent="0.25">
      <c r="A6" s="235"/>
      <c r="B6" s="235"/>
      <c r="C6" s="235"/>
      <c r="D6" s="247" t="s">
        <v>211</v>
      </c>
      <c r="E6" s="248"/>
      <c r="F6" s="249">
        <f>+PMT($F$3/12,$F$4,$I$10)</f>
        <v>115194.79389314176</v>
      </c>
      <c r="G6" s="235"/>
      <c r="H6" s="235"/>
      <c r="I6" s="235"/>
      <c r="J6" s="235"/>
      <c r="K6" s="235"/>
      <c r="L6" s="235"/>
      <c r="M6" s="235"/>
      <c r="N6" s="235"/>
      <c r="O6" s="235"/>
      <c r="P6" s="235"/>
      <c r="Q6" s="235"/>
    </row>
    <row r="7" spans="1:17" ht="12" customHeight="1" x14ac:dyDescent="0.25">
      <c r="A7" s="235"/>
      <c r="B7" s="235"/>
      <c r="C7" s="235"/>
      <c r="D7" s="250"/>
      <c r="E7" s="235"/>
      <c r="F7" s="251"/>
      <c r="G7" s="235"/>
      <c r="H7" s="235"/>
      <c r="I7" s="235"/>
      <c r="J7" s="235"/>
      <c r="K7" s="235"/>
      <c r="L7" s="235"/>
      <c r="M7" s="235"/>
      <c r="N7" s="235"/>
      <c r="O7" s="235"/>
      <c r="P7" s="235"/>
      <c r="Q7" s="235"/>
    </row>
    <row r="8" spans="1:17" ht="12" customHeight="1" x14ac:dyDescent="0.25">
      <c r="A8" s="235"/>
      <c r="B8" s="235"/>
      <c r="C8" s="235"/>
      <c r="D8" s="252"/>
      <c r="E8" s="253"/>
      <c r="F8" s="253"/>
      <c r="G8" s="253"/>
      <c r="H8" s="253"/>
      <c r="I8" s="253"/>
      <c r="J8" s="235"/>
      <c r="K8" s="235"/>
      <c r="L8" s="235"/>
      <c r="M8" s="235"/>
      <c r="N8" s="235"/>
      <c r="O8" s="235"/>
      <c r="P8" s="235"/>
      <c r="Q8" s="235"/>
    </row>
    <row r="9" spans="1:17" ht="12" customHeight="1" x14ac:dyDescent="0.25">
      <c r="A9" s="235"/>
      <c r="B9" s="235"/>
      <c r="C9" s="235"/>
      <c r="D9" s="254" t="s">
        <v>104</v>
      </c>
      <c r="E9" s="255" t="s">
        <v>111</v>
      </c>
      <c r="F9" s="255" t="s">
        <v>112</v>
      </c>
      <c r="G9" s="255" t="s">
        <v>113</v>
      </c>
      <c r="H9" s="255" t="s">
        <v>104</v>
      </c>
      <c r="I9" s="256" t="s">
        <v>105</v>
      </c>
      <c r="N9" s="235"/>
      <c r="O9" s="235"/>
      <c r="P9" s="235"/>
      <c r="Q9" s="235"/>
    </row>
    <row r="10" spans="1:17" ht="12" customHeight="1" x14ac:dyDescent="0.25">
      <c r="A10" s="235"/>
      <c r="B10" s="235"/>
      <c r="C10" s="235"/>
      <c r="D10" s="257"/>
      <c r="E10" s="258"/>
      <c r="F10" s="259"/>
      <c r="G10" s="259"/>
      <c r="H10" s="259"/>
      <c r="I10" s="260">
        <f>-F2</f>
        <v>-926628.85</v>
      </c>
      <c r="L10" s="235"/>
      <c r="M10" s="235"/>
      <c r="N10" s="235"/>
      <c r="O10" s="235"/>
      <c r="P10" s="235"/>
      <c r="Q10" s="235"/>
    </row>
    <row r="11" spans="1:17" ht="12" customHeight="1" x14ac:dyDescent="0.25">
      <c r="A11" s="235"/>
      <c r="B11" s="235"/>
      <c r="C11" s="235"/>
      <c r="D11" s="261">
        <v>1</v>
      </c>
      <c r="E11" s="262">
        <f>+F5</f>
        <v>45443</v>
      </c>
      <c r="F11" s="259">
        <f t="shared" ref="F11:F15" si="0">IF(D11="","",H11-G11)</f>
        <v>76585.258476475094</v>
      </c>
      <c r="G11" s="259">
        <f t="shared" ref="G11:G15" si="1">IF(D11="","",-I10*$F$3/12)</f>
        <v>38609.535416666666</v>
      </c>
      <c r="H11" s="259">
        <f>IF(D11="","",$F$6)</f>
        <v>115194.79389314176</v>
      </c>
      <c r="I11" s="263">
        <f t="shared" ref="I11:I15" si="2">IF(D11="","",I10+F11)</f>
        <v>-850043.59152352484</v>
      </c>
      <c r="J11" s="235"/>
      <c r="K11" s="235"/>
      <c r="L11" s="235"/>
      <c r="M11" s="235"/>
      <c r="N11" s="235"/>
      <c r="O11" s="235"/>
      <c r="P11" s="235"/>
      <c r="Q11" s="235"/>
    </row>
    <row r="12" spans="1:17" ht="12" customHeight="1" x14ac:dyDescent="0.25">
      <c r="A12" s="235"/>
      <c r="B12" s="235"/>
      <c r="C12" s="235"/>
      <c r="D12" s="261">
        <f>+IF(D11&lt;$F$4,D11+1,"")</f>
        <v>2</v>
      </c>
      <c r="E12" s="262">
        <f t="shared" ref="E12:E15" si="3">+IF(D12="","",+DATE(YEAR(E11),MONTH(E11)+1,DAY(E11)))</f>
        <v>45474</v>
      </c>
      <c r="F12" s="259">
        <f t="shared" si="0"/>
        <v>79776.310912994901</v>
      </c>
      <c r="G12" s="259">
        <f t="shared" si="1"/>
        <v>35418.482980146866</v>
      </c>
      <c r="H12" s="259">
        <f t="shared" ref="H12:H15" si="4">IF(D12="","",$F$6)</f>
        <v>115194.79389314176</v>
      </c>
      <c r="I12" s="263">
        <f t="shared" si="2"/>
        <v>-770267.28061052994</v>
      </c>
    </row>
    <row r="13" spans="1:17" ht="12" customHeight="1" x14ac:dyDescent="0.25">
      <c r="A13" s="235"/>
      <c r="B13" s="235"/>
      <c r="C13" s="235"/>
      <c r="D13" s="261">
        <f t="shared" ref="D13:D40" si="5">+IF(D12&lt;$F$4,D12+1,"")</f>
        <v>3</v>
      </c>
      <c r="E13" s="262">
        <f t="shared" si="3"/>
        <v>45505</v>
      </c>
      <c r="F13" s="259">
        <f t="shared" si="0"/>
        <v>83100.323867703017</v>
      </c>
      <c r="G13" s="259">
        <f t="shared" si="1"/>
        <v>32094.470025438746</v>
      </c>
      <c r="H13" s="259">
        <f t="shared" si="4"/>
        <v>115194.79389314176</v>
      </c>
      <c r="I13" s="263">
        <f t="shared" si="2"/>
        <v>-687166.95674282697</v>
      </c>
    </row>
    <row r="14" spans="1:17" ht="12" customHeight="1" x14ac:dyDescent="0.25">
      <c r="A14" s="235"/>
      <c r="B14" s="235"/>
      <c r="C14" s="235"/>
      <c r="D14" s="261">
        <f t="shared" si="5"/>
        <v>4</v>
      </c>
      <c r="E14" s="262">
        <f t="shared" si="3"/>
        <v>45536</v>
      </c>
      <c r="F14" s="259">
        <f t="shared" si="0"/>
        <v>86562.837362190636</v>
      </c>
      <c r="G14" s="259">
        <f t="shared" si="1"/>
        <v>28631.956530951124</v>
      </c>
      <c r="H14" s="259">
        <f t="shared" si="4"/>
        <v>115194.79389314176</v>
      </c>
      <c r="I14" s="263">
        <f t="shared" si="2"/>
        <v>-600604.11938063637</v>
      </c>
      <c r="O14" s="235"/>
    </row>
    <row r="15" spans="1:17" ht="12" customHeight="1" x14ac:dyDescent="0.25">
      <c r="A15" s="235"/>
      <c r="B15" s="235"/>
      <c r="C15" s="235"/>
      <c r="D15" s="261">
        <f t="shared" si="5"/>
        <v>5</v>
      </c>
      <c r="E15" s="262">
        <f t="shared" si="3"/>
        <v>45566</v>
      </c>
      <c r="F15" s="259">
        <f t="shared" si="0"/>
        <v>90169.622252281915</v>
      </c>
      <c r="G15" s="259">
        <f t="shared" si="1"/>
        <v>25025.171640859848</v>
      </c>
      <c r="H15" s="259">
        <f t="shared" si="4"/>
        <v>115194.79389314176</v>
      </c>
      <c r="I15" s="263">
        <f t="shared" si="2"/>
        <v>-510434.49712835444</v>
      </c>
    </row>
    <row r="16" spans="1:17" ht="12" customHeight="1" x14ac:dyDescent="0.25">
      <c r="A16" s="235"/>
      <c r="B16" s="235"/>
      <c r="C16" s="235"/>
      <c r="D16" s="261">
        <f t="shared" si="5"/>
        <v>6</v>
      </c>
      <c r="E16" s="262">
        <f t="shared" ref="E16:E37" si="6">+IF(D16="","",+DATE(YEAR(E15),MONTH(E15)+1,DAY(E15)))</f>
        <v>45597</v>
      </c>
      <c r="F16" s="259">
        <f t="shared" ref="F16:F37" si="7">IF(D16="","",H16-G16)</f>
        <v>93926.689846126988</v>
      </c>
      <c r="G16" s="259">
        <f t="shared" ref="G16:G37" si="8">IF(D16="","",-I15*$F$3/12)</f>
        <v>21268.104047014767</v>
      </c>
      <c r="H16" s="259">
        <f t="shared" ref="H16:H37" si="9">IF(D16="","",$F$6)</f>
        <v>115194.79389314176</v>
      </c>
      <c r="I16" s="263">
        <f t="shared" ref="I16:I37" si="10">IF(D16="","",I15+F16)</f>
        <v>-416507.80728222744</v>
      </c>
    </row>
    <row r="17" spans="1:17" ht="12" customHeight="1" x14ac:dyDescent="0.25">
      <c r="A17" s="235"/>
      <c r="B17" s="235"/>
      <c r="C17" s="235"/>
      <c r="D17" s="261">
        <f t="shared" si="5"/>
        <v>7</v>
      </c>
      <c r="E17" s="262">
        <f t="shared" si="6"/>
        <v>45627</v>
      </c>
      <c r="F17" s="259">
        <f t="shared" si="7"/>
        <v>97840.301923048944</v>
      </c>
      <c r="G17" s="259">
        <f t="shared" si="8"/>
        <v>17354.491970092811</v>
      </c>
      <c r="H17" s="259">
        <f t="shared" si="9"/>
        <v>115194.79389314176</v>
      </c>
      <c r="I17" s="263">
        <f t="shared" si="10"/>
        <v>-318667.50535917853</v>
      </c>
      <c r="L17" s="235"/>
      <c r="M17" s="235"/>
    </row>
    <row r="18" spans="1:17" ht="12" customHeight="1" x14ac:dyDescent="0.25">
      <c r="A18" s="235"/>
      <c r="B18" s="235"/>
      <c r="C18" s="235"/>
      <c r="D18" s="261">
        <f t="shared" si="5"/>
        <v>8</v>
      </c>
      <c r="E18" s="262">
        <f t="shared" si="6"/>
        <v>45658</v>
      </c>
      <c r="F18" s="259">
        <f t="shared" si="7"/>
        <v>101916.98116984265</v>
      </c>
      <c r="G18" s="259">
        <f t="shared" si="8"/>
        <v>13277.812723299105</v>
      </c>
      <c r="H18" s="259">
        <f t="shared" si="9"/>
        <v>115194.79389314176</v>
      </c>
      <c r="I18" s="263">
        <f t="shared" si="10"/>
        <v>-216750.52418933588</v>
      </c>
    </row>
    <row r="19" spans="1:17" ht="12" customHeight="1" x14ac:dyDescent="0.25">
      <c r="A19" s="235"/>
      <c r="B19" s="235"/>
      <c r="C19" s="235"/>
      <c r="D19" s="261">
        <f t="shared" si="5"/>
        <v>9</v>
      </c>
      <c r="E19" s="262">
        <f t="shared" si="6"/>
        <v>45689</v>
      </c>
      <c r="F19" s="259">
        <f t="shared" si="7"/>
        <v>106163.52205191943</v>
      </c>
      <c r="G19" s="259">
        <f t="shared" si="8"/>
        <v>9031.2718412223276</v>
      </c>
      <c r="H19" s="259">
        <f t="shared" si="9"/>
        <v>115194.79389314176</v>
      </c>
      <c r="I19" s="263">
        <f t="shared" si="10"/>
        <v>-110587.00213741645</v>
      </c>
    </row>
    <row r="20" spans="1:17" ht="12" customHeight="1" x14ac:dyDescent="0.25">
      <c r="A20" s="235"/>
      <c r="B20" s="235"/>
      <c r="C20" s="235"/>
      <c r="D20" s="261">
        <f t="shared" si="5"/>
        <v>10</v>
      </c>
      <c r="E20" s="262">
        <f t="shared" si="6"/>
        <v>45717</v>
      </c>
      <c r="F20" s="259">
        <f t="shared" si="7"/>
        <v>110587.00213741607</v>
      </c>
      <c r="G20" s="259">
        <f t="shared" si="8"/>
        <v>4607.7917557256851</v>
      </c>
      <c r="H20" s="259">
        <f t="shared" si="9"/>
        <v>115194.79389314176</v>
      </c>
      <c r="I20" s="263">
        <f t="shared" si="10"/>
        <v>-3.7834979593753815E-10</v>
      </c>
    </row>
    <row r="21" spans="1:17" ht="12" customHeight="1" x14ac:dyDescent="0.25">
      <c r="A21" s="235"/>
      <c r="B21" s="235"/>
      <c r="C21" s="235"/>
      <c r="D21" s="261" t="str">
        <f t="shared" si="5"/>
        <v/>
      </c>
      <c r="E21" s="262" t="str">
        <f t="shared" si="6"/>
        <v/>
      </c>
      <c r="F21" s="259" t="str">
        <f t="shared" si="7"/>
        <v/>
      </c>
      <c r="G21" s="259" t="str">
        <f t="shared" si="8"/>
        <v/>
      </c>
      <c r="H21" s="259" t="str">
        <f t="shared" si="9"/>
        <v/>
      </c>
      <c r="I21" s="263" t="str">
        <f t="shared" si="10"/>
        <v/>
      </c>
    </row>
    <row r="22" spans="1:17" ht="12" customHeight="1" x14ac:dyDescent="0.25">
      <c r="A22" s="235"/>
      <c r="B22" s="235"/>
      <c r="C22" s="235"/>
      <c r="D22" s="261" t="str">
        <f t="shared" si="5"/>
        <v/>
      </c>
      <c r="E22" s="262" t="str">
        <f t="shared" si="6"/>
        <v/>
      </c>
      <c r="F22" s="259" t="str">
        <f t="shared" si="7"/>
        <v/>
      </c>
      <c r="G22" s="259" t="str">
        <f t="shared" si="8"/>
        <v/>
      </c>
      <c r="H22" s="259" t="str">
        <f t="shared" si="9"/>
        <v/>
      </c>
      <c r="I22" s="263" t="str">
        <f t="shared" si="10"/>
        <v/>
      </c>
    </row>
    <row r="23" spans="1:17" ht="12" customHeight="1" x14ac:dyDescent="0.25">
      <c r="A23" s="235"/>
      <c r="B23" s="235"/>
      <c r="C23" s="235"/>
      <c r="D23" s="261" t="str">
        <f t="shared" si="5"/>
        <v/>
      </c>
      <c r="E23" s="262" t="str">
        <f t="shared" si="6"/>
        <v/>
      </c>
      <c r="F23" s="259" t="str">
        <f t="shared" si="7"/>
        <v/>
      </c>
      <c r="G23" s="259" t="str">
        <f t="shared" si="8"/>
        <v/>
      </c>
      <c r="H23" s="259" t="str">
        <f t="shared" si="9"/>
        <v/>
      </c>
      <c r="I23" s="263" t="str">
        <f t="shared" si="10"/>
        <v/>
      </c>
    </row>
    <row r="24" spans="1:17" ht="12" customHeight="1" x14ac:dyDescent="0.25">
      <c r="A24" s="235"/>
      <c r="B24" s="235"/>
      <c r="C24" s="235"/>
      <c r="D24" s="261" t="str">
        <f t="shared" si="5"/>
        <v/>
      </c>
      <c r="E24" s="262" t="str">
        <f t="shared" si="6"/>
        <v/>
      </c>
      <c r="F24" s="259" t="str">
        <f t="shared" si="7"/>
        <v/>
      </c>
      <c r="G24" s="259" t="str">
        <f t="shared" si="8"/>
        <v/>
      </c>
      <c r="H24" s="259" t="str">
        <f t="shared" si="9"/>
        <v/>
      </c>
      <c r="I24" s="263" t="str">
        <f t="shared" si="10"/>
        <v/>
      </c>
    </row>
    <row r="25" spans="1:17" ht="12" customHeight="1" x14ac:dyDescent="0.25">
      <c r="A25" s="235"/>
      <c r="B25" s="235"/>
      <c r="C25" s="235"/>
      <c r="D25" s="261" t="str">
        <f t="shared" si="5"/>
        <v/>
      </c>
      <c r="E25" s="262" t="str">
        <f t="shared" si="6"/>
        <v/>
      </c>
      <c r="F25" s="259" t="str">
        <f t="shared" si="7"/>
        <v/>
      </c>
      <c r="G25" s="259" t="str">
        <f t="shared" si="8"/>
        <v/>
      </c>
      <c r="H25" s="259" t="str">
        <f t="shared" si="9"/>
        <v/>
      </c>
      <c r="I25" s="263" t="str">
        <f t="shared" si="10"/>
        <v/>
      </c>
    </row>
    <row r="26" spans="1:17" ht="12" customHeight="1" x14ac:dyDescent="0.25">
      <c r="A26" s="235"/>
      <c r="B26" s="235"/>
      <c r="C26" s="235"/>
      <c r="D26" s="261" t="str">
        <f t="shared" si="5"/>
        <v/>
      </c>
      <c r="E26" s="262" t="str">
        <f t="shared" si="6"/>
        <v/>
      </c>
      <c r="F26" s="259" t="str">
        <f t="shared" si="7"/>
        <v/>
      </c>
      <c r="G26" s="259" t="str">
        <f t="shared" si="8"/>
        <v/>
      </c>
      <c r="H26" s="259" t="str">
        <f t="shared" si="9"/>
        <v/>
      </c>
      <c r="I26" s="263" t="str">
        <f t="shared" si="10"/>
        <v/>
      </c>
    </row>
    <row r="27" spans="1:17" ht="12" customHeight="1" x14ac:dyDescent="0.25">
      <c r="A27" s="235"/>
      <c r="B27" s="235"/>
      <c r="C27" s="235"/>
      <c r="D27" s="261" t="str">
        <f t="shared" si="5"/>
        <v/>
      </c>
      <c r="E27" s="262" t="str">
        <f t="shared" si="6"/>
        <v/>
      </c>
      <c r="F27" s="259" t="str">
        <f t="shared" si="7"/>
        <v/>
      </c>
      <c r="G27" s="259" t="str">
        <f t="shared" si="8"/>
        <v/>
      </c>
      <c r="H27" s="259" t="str">
        <f t="shared" si="9"/>
        <v/>
      </c>
      <c r="I27" s="263" t="str">
        <f t="shared" si="10"/>
        <v/>
      </c>
      <c r="J27" s="235"/>
      <c r="K27" s="235"/>
    </row>
    <row r="28" spans="1:17" ht="12" customHeight="1" x14ac:dyDescent="0.25">
      <c r="A28" s="235"/>
      <c r="B28" s="235"/>
      <c r="C28" s="235"/>
      <c r="D28" s="261" t="str">
        <f t="shared" si="5"/>
        <v/>
      </c>
      <c r="E28" s="262" t="str">
        <f t="shared" si="6"/>
        <v/>
      </c>
      <c r="F28" s="259" t="str">
        <f t="shared" si="7"/>
        <v/>
      </c>
      <c r="G28" s="259" t="str">
        <f t="shared" si="8"/>
        <v/>
      </c>
      <c r="H28" s="259" t="str">
        <f t="shared" si="9"/>
        <v/>
      </c>
      <c r="I28" s="263" t="str">
        <f t="shared" si="10"/>
        <v/>
      </c>
    </row>
    <row r="29" spans="1:17" ht="12" customHeight="1" x14ac:dyDescent="0.25">
      <c r="A29" s="235"/>
      <c r="B29" s="235"/>
      <c r="C29" s="235"/>
      <c r="D29" s="261" t="str">
        <f t="shared" si="5"/>
        <v/>
      </c>
      <c r="E29" s="262" t="str">
        <f t="shared" si="6"/>
        <v/>
      </c>
      <c r="F29" s="259" t="str">
        <f t="shared" si="7"/>
        <v/>
      </c>
      <c r="G29" s="259" t="str">
        <f t="shared" si="8"/>
        <v/>
      </c>
      <c r="H29" s="259" t="str">
        <f t="shared" si="9"/>
        <v/>
      </c>
      <c r="I29" s="263" t="str">
        <f t="shared" si="10"/>
        <v/>
      </c>
    </row>
    <row r="30" spans="1:17" ht="12" customHeight="1" x14ac:dyDescent="0.25">
      <c r="A30" s="235"/>
      <c r="B30" s="235"/>
      <c r="C30" s="235"/>
      <c r="D30" s="261" t="str">
        <f t="shared" si="5"/>
        <v/>
      </c>
      <c r="E30" s="262" t="str">
        <f t="shared" si="6"/>
        <v/>
      </c>
      <c r="F30" s="259" t="str">
        <f t="shared" si="7"/>
        <v/>
      </c>
      <c r="G30" s="259" t="str">
        <f t="shared" si="8"/>
        <v/>
      </c>
      <c r="H30" s="259" t="str">
        <f t="shared" si="9"/>
        <v/>
      </c>
      <c r="I30" s="263" t="str">
        <f t="shared" si="10"/>
        <v/>
      </c>
      <c r="J30" s="235"/>
      <c r="K30" s="235"/>
      <c r="L30" s="235"/>
      <c r="M30" s="235"/>
      <c r="N30" s="235"/>
      <c r="O30" s="235"/>
      <c r="P30" s="235"/>
      <c r="Q30" s="235"/>
    </row>
    <row r="31" spans="1:17" ht="12" customHeight="1" x14ac:dyDescent="0.25">
      <c r="A31" s="235"/>
      <c r="B31" s="235"/>
      <c r="C31" s="235"/>
      <c r="D31" s="261" t="str">
        <f t="shared" si="5"/>
        <v/>
      </c>
      <c r="E31" s="262" t="str">
        <f t="shared" si="6"/>
        <v/>
      </c>
      <c r="F31" s="259" t="str">
        <f t="shared" si="7"/>
        <v/>
      </c>
      <c r="G31" s="259" t="str">
        <f t="shared" si="8"/>
        <v/>
      </c>
      <c r="H31" s="259" t="str">
        <f t="shared" si="9"/>
        <v/>
      </c>
      <c r="I31" s="263" t="str">
        <f t="shared" si="10"/>
        <v/>
      </c>
      <c r="J31" s="235"/>
      <c r="K31" s="235"/>
      <c r="L31" s="235"/>
      <c r="M31" s="235"/>
      <c r="N31" s="235"/>
      <c r="O31" s="235"/>
      <c r="P31" s="235"/>
      <c r="Q31" s="235"/>
    </row>
    <row r="32" spans="1:17" ht="12" customHeight="1" x14ac:dyDescent="0.25">
      <c r="A32" s="235"/>
      <c r="B32" s="235"/>
      <c r="C32" s="235"/>
      <c r="D32" s="261" t="str">
        <f t="shared" si="5"/>
        <v/>
      </c>
      <c r="E32" s="262" t="str">
        <f t="shared" si="6"/>
        <v/>
      </c>
      <c r="F32" s="259" t="str">
        <f t="shared" si="7"/>
        <v/>
      </c>
      <c r="G32" s="259" t="str">
        <f t="shared" si="8"/>
        <v/>
      </c>
      <c r="H32" s="259" t="str">
        <f t="shared" si="9"/>
        <v/>
      </c>
      <c r="I32" s="263" t="str">
        <f t="shared" si="10"/>
        <v/>
      </c>
      <c r="J32" s="235"/>
      <c r="K32" s="235"/>
      <c r="L32" s="235"/>
      <c r="M32" s="235"/>
      <c r="N32" s="235"/>
      <c r="O32" s="235"/>
      <c r="P32" s="235"/>
      <c r="Q32" s="235"/>
    </row>
    <row r="33" spans="1:17" ht="12" customHeight="1" x14ac:dyDescent="0.25">
      <c r="A33" s="235"/>
      <c r="B33" s="235"/>
      <c r="C33" s="235"/>
      <c r="D33" s="261" t="str">
        <f t="shared" si="5"/>
        <v/>
      </c>
      <c r="E33" s="262" t="str">
        <f t="shared" si="6"/>
        <v/>
      </c>
      <c r="F33" s="259" t="str">
        <f t="shared" si="7"/>
        <v/>
      </c>
      <c r="G33" s="259" t="str">
        <f t="shared" si="8"/>
        <v/>
      </c>
      <c r="H33" s="259" t="str">
        <f t="shared" si="9"/>
        <v/>
      </c>
      <c r="I33" s="263" t="str">
        <f t="shared" si="10"/>
        <v/>
      </c>
      <c r="J33" s="235"/>
      <c r="K33" s="235"/>
      <c r="L33" s="235"/>
      <c r="M33" s="235"/>
      <c r="N33" s="235"/>
      <c r="O33" s="235"/>
      <c r="P33" s="235"/>
      <c r="Q33" s="235"/>
    </row>
    <row r="34" spans="1:17" ht="12" customHeight="1" x14ac:dyDescent="0.25">
      <c r="A34" s="235"/>
      <c r="B34" s="235"/>
      <c r="C34" s="235"/>
      <c r="D34" s="261" t="str">
        <f t="shared" si="5"/>
        <v/>
      </c>
      <c r="E34" s="262" t="str">
        <f t="shared" si="6"/>
        <v/>
      </c>
      <c r="F34" s="259" t="str">
        <f t="shared" si="7"/>
        <v/>
      </c>
      <c r="G34" s="259" t="str">
        <f t="shared" si="8"/>
        <v/>
      </c>
      <c r="H34" s="259" t="str">
        <f t="shared" si="9"/>
        <v/>
      </c>
      <c r="I34" s="263" t="str">
        <f t="shared" si="10"/>
        <v/>
      </c>
      <c r="J34" s="235"/>
      <c r="K34" s="235"/>
      <c r="L34" s="235"/>
      <c r="M34" s="235"/>
      <c r="N34" s="235"/>
      <c r="O34" s="235"/>
      <c r="P34" s="235"/>
      <c r="Q34" s="235"/>
    </row>
    <row r="35" spans="1:17" ht="12" customHeight="1" x14ac:dyDescent="0.25">
      <c r="A35" s="235"/>
      <c r="B35" s="235"/>
      <c r="C35" s="235"/>
      <c r="D35" s="261" t="str">
        <f t="shared" si="5"/>
        <v/>
      </c>
      <c r="E35" s="262" t="str">
        <f t="shared" si="6"/>
        <v/>
      </c>
      <c r="F35" s="259" t="str">
        <f t="shared" si="7"/>
        <v/>
      </c>
      <c r="G35" s="259" t="str">
        <f t="shared" si="8"/>
        <v/>
      </c>
      <c r="H35" s="259" t="str">
        <f t="shared" si="9"/>
        <v/>
      </c>
      <c r="I35" s="263" t="str">
        <f t="shared" si="10"/>
        <v/>
      </c>
      <c r="J35" s="235"/>
      <c r="K35" s="235"/>
      <c r="L35" s="235"/>
      <c r="M35" s="235"/>
      <c r="N35" s="235"/>
      <c r="O35" s="235"/>
      <c r="P35" s="235"/>
      <c r="Q35" s="235"/>
    </row>
    <row r="36" spans="1:17" ht="12" customHeight="1" x14ac:dyDescent="0.25">
      <c r="A36" s="235"/>
      <c r="B36" s="235"/>
      <c r="C36" s="235"/>
      <c r="D36" s="261" t="str">
        <f t="shared" si="5"/>
        <v/>
      </c>
      <c r="E36" s="262" t="str">
        <f t="shared" si="6"/>
        <v/>
      </c>
      <c r="F36" s="259" t="str">
        <f t="shared" si="7"/>
        <v/>
      </c>
      <c r="G36" s="259" t="str">
        <f t="shared" si="8"/>
        <v/>
      </c>
      <c r="H36" s="259" t="str">
        <f t="shared" si="9"/>
        <v/>
      </c>
      <c r="I36" s="263" t="str">
        <f t="shared" si="10"/>
        <v/>
      </c>
      <c r="J36" s="235"/>
      <c r="K36" s="235"/>
      <c r="L36" s="235"/>
      <c r="M36" s="235"/>
      <c r="N36" s="235"/>
      <c r="O36" s="235"/>
      <c r="P36" s="235"/>
      <c r="Q36" s="235"/>
    </row>
    <row r="37" spans="1:17" ht="12" customHeight="1" x14ac:dyDescent="0.25">
      <c r="A37" s="235"/>
      <c r="B37" s="235"/>
      <c r="C37" s="235"/>
      <c r="D37" s="261" t="str">
        <f t="shared" si="5"/>
        <v/>
      </c>
      <c r="E37" s="262" t="str">
        <f t="shared" si="6"/>
        <v/>
      </c>
      <c r="F37" s="259" t="str">
        <f t="shared" si="7"/>
        <v/>
      </c>
      <c r="G37" s="259" t="str">
        <f t="shared" si="8"/>
        <v/>
      </c>
      <c r="H37" s="259" t="str">
        <f t="shared" si="9"/>
        <v/>
      </c>
      <c r="I37" s="263" t="str">
        <f t="shared" si="10"/>
        <v/>
      </c>
      <c r="J37" s="235"/>
      <c r="K37" s="235"/>
      <c r="L37" s="235"/>
      <c r="M37" s="235"/>
      <c r="N37" s="235"/>
      <c r="O37" s="235"/>
      <c r="P37" s="235"/>
      <c r="Q37" s="235"/>
    </row>
    <row r="38" spans="1:17" ht="12" customHeight="1" x14ac:dyDescent="0.25">
      <c r="A38" s="235"/>
      <c r="B38" s="235"/>
      <c r="C38" s="235"/>
      <c r="D38" s="261" t="str">
        <f t="shared" si="5"/>
        <v/>
      </c>
      <c r="E38" s="235"/>
      <c r="F38" s="235"/>
      <c r="G38" s="235"/>
      <c r="H38" s="235"/>
      <c r="I38" s="235"/>
      <c r="J38" s="235"/>
      <c r="K38" s="235"/>
      <c r="L38" s="235"/>
      <c r="M38" s="235"/>
      <c r="N38" s="235"/>
      <c r="O38" s="235"/>
      <c r="P38" s="235"/>
      <c r="Q38" s="235"/>
    </row>
    <row r="39" spans="1:17" ht="12" customHeight="1" x14ac:dyDescent="0.25">
      <c r="A39" s="235"/>
      <c r="B39" s="235"/>
      <c r="C39" s="235"/>
      <c r="D39" s="261" t="str">
        <f t="shared" si="5"/>
        <v/>
      </c>
      <c r="E39" s="235"/>
      <c r="F39" s="235"/>
      <c r="G39" s="235"/>
      <c r="H39" s="235"/>
      <c r="I39" s="235"/>
      <c r="J39" s="235"/>
      <c r="K39" s="235"/>
      <c r="L39" s="235"/>
      <c r="M39" s="235"/>
      <c r="N39" s="235"/>
      <c r="O39" s="235"/>
      <c r="P39" s="235"/>
      <c r="Q39" s="235"/>
    </row>
    <row r="40" spans="1:17" ht="12" customHeight="1" x14ac:dyDescent="0.25">
      <c r="A40" s="235"/>
      <c r="B40" s="235"/>
      <c r="C40" s="235"/>
      <c r="D40" s="261" t="str">
        <f t="shared" si="5"/>
        <v/>
      </c>
      <c r="E40" s="235"/>
      <c r="F40" s="235"/>
      <c r="G40" s="235"/>
      <c r="H40" s="235"/>
      <c r="I40" s="235"/>
      <c r="J40" s="235"/>
      <c r="K40" s="235"/>
      <c r="L40" s="235"/>
      <c r="M40" s="235"/>
      <c r="N40" s="235"/>
      <c r="O40" s="235"/>
      <c r="P40" s="235"/>
      <c r="Q40" s="235"/>
    </row>
    <row r="41" spans="1:17" ht="12" customHeight="1" x14ac:dyDescent="0.25">
      <c r="A41" s="235"/>
      <c r="B41" s="235"/>
      <c r="C41" s="235"/>
      <c r="D41" s="235"/>
      <c r="E41" s="235"/>
      <c r="F41" s="235"/>
      <c r="G41" s="235"/>
      <c r="H41" s="235"/>
      <c r="I41" s="235"/>
      <c r="J41" s="235"/>
      <c r="K41" s="235"/>
      <c r="L41" s="235"/>
      <c r="M41" s="235"/>
      <c r="N41" s="235"/>
      <c r="O41" s="235"/>
      <c r="P41" s="235"/>
      <c r="Q41" s="235"/>
    </row>
    <row r="42" spans="1:17" ht="12" customHeight="1" x14ac:dyDescent="0.25">
      <c r="A42" s="235"/>
      <c r="B42" s="235"/>
      <c r="C42" s="235"/>
      <c r="D42" s="235"/>
      <c r="E42" s="235"/>
      <c r="F42" s="235"/>
      <c r="G42" s="235"/>
      <c r="H42" s="235"/>
      <c r="I42" s="235"/>
      <c r="J42" s="235"/>
      <c r="K42" s="235"/>
      <c r="L42" s="235"/>
      <c r="M42" s="235"/>
      <c r="N42" s="235"/>
      <c r="O42" s="235"/>
      <c r="P42" s="235"/>
      <c r="Q42" s="235"/>
    </row>
    <row r="43" spans="1:17" ht="12" customHeight="1" x14ac:dyDescent="0.25">
      <c r="A43" s="235"/>
      <c r="B43" s="235"/>
      <c r="C43" s="235"/>
      <c r="D43" s="235"/>
      <c r="E43" s="235"/>
      <c r="F43" s="235"/>
      <c r="G43" s="235"/>
      <c r="H43" s="235"/>
      <c r="I43" s="235"/>
      <c r="J43" s="235"/>
      <c r="K43" s="235"/>
      <c r="L43" s="235"/>
      <c r="M43" s="235"/>
      <c r="N43" s="235"/>
      <c r="O43" s="235"/>
      <c r="P43" s="235"/>
      <c r="Q43" s="235"/>
    </row>
    <row r="44" spans="1:17" ht="12" customHeight="1" x14ac:dyDescent="0.25">
      <c r="A44" s="235"/>
      <c r="B44" s="235"/>
      <c r="C44" s="235"/>
      <c r="D44" s="235"/>
      <c r="E44" s="235"/>
      <c r="F44" s="235"/>
      <c r="G44" s="235"/>
      <c r="H44" s="235"/>
      <c r="I44" s="235"/>
      <c r="J44" s="235"/>
      <c r="K44" s="235"/>
      <c r="L44" s="235"/>
      <c r="M44" s="235"/>
      <c r="N44" s="235"/>
      <c r="O44" s="235"/>
      <c r="P44" s="235"/>
      <c r="Q44" s="235"/>
    </row>
    <row r="45" spans="1:17" ht="12" customHeight="1" x14ac:dyDescent="0.25">
      <c r="A45" s="235"/>
      <c r="B45" s="235"/>
      <c r="C45" s="235"/>
      <c r="D45" s="235"/>
      <c r="E45" s="235"/>
      <c r="F45" s="235"/>
      <c r="G45" s="235"/>
      <c r="H45" s="235"/>
      <c r="I45" s="235"/>
      <c r="J45" s="235"/>
      <c r="K45" s="235"/>
      <c r="L45" s="235"/>
      <c r="M45" s="235"/>
      <c r="N45" s="235"/>
      <c r="O45" s="235"/>
      <c r="P45" s="235"/>
      <c r="Q45" s="235"/>
    </row>
    <row r="46" spans="1:17" ht="12" customHeight="1" x14ac:dyDescent="0.25">
      <c r="A46" s="235"/>
      <c r="B46" s="235"/>
      <c r="C46" s="235"/>
      <c r="D46" s="235"/>
      <c r="E46" s="235"/>
      <c r="F46" s="235"/>
      <c r="G46" s="235"/>
      <c r="H46" s="235"/>
      <c r="I46" s="235"/>
      <c r="J46" s="235"/>
      <c r="K46" s="235"/>
      <c r="L46" s="235"/>
      <c r="M46" s="235"/>
      <c r="N46" s="235"/>
      <c r="O46" s="235"/>
      <c r="P46" s="235"/>
      <c r="Q46" s="235"/>
    </row>
    <row r="47" spans="1:17" ht="12" customHeight="1" x14ac:dyDescent="0.25">
      <c r="A47" s="235"/>
      <c r="B47" s="235"/>
      <c r="C47" s="235"/>
      <c r="D47" s="235"/>
      <c r="E47" s="235"/>
      <c r="F47" s="235"/>
      <c r="G47" s="235"/>
      <c r="H47" s="235"/>
      <c r="I47" s="235"/>
      <c r="J47" s="235"/>
      <c r="K47" s="235"/>
      <c r="L47" s="235"/>
      <c r="M47" s="235"/>
      <c r="N47" s="235"/>
      <c r="O47" s="235"/>
      <c r="P47" s="235"/>
      <c r="Q47" s="235"/>
    </row>
    <row r="48" spans="1:17" ht="12" customHeight="1" x14ac:dyDescent="0.25">
      <c r="A48" s="235"/>
      <c r="B48" s="235"/>
      <c r="C48" s="235"/>
      <c r="D48" s="235"/>
      <c r="E48" s="235"/>
      <c r="F48" s="235"/>
      <c r="G48" s="235"/>
      <c r="H48" s="235"/>
      <c r="I48" s="235"/>
      <c r="J48" s="235"/>
      <c r="K48" s="235"/>
      <c r="L48" s="235"/>
      <c r="M48" s="235"/>
      <c r="N48" s="235"/>
      <c r="O48" s="235"/>
      <c r="P48" s="235"/>
      <c r="Q48" s="235"/>
    </row>
    <row r="49" spans="1:17" ht="12" customHeight="1" x14ac:dyDescent="0.25">
      <c r="A49" s="235"/>
      <c r="B49" s="235"/>
      <c r="C49" s="235"/>
      <c r="D49" s="235"/>
      <c r="E49" s="235"/>
      <c r="F49" s="235"/>
      <c r="G49" s="235"/>
      <c r="H49" s="235"/>
      <c r="I49" s="235"/>
      <c r="J49" s="235"/>
      <c r="K49" s="235"/>
      <c r="L49" s="235"/>
      <c r="M49" s="235"/>
      <c r="N49" s="235"/>
      <c r="O49" s="235"/>
      <c r="P49" s="235"/>
      <c r="Q49" s="235"/>
    </row>
    <row r="50" spans="1:17" ht="12" customHeight="1" x14ac:dyDescent="0.25">
      <c r="A50" s="235"/>
      <c r="B50" s="235"/>
      <c r="C50" s="235"/>
      <c r="D50" s="235"/>
      <c r="E50" s="235"/>
      <c r="F50" s="235"/>
      <c r="G50" s="235"/>
      <c r="H50" s="235"/>
      <c r="I50" s="235"/>
      <c r="J50" s="235"/>
      <c r="K50" s="235"/>
      <c r="L50" s="235"/>
      <c r="M50" s="235"/>
      <c r="N50" s="235"/>
      <c r="O50" s="235"/>
      <c r="P50" s="235"/>
      <c r="Q50" s="235"/>
    </row>
    <row r="51" spans="1:17" ht="12" customHeight="1" x14ac:dyDescent="0.25">
      <c r="A51" s="235"/>
      <c r="B51" s="235"/>
      <c r="C51" s="235"/>
      <c r="D51" s="235"/>
      <c r="E51" s="235"/>
      <c r="F51" s="235"/>
      <c r="G51" s="235"/>
      <c r="H51" s="235"/>
      <c r="I51" s="235"/>
      <c r="J51" s="235"/>
      <c r="K51" s="235"/>
      <c r="L51" s="235"/>
      <c r="M51" s="235"/>
      <c r="N51" s="235"/>
      <c r="O51" s="235"/>
      <c r="P51" s="235"/>
      <c r="Q51" s="235"/>
    </row>
    <row r="52" spans="1:17" ht="12" customHeight="1" x14ac:dyDescent="0.25">
      <c r="A52" s="235"/>
      <c r="B52" s="235"/>
      <c r="C52" s="235"/>
      <c r="D52" s="235"/>
      <c r="E52" s="235"/>
      <c r="F52" s="235"/>
      <c r="G52" s="235"/>
      <c r="H52" s="235"/>
      <c r="I52" s="235"/>
      <c r="J52" s="235"/>
      <c r="K52" s="235"/>
      <c r="L52" s="235"/>
      <c r="M52" s="235"/>
      <c r="N52" s="235"/>
      <c r="O52" s="235"/>
      <c r="P52" s="235"/>
      <c r="Q52" s="235"/>
    </row>
    <row r="53" spans="1:17" ht="12" customHeight="1" x14ac:dyDescent="0.25">
      <c r="A53" s="235"/>
      <c r="B53" s="235"/>
      <c r="C53" s="235"/>
      <c r="D53" s="235"/>
      <c r="E53" s="235"/>
      <c r="F53" s="235"/>
      <c r="G53" s="235"/>
      <c r="H53" s="235"/>
      <c r="I53" s="235"/>
      <c r="J53" s="235"/>
      <c r="K53" s="235"/>
      <c r="L53" s="235"/>
      <c r="M53" s="235"/>
      <c r="N53" s="235"/>
      <c r="O53" s="235"/>
      <c r="P53" s="235"/>
      <c r="Q53" s="235"/>
    </row>
    <row r="54" spans="1:17" ht="12" customHeight="1" x14ac:dyDescent="0.25">
      <c r="A54" s="235"/>
      <c r="B54" s="235"/>
      <c r="C54" s="235"/>
      <c r="D54" s="235"/>
      <c r="E54" s="235"/>
      <c r="F54" s="235"/>
      <c r="G54" s="235"/>
      <c r="H54" s="235"/>
      <c r="I54" s="235"/>
      <c r="J54" s="235"/>
      <c r="K54" s="235"/>
      <c r="L54" s="235"/>
      <c r="M54" s="235"/>
      <c r="N54" s="235"/>
      <c r="O54" s="235"/>
      <c r="P54" s="235"/>
      <c r="Q54" s="235"/>
    </row>
    <row r="55" spans="1:17" ht="12" customHeight="1" x14ac:dyDescent="0.25">
      <c r="A55" s="235"/>
      <c r="B55" s="235"/>
      <c r="C55" s="235"/>
      <c r="D55" s="235"/>
      <c r="E55" s="235"/>
      <c r="F55" s="235"/>
      <c r="G55" s="235"/>
      <c r="H55" s="235"/>
      <c r="I55" s="235"/>
      <c r="J55" s="235"/>
      <c r="K55" s="235"/>
      <c r="L55" s="235"/>
      <c r="M55" s="235"/>
      <c r="N55" s="235"/>
      <c r="O55" s="235"/>
      <c r="P55" s="235"/>
      <c r="Q55" s="235"/>
    </row>
    <row r="56" spans="1:17" ht="12" customHeight="1" x14ac:dyDescent="0.25">
      <c r="A56" s="235"/>
      <c r="B56" s="235"/>
      <c r="C56" s="235"/>
      <c r="D56" s="235"/>
      <c r="E56" s="235"/>
      <c r="F56" s="235"/>
      <c r="G56" s="235"/>
      <c r="H56" s="235"/>
      <c r="I56" s="235"/>
      <c r="J56" s="235"/>
      <c r="K56" s="235"/>
      <c r="L56" s="235"/>
      <c r="M56" s="235"/>
      <c r="N56" s="235"/>
      <c r="O56" s="235"/>
      <c r="P56" s="235"/>
      <c r="Q56" s="235"/>
    </row>
    <row r="57" spans="1:17" ht="12" customHeight="1" x14ac:dyDescent="0.25">
      <c r="A57" s="235"/>
      <c r="B57" s="235"/>
      <c r="C57" s="235"/>
      <c r="D57" s="235"/>
      <c r="E57" s="235"/>
      <c r="F57" s="235"/>
      <c r="G57" s="235"/>
      <c r="H57" s="235"/>
      <c r="I57" s="235"/>
      <c r="J57" s="235"/>
      <c r="K57" s="235"/>
      <c r="L57" s="235"/>
      <c r="M57" s="235"/>
      <c r="N57" s="235"/>
      <c r="O57" s="235"/>
      <c r="P57" s="235"/>
      <c r="Q57" s="235"/>
    </row>
    <row r="58" spans="1:17" ht="12" customHeight="1" x14ac:dyDescent="0.25">
      <c r="A58" s="235"/>
      <c r="B58" s="235"/>
      <c r="C58" s="235"/>
      <c r="D58" s="235"/>
      <c r="E58" s="235"/>
      <c r="F58" s="235"/>
      <c r="G58" s="235"/>
      <c r="H58" s="235"/>
      <c r="I58" s="235"/>
      <c r="J58" s="235"/>
      <c r="K58" s="235"/>
      <c r="L58" s="235"/>
      <c r="M58" s="235"/>
      <c r="N58" s="235"/>
      <c r="O58" s="235"/>
      <c r="P58" s="235"/>
      <c r="Q58" s="235"/>
    </row>
    <row r="59" spans="1:17" ht="12" customHeight="1" x14ac:dyDescent="0.25">
      <c r="A59" s="235"/>
      <c r="B59" s="235"/>
      <c r="C59" s="235"/>
      <c r="D59" s="235"/>
      <c r="E59" s="235"/>
      <c r="F59" s="235"/>
      <c r="G59" s="235"/>
      <c r="H59" s="235"/>
      <c r="I59" s="235"/>
      <c r="J59" s="235"/>
      <c r="K59" s="235"/>
      <c r="L59" s="235"/>
      <c r="M59" s="235"/>
      <c r="N59" s="235"/>
      <c r="O59" s="235"/>
      <c r="P59" s="235"/>
      <c r="Q59" s="235"/>
    </row>
    <row r="60" spans="1:17" ht="12" customHeight="1" x14ac:dyDescent="0.25">
      <c r="A60" s="235"/>
      <c r="B60" s="235"/>
      <c r="C60" s="235"/>
      <c r="D60" s="235"/>
      <c r="E60" s="235"/>
      <c r="F60" s="235"/>
      <c r="G60" s="235"/>
      <c r="H60" s="235"/>
      <c r="I60" s="235"/>
      <c r="J60" s="235"/>
      <c r="K60" s="235"/>
      <c r="L60" s="235"/>
      <c r="M60" s="235"/>
      <c r="N60" s="235"/>
      <c r="O60" s="235"/>
      <c r="P60" s="235"/>
      <c r="Q60" s="235"/>
    </row>
    <row r="61" spans="1:17" ht="12" customHeight="1" x14ac:dyDescent="0.25">
      <c r="A61" s="235"/>
      <c r="B61" s="235"/>
      <c r="C61" s="235"/>
      <c r="D61" s="235"/>
      <c r="E61" s="235"/>
      <c r="F61" s="235"/>
      <c r="G61" s="235"/>
      <c r="H61" s="235"/>
      <c r="I61" s="235"/>
      <c r="J61" s="235"/>
      <c r="K61" s="235"/>
      <c r="L61" s="235"/>
      <c r="M61" s="235"/>
      <c r="N61" s="235"/>
      <c r="O61" s="235"/>
      <c r="P61" s="235"/>
      <c r="Q61" s="235"/>
    </row>
    <row r="62" spans="1:17" ht="12" customHeight="1" x14ac:dyDescent="0.25">
      <c r="A62" s="235"/>
      <c r="B62" s="235"/>
      <c r="C62" s="235"/>
      <c r="D62" s="235"/>
      <c r="E62" s="235"/>
      <c r="F62" s="235"/>
      <c r="G62" s="235"/>
      <c r="H62" s="235"/>
      <c r="I62" s="235"/>
      <c r="J62" s="235"/>
      <c r="K62" s="235"/>
      <c r="L62" s="235"/>
      <c r="M62" s="235"/>
      <c r="N62" s="235"/>
      <c r="O62" s="235"/>
      <c r="P62" s="235"/>
      <c r="Q62" s="235"/>
    </row>
    <row r="63" spans="1:17" ht="12" customHeight="1" x14ac:dyDescent="0.25">
      <c r="A63" s="235"/>
      <c r="B63" s="235"/>
      <c r="C63" s="235"/>
      <c r="D63" s="235"/>
      <c r="E63" s="235"/>
      <c r="F63" s="235"/>
      <c r="G63" s="235"/>
      <c r="H63" s="235"/>
      <c r="I63" s="235"/>
      <c r="J63" s="235"/>
      <c r="K63" s="235"/>
      <c r="L63" s="235"/>
      <c r="M63" s="235"/>
      <c r="N63" s="235"/>
      <c r="O63" s="235"/>
      <c r="P63" s="235"/>
      <c r="Q63" s="235"/>
    </row>
    <row r="64" spans="1:17" ht="12" customHeight="1" x14ac:dyDescent="0.25">
      <c r="A64" s="235"/>
      <c r="B64" s="235"/>
      <c r="C64" s="235"/>
      <c r="D64" s="235"/>
      <c r="E64" s="235"/>
      <c r="F64" s="235"/>
      <c r="G64" s="235"/>
      <c r="H64" s="235"/>
      <c r="I64" s="235"/>
      <c r="J64" s="235"/>
      <c r="K64" s="235"/>
      <c r="L64" s="235"/>
      <c r="M64" s="235"/>
      <c r="N64" s="235"/>
      <c r="O64" s="235"/>
      <c r="P64" s="235"/>
      <c r="Q64" s="235"/>
    </row>
    <row r="65" spans="1:17" ht="12" customHeight="1" x14ac:dyDescent="0.25">
      <c r="A65" s="235"/>
      <c r="B65" s="235"/>
      <c r="C65" s="235"/>
      <c r="D65" s="235"/>
      <c r="E65" s="235"/>
      <c r="F65" s="235"/>
      <c r="G65" s="235"/>
      <c r="H65" s="235"/>
      <c r="I65" s="235"/>
      <c r="J65" s="235"/>
      <c r="K65" s="235"/>
      <c r="L65" s="235"/>
      <c r="M65" s="235"/>
      <c r="N65" s="235"/>
      <c r="O65" s="235"/>
      <c r="P65" s="235"/>
      <c r="Q65" s="235"/>
    </row>
    <row r="66" spans="1:17" ht="12" customHeight="1" x14ac:dyDescent="0.25">
      <c r="A66" s="235"/>
      <c r="B66" s="235"/>
      <c r="C66" s="235"/>
      <c r="D66" s="235"/>
      <c r="E66" s="235"/>
      <c r="F66" s="235"/>
      <c r="G66" s="235"/>
      <c r="H66" s="235"/>
      <c r="I66" s="235"/>
      <c r="J66" s="235"/>
      <c r="K66" s="235"/>
      <c r="L66" s="235"/>
      <c r="M66" s="235"/>
      <c r="N66" s="235"/>
      <c r="O66" s="235"/>
      <c r="P66" s="235"/>
      <c r="Q66" s="235"/>
    </row>
    <row r="67" spans="1:17" ht="12" customHeight="1" x14ac:dyDescent="0.25">
      <c r="A67" s="235"/>
      <c r="B67" s="235"/>
      <c r="C67" s="235"/>
      <c r="D67" s="235"/>
      <c r="E67" s="235"/>
      <c r="F67" s="235"/>
      <c r="G67" s="235"/>
      <c r="H67" s="235"/>
      <c r="I67" s="235"/>
      <c r="J67" s="235"/>
      <c r="K67" s="235"/>
      <c r="L67" s="235"/>
      <c r="M67" s="235"/>
      <c r="N67" s="235"/>
      <c r="O67" s="235"/>
      <c r="P67" s="235"/>
      <c r="Q67" s="235"/>
    </row>
    <row r="68" spans="1:17" ht="12" customHeight="1" x14ac:dyDescent="0.25">
      <c r="A68" s="235"/>
      <c r="B68" s="235"/>
      <c r="C68" s="235"/>
      <c r="D68" s="235"/>
      <c r="E68" s="235"/>
      <c r="F68" s="235"/>
      <c r="G68" s="235"/>
      <c r="H68" s="235"/>
      <c r="I68" s="235"/>
      <c r="J68" s="235"/>
      <c r="K68" s="235"/>
      <c r="L68" s="235"/>
      <c r="M68" s="235"/>
      <c r="N68" s="235"/>
      <c r="O68" s="235"/>
      <c r="P68" s="235"/>
      <c r="Q68" s="235"/>
    </row>
    <row r="69" spans="1:17" ht="12" customHeight="1" x14ac:dyDescent="0.25">
      <c r="A69" s="235"/>
      <c r="B69" s="235"/>
      <c r="C69" s="235"/>
      <c r="D69" s="235"/>
      <c r="E69" s="235"/>
      <c r="F69" s="235"/>
      <c r="G69" s="235"/>
      <c r="H69" s="235"/>
      <c r="I69" s="235"/>
      <c r="J69" s="235"/>
      <c r="K69" s="235"/>
      <c r="L69" s="235"/>
      <c r="M69" s="235"/>
      <c r="N69" s="235"/>
      <c r="O69" s="235"/>
      <c r="P69" s="235"/>
      <c r="Q69" s="235"/>
    </row>
    <row r="70" spans="1:17" ht="12" customHeight="1" x14ac:dyDescent="0.25">
      <c r="A70" s="235"/>
      <c r="B70" s="235"/>
      <c r="C70" s="235"/>
      <c r="D70" s="235"/>
      <c r="E70" s="235"/>
      <c r="F70" s="235"/>
      <c r="G70" s="235"/>
      <c r="H70" s="235"/>
      <c r="I70" s="235"/>
      <c r="J70" s="235"/>
      <c r="K70" s="235"/>
      <c r="L70" s="235"/>
      <c r="M70" s="235"/>
      <c r="N70" s="235"/>
      <c r="O70" s="235"/>
      <c r="P70" s="235"/>
      <c r="Q70" s="235"/>
    </row>
    <row r="71" spans="1:17" ht="12" customHeight="1" x14ac:dyDescent="0.25">
      <c r="A71" s="235"/>
      <c r="B71" s="235"/>
      <c r="C71" s="235"/>
      <c r="D71" s="235"/>
      <c r="E71" s="235"/>
      <c r="F71" s="235"/>
      <c r="G71" s="235"/>
      <c r="H71" s="235"/>
      <c r="I71" s="235"/>
      <c r="J71" s="235"/>
      <c r="K71" s="235"/>
      <c r="L71" s="235"/>
      <c r="M71" s="235"/>
      <c r="N71" s="235"/>
      <c r="O71" s="235"/>
      <c r="P71" s="235"/>
      <c r="Q71" s="235"/>
    </row>
    <row r="72" spans="1:17" ht="12" customHeight="1" x14ac:dyDescent="0.25">
      <c r="A72" s="235"/>
      <c r="B72" s="235"/>
      <c r="C72" s="235"/>
      <c r="D72" s="235"/>
      <c r="E72" s="235"/>
      <c r="F72" s="235"/>
      <c r="G72" s="235"/>
      <c r="H72" s="235"/>
      <c r="I72" s="235"/>
      <c r="J72" s="235"/>
      <c r="K72" s="235"/>
      <c r="L72" s="235"/>
      <c r="M72" s="235"/>
      <c r="N72" s="235"/>
      <c r="O72" s="235"/>
      <c r="P72" s="235"/>
      <c r="Q72" s="235"/>
    </row>
    <row r="73" spans="1:17" ht="12" customHeight="1" x14ac:dyDescent="0.25">
      <c r="A73" s="235"/>
      <c r="B73" s="235"/>
      <c r="C73" s="235"/>
      <c r="D73" s="235"/>
      <c r="E73" s="235"/>
      <c r="F73" s="235"/>
      <c r="G73" s="235"/>
      <c r="H73" s="235"/>
      <c r="I73" s="235"/>
      <c r="J73" s="235"/>
      <c r="K73" s="235"/>
      <c r="L73" s="235"/>
      <c r="M73" s="235"/>
      <c r="N73" s="235"/>
      <c r="O73" s="235"/>
      <c r="P73" s="235"/>
      <c r="Q73" s="235"/>
    </row>
    <row r="74" spans="1:17" ht="12" customHeight="1" x14ac:dyDescent="0.25">
      <c r="A74" s="235"/>
      <c r="B74" s="235"/>
      <c r="C74" s="235"/>
      <c r="D74" s="235"/>
      <c r="E74" s="235"/>
      <c r="F74" s="235"/>
      <c r="G74" s="235"/>
      <c r="H74" s="235"/>
      <c r="I74" s="235"/>
      <c r="J74" s="235"/>
      <c r="K74" s="235"/>
      <c r="L74" s="235"/>
      <c r="M74" s="235"/>
      <c r="N74" s="235"/>
      <c r="O74" s="235"/>
      <c r="P74" s="235"/>
      <c r="Q74" s="235"/>
    </row>
    <row r="75" spans="1:17" ht="12" customHeight="1" x14ac:dyDescent="0.25">
      <c r="A75" s="235"/>
      <c r="B75" s="235"/>
      <c r="C75" s="235"/>
      <c r="D75" s="235"/>
      <c r="E75" s="235"/>
      <c r="F75" s="235"/>
      <c r="G75" s="235"/>
      <c r="H75" s="235"/>
      <c r="I75" s="235"/>
      <c r="J75" s="235"/>
      <c r="K75" s="235"/>
      <c r="L75" s="235"/>
      <c r="M75" s="235"/>
      <c r="N75" s="235"/>
      <c r="O75" s="235"/>
      <c r="P75" s="235"/>
      <c r="Q75" s="235"/>
    </row>
    <row r="76" spans="1:17" ht="12" customHeight="1" x14ac:dyDescent="0.25">
      <c r="A76" s="235"/>
      <c r="B76" s="235"/>
      <c r="C76" s="235"/>
      <c r="D76" s="235"/>
      <c r="E76" s="235"/>
      <c r="F76" s="235"/>
      <c r="G76" s="235"/>
      <c r="H76" s="235"/>
      <c r="I76" s="235"/>
      <c r="J76" s="235"/>
      <c r="K76" s="235"/>
      <c r="L76" s="235"/>
      <c r="M76" s="235"/>
      <c r="N76" s="235"/>
      <c r="O76" s="235"/>
      <c r="P76" s="235"/>
      <c r="Q76" s="235"/>
    </row>
    <row r="77" spans="1:17" ht="12" customHeight="1" x14ac:dyDescent="0.25">
      <c r="A77" s="235"/>
      <c r="B77" s="235"/>
      <c r="C77" s="235"/>
      <c r="D77" s="235"/>
      <c r="E77" s="235"/>
      <c r="F77" s="235"/>
      <c r="G77" s="235"/>
      <c r="H77" s="235"/>
      <c r="I77" s="235"/>
      <c r="J77" s="235"/>
      <c r="K77" s="235"/>
      <c r="L77" s="235"/>
      <c r="M77" s="235"/>
      <c r="N77" s="235"/>
      <c r="O77" s="235"/>
      <c r="P77" s="235"/>
      <c r="Q77" s="235"/>
    </row>
    <row r="78" spans="1:17" ht="12" customHeight="1" x14ac:dyDescent="0.25">
      <c r="A78" s="235"/>
      <c r="B78" s="235"/>
      <c r="C78" s="235"/>
      <c r="D78" s="235"/>
      <c r="E78" s="235"/>
      <c r="F78" s="235"/>
      <c r="G78" s="235"/>
      <c r="H78" s="235"/>
      <c r="I78" s="235"/>
      <c r="J78" s="235"/>
      <c r="K78" s="235"/>
      <c r="L78" s="235"/>
      <c r="M78" s="235"/>
      <c r="N78" s="235"/>
      <c r="O78" s="235"/>
      <c r="P78" s="235"/>
      <c r="Q78" s="235"/>
    </row>
    <row r="79" spans="1:17" ht="12" customHeight="1" x14ac:dyDescent="0.25">
      <c r="A79" s="235"/>
      <c r="B79" s="235"/>
      <c r="C79" s="235"/>
      <c r="D79" s="235"/>
      <c r="E79" s="235"/>
      <c r="F79" s="235"/>
      <c r="G79" s="235"/>
      <c r="H79" s="235"/>
      <c r="I79" s="235"/>
      <c r="J79" s="235"/>
      <c r="K79" s="235"/>
      <c r="L79" s="235"/>
      <c r="M79" s="235"/>
      <c r="N79" s="235"/>
      <c r="O79" s="235"/>
      <c r="P79" s="235"/>
      <c r="Q79" s="235"/>
    </row>
    <row r="80" spans="1:17" ht="12" customHeight="1" x14ac:dyDescent="0.25">
      <c r="A80" s="235"/>
      <c r="B80" s="235"/>
      <c r="C80" s="235"/>
      <c r="D80" s="235"/>
      <c r="E80" s="235"/>
      <c r="F80" s="235"/>
      <c r="G80" s="235"/>
      <c r="H80" s="235"/>
      <c r="I80" s="235"/>
      <c r="J80" s="235"/>
      <c r="K80" s="235"/>
      <c r="L80" s="235"/>
      <c r="M80" s="235"/>
      <c r="N80" s="235"/>
      <c r="O80" s="235"/>
      <c r="P80" s="235"/>
      <c r="Q80" s="235"/>
    </row>
    <row r="81" spans="1:17" ht="12" customHeight="1" x14ac:dyDescent="0.25">
      <c r="A81" s="235"/>
      <c r="B81" s="235"/>
      <c r="C81" s="235"/>
      <c r="D81" s="235"/>
      <c r="E81" s="235"/>
      <c r="F81" s="235"/>
      <c r="G81" s="235"/>
      <c r="H81" s="235"/>
      <c r="I81" s="235"/>
      <c r="J81" s="235"/>
      <c r="K81" s="235"/>
      <c r="L81" s="235"/>
      <c r="M81" s="235"/>
      <c r="N81" s="235"/>
      <c r="O81" s="235"/>
      <c r="P81" s="235"/>
      <c r="Q81" s="235"/>
    </row>
    <row r="82" spans="1:17" ht="12" customHeight="1" x14ac:dyDescent="0.25">
      <c r="A82" s="235"/>
      <c r="B82" s="235"/>
      <c r="C82" s="235"/>
      <c r="D82" s="235"/>
      <c r="E82" s="235"/>
      <c r="F82" s="235"/>
      <c r="G82" s="235"/>
      <c r="H82" s="235"/>
      <c r="I82" s="235"/>
      <c r="J82" s="235"/>
      <c r="K82" s="235"/>
      <c r="L82" s="235"/>
      <c r="M82" s="235"/>
      <c r="N82" s="235"/>
      <c r="O82" s="235"/>
      <c r="P82" s="235"/>
      <c r="Q82" s="235"/>
    </row>
    <row r="83" spans="1:17" ht="12" customHeight="1" x14ac:dyDescent="0.25">
      <c r="A83" s="235"/>
      <c r="B83" s="235"/>
      <c r="C83" s="235"/>
      <c r="D83" s="235"/>
      <c r="E83" s="235"/>
      <c r="F83" s="235"/>
      <c r="G83" s="235"/>
      <c r="H83" s="235"/>
      <c r="I83" s="235"/>
      <c r="J83" s="235"/>
      <c r="K83" s="235"/>
      <c r="L83" s="235"/>
      <c r="M83" s="235"/>
      <c r="N83" s="235"/>
      <c r="O83" s="235"/>
      <c r="P83" s="235"/>
      <c r="Q83" s="235"/>
    </row>
    <row r="84" spans="1:17" ht="12" customHeight="1" x14ac:dyDescent="0.25">
      <c r="A84" s="235"/>
      <c r="B84" s="235"/>
      <c r="C84" s="235"/>
      <c r="D84" s="235"/>
      <c r="E84" s="235"/>
      <c r="F84" s="235"/>
      <c r="G84" s="235"/>
      <c r="H84" s="235"/>
      <c r="I84" s="235"/>
      <c r="J84" s="235"/>
      <c r="K84" s="235"/>
      <c r="L84" s="235"/>
      <c r="M84" s="235"/>
      <c r="N84" s="235"/>
      <c r="O84" s="235"/>
      <c r="P84" s="235"/>
      <c r="Q84" s="235"/>
    </row>
    <row r="85" spans="1:17" ht="12" customHeight="1" x14ac:dyDescent="0.25">
      <c r="A85" s="235"/>
      <c r="B85" s="235"/>
      <c r="C85" s="235"/>
      <c r="D85" s="235"/>
      <c r="E85" s="235"/>
      <c r="F85" s="235"/>
      <c r="G85" s="235"/>
      <c r="H85" s="235"/>
      <c r="I85" s="235"/>
      <c r="J85" s="235"/>
      <c r="K85" s="235"/>
      <c r="L85" s="235"/>
      <c r="M85" s="235"/>
      <c r="N85" s="235"/>
      <c r="O85" s="235"/>
      <c r="P85" s="235"/>
      <c r="Q85" s="235"/>
    </row>
    <row r="86" spans="1:17" ht="12" customHeight="1" x14ac:dyDescent="0.25">
      <c r="A86" s="235"/>
      <c r="B86" s="235"/>
      <c r="C86" s="235"/>
      <c r="D86" s="235"/>
      <c r="E86" s="235"/>
      <c r="F86" s="235"/>
      <c r="G86" s="235"/>
      <c r="H86" s="235"/>
      <c r="I86" s="235"/>
      <c r="J86" s="235"/>
      <c r="K86" s="235"/>
      <c r="L86" s="235"/>
      <c r="M86" s="235"/>
      <c r="N86" s="235"/>
      <c r="O86" s="235"/>
      <c r="P86" s="235"/>
      <c r="Q86" s="235"/>
    </row>
    <row r="87" spans="1:17" ht="12" customHeight="1" x14ac:dyDescent="0.25">
      <c r="A87" s="235"/>
      <c r="B87" s="235"/>
      <c r="C87" s="235"/>
      <c r="D87" s="235"/>
      <c r="E87" s="235"/>
      <c r="F87" s="235"/>
      <c r="G87" s="235"/>
      <c r="H87" s="235"/>
      <c r="I87" s="235"/>
      <c r="J87" s="235"/>
      <c r="K87" s="235"/>
      <c r="L87" s="235"/>
      <c r="M87" s="235"/>
      <c r="N87" s="235"/>
      <c r="O87" s="235"/>
      <c r="P87" s="235"/>
      <c r="Q87" s="235"/>
    </row>
    <row r="88" spans="1:17" ht="12" customHeight="1" x14ac:dyDescent="0.25">
      <c r="A88" s="235"/>
      <c r="B88" s="235"/>
      <c r="C88" s="235"/>
      <c r="D88" s="235"/>
      <c r="E88" s="235"/>
      <c r="F88" s="235"/>
      <c r="G88" s="235"/>
      <c r="H88" s="235"/>
      <c r="I88" s="235"/>
      <c r="J88" s="235"/>
      <c r="K88" s="235"/>
      <c r="L88" s="235"/>
      <c r="M88" s="235"/>
      <c r="N88" s="235"/>
      <c r="O88" s="235"/>
      <c r="P88" s="235"/>
      <c r="Q88" s="235"/>
    </row>
    <row r="89" spans="1:17" ht="12" customHeight="1" x14ac:dyDescent="0.25">
      <c r="A89" s="235"/>
      <c r="B89" s="235"/>
      <c r="C89" s="235"/>
      <c r="D89" s="235"/>
      <c r="E89" s="235"/>
      <c r="F89" s="235"/>
      <c r="G89" s="235"/>
      <c r="H89" s="235"/>
      <c r="I89" s="235"/>
      <c r="J89" s="235"/>
      <c r="K89" s="235"/>
      <c r="L89" s="235"/>
      <c r="M89" s="235"/>
      <c r="N89" s="235"/>
      <c r="O89" s="235"/>
      <c r="P89" s="235"/>
      <c r="Q89" s="235"/>
    </row>
    <row r="90" spans="1:17" ht="12" customHeight="1" x14ac:dyDescent="0.25">
      <c r="A90" s="235"/>
      <c r="B90" s="235"/>
      <c r="C90" s="235"/>
      <c r="D90" s="235"/>
      <c r="E90" s="235"/>
      <c r="F90" s="235"/>
      <c r="G90" s="235"/>
      <c r="H90" s="235"/>
      <c r="I90" s="235"/>
      <c r="J90" s="235"/>
      <c r="K90" s="235"/>
      <c r="L90" s="235"/>
      <c r="M90" s="235"/>
      <c r="N90" s="235"/>
      <c r="O90" s="235"/>
      <c r="P90" s="235"/>
      <c r="Q90" s="235"/>
    </row>
    <row r="91" spans="1:17" ht="12" customHeight="1" x14ac:dyDescent="0.25">
      <c r="A91" s="235"/>
      <c r="B91" s="235"/>
      <c r="C91" s="235"/>
      <c r="D91" s="235"/>
      <c r="E91" s="235"/>
      <c r="F91" s="235"/>
      <c r="G91" s="235"/>
      <c r="H91" s="235"/>
      <c r="I91" s="235"/>
      <c r="J91" s="235"/>
      <c r="K91" s="235"/>
      <c r="L91" s="235"/>
      <c r="M91" s="235"/>
      <c r="N91" s="235"/>
      <c r="O91" s="235"/>
      <c r="P91" s="235"/>
      <c r="Q91" s="235"/>
    </row>
    <row r="92" spans="1:17" ht="12" customHeight="1" x14ac:dyDescent="0.25">
      <c r="A92" s="235"/>
      <c r="B92" s="235"/>
      <c r="C92" s="235"/>
      <c r="D92" s="235"/>
      <c r="E92" s="235"/>
      <c r="F92" s="235"/>
      <c r="G92" s="235"/>
      <c r="H92" s="235"/>
      <c r="I92" s="235"/>
      <c r="J92" s="235"/>
      <c r="K92" s="235"/>
      <c r="L92" s="235"/>
      <c r="M92" s="235"/>
      <c r="N92" s="235"/>
      <c r="O92" s="235"/>
      <c r="P92" s="235"/>
      <c r="Q92" s="235"/>
    </row>
    <row r="93" spans="1:17" ht="12" customHeight="1" x14ac:dyDescent="0.25">
      <c r="A93" s="235"/>
      <c r="B93" s="235"/>
      <c r="C93" s="235"/>
      <c r="D93" s="235"/>
      <c r="E93" s="235"/>
      <c r="F93" s="235"/>
      <c r="G93" s="235"/>
      <c r="H93" s="235"/>
      <c r="I93" s="235"/>
      <c r="J93" s="235"/>
      <c r="K93" s="235"/>
      <c r="L93" s="235"/>
      <c r="M93" s="235"/>
      <c r="N93" s="235"/>
      <c r="O93" s="235"/>
      <c r="P93" s="235"/>
      <c r="Q93" s="235"/>
    </row>
    <row r="94" spans="1:17" ht="12" customHeight="1" x14ac:dyDescent="0.25">
      <c r="A94" s="235"/>
      <c r="B94" s="235"/>
      <c r="C94" s="235"/>
      <c r="D94" s="235"/>
      <c r="E94" s="235"/>
      <c r="F94" s="235"/>
      <c r="G94" s="235"/>
      <c r="H94" s="235"/>
      <c r="I94" s="235"/>
      <c r="J94" s="235"/>
      <c r="K94" s="235"/>
      <c r="L94" s="235"/>
      <c r="M94" s="235"/>
      <c r="N94" s="235"/>
      <c r="O94" s="235"/>
      <c r="P94" s="235"/>
      <c r="Q94" s="235"/>
    </row>
    <row r="95" spans="1:17" ht="12" customHeight="1" x14ac:dyDescent="0.25">
      <c r="A95" s="235"/>
      <c r="B95" s="235"/>
      <c r="C95" s="235"/>
      <c r="D95" s="235"/>
      <c r="E95" s="235"/>
      <c r="F95" s="235"/>
      <c r="G95" s="235"/>
      <c r="H95" s="235"/>
      <c r="I95" s="235"/>
      <c r="J95" s="235"/>
      <c r="K95" s="235"/>
      <c r="L95" s="235"/>
      <c r="M95" s="235"/>
      <c r="N95" s="235"/>
      <c r="O95" s="235"/>
      <c r="P95" s="235"/>
      <c r="Q95" s="235"/>
    </row>
    <row r="96" spans="1:17" ht="12" customHeight="1" x14ac:dyDescent="0.25">
      <c r="A96" s="235"/>
      <c r="B96" s="235"/>
      <c r="C96" s="235"/>
      <c r="D96" s="235"/>
      <c r="E96" s="235"/>
      <c r="F96" s="235"/>
      <c r="G96" s="235"/>
      <c r="H96" s="235"/>
      <c r="I96" s="235"/>
      <c r="J96" s="235"/>
      <c r="K96" s="235"/>
      <c r="L96" s="235"/>
      <c r="M96" s="235"/>
      <c r="N96" s="235"/>
      <c r="O96" s="235"/>
      <c r="P96" s="235"/>
      <c r="Q96" s="235"/>
    </row>
    <row r="97" spans="1:17" ht="12" customHeight="1" x14ac:dyDescent="0.25">
      <c r="A97" s="235"/>
      <c r="B97" s="235"/>
      <c r="C97" s="235"/>
      <c r="D97" s="235"/>
      <c r="E97" s="235"/>
      <c r="F97" s="235"/>
      <c r="G97" s="235"/>
      <c r="H97" s="235"/>
      <c r="I97" s="235"/>
      <c r="J97" s="235"/>
      <c r="K97" s="235"/>
      <c r="L97" s="235"/>
      <c r="M97" s="235"/>
      <c r="N97" s="235"/>
      <c r="O97" s="235"/>
      <c r="P97" s="235"/>
      <c r="Q97" s="235"/>
    </row>
    <row r="98" spans="1:17" ht="12" customHeight="1" x14ac:dyDescent="0.25">
      <c r="A98" s="235"/>
      <c r="B98" s="235"/>
      <c r="C98" s="235"/>
      <c r="D98" s="235"/>
      <c r="E98" s="235"/>
      <c r="F98" s="235"/>
      <c r="G98" s="235"/>
      <c r="H98" s="235"/>
      <c r="I98" s="235"/>
      <c r="J98" s="235"/>
      <c r="K98" s="235"/>
      <c r="L98" s="235"/>
      <c r="M98" s="235"/>
      <c r="N98" s="235"/>
      <c r="O98" s="235"/>
      <c r="P98" s="235"/>
      <c r="Q98" s="235"/>
    </row>
    <row r="99" spans="1:17" ht="12" customHeight="1" x14ac:dyDescent="0.25">
      <c r="A99" s="235"/>
      <c r="B99" s="235"/>
      <c r="C99" s="235"/>
      <c r="D99" s="235"/>
      <c r="E99" s="235"/>
      <c r="F99" s="235"/>
      <c r="G99" s="235"/>
      <c r="H99" s="235"/>
      <c r="I99" s="235"/>
      <c r="J99" s="235"/>
      <c r="K99" s="235"/>
      <c r="L99" s="235"/>
      <c r="M99" s="235"/>
      <c r="N99" s="235"/>
      <c r="O99" s="235"/>
      <c r="P99" s="235"/>
      <c r="Q99" s="235"/>
    </row>
    <row r="100" spans="1:17" ht="12" customHeight="1" x14ac:dyDescent="0.25">
      <c r="A100" s="235"/>
      <c r="B100" s="235"/>
      <c r="C100" s="235"/>
      <c r="D100" s="235"/>
      <c r="E100" s="235"/>
      <c r="F100" s="235"/>
      <c r="G100" s="235"/>
      <c r="H100" s="235"/>
      <c r="I100" s="235"/>
      <c r="J100" s="235"/>
      <c r="K100" s="235"/>
      <c r="L100" s="235"/>
      <c r="M100" s="235"/>
      <c r="N100" s="235"/>
      <c r="O100" s="235"/>
      <c r="P100" s="235"/>
      <c r="Q100" s="235"/>
    </row>
    <row r="101" spans="1:17" ht="12" customHeight="1" x14ac:dyDescent="0.25">
      <c r="A101" s="235"/>
      <c r="B101" s="235"/>
      <c r="C101" s="235"/>
      <c r="D101" s="235"/>
      <c r="E101" s="235"/>
      <c r="F101" s="235"/>
      <c r="G101" s="235"/>
      <c r="H101" s="235"/>
      <c r="I101" s="235"/>
      <c r="J101" s="235"/>
      <c r="K101" s="235"/>
      <c r="L101" s="235"/>
      <c r="M101" s="235"/>
      <c r="N101" s="235"/>
      <c r="O101" s="235"/>
      <c r="P101" s="235"/>
      <c r="Q101" s="235"/>
    </row>
    <row r="102" spans="1:17" ht="12" customHeight="1" x14ac:dyDescent="0.25">
      <c r="A102" s="235"/>
      <c r="B102" s="235"/>
      <c r="C102" s="235"/>
      <c r="D102" s="235"/>
      <c r="E102" s="235"/>
      <c r="F102" s="235"/>
      <c r="G102" s="235"/>
      <c r="H102" s="235"/>
      <c r="I102" s="235"/>
      <c r="J102" s="235"/>
      <c r="K102" s="235"/>
      <c r="L102" s="235"/>
      <c r="M102" s="235"/>
      <c r="N102" s="235"/>
      <c r="O102" s="235"/>
      <c r="P102" s="235"/>
      <c r="Q102" s="235"/>
    </row>
    <row r="103" spans="1:17" ht="12" customHeight="1" x14ac:dyDescent="0.25">
      <c r="A103" s="235"/>
      <c r="B103" s="235"/>
      <c r="C103" s="235"/>
      <c r="D103" s="235"/>
      <c r="E103" s="235"/>
      <c r="F103" s="235"/>
      <c r="G103" s="235"/>
      <c r="H103" s="235"/>
      <c r="I103" s="235"/>
      <c r="J103" s="235"/>
      <c r="K103" s="235"/>
      <c r="L103" s="235"/>
      <c r="M103" s="235"/>
      <c r="N103" s="235"/>
      <c r="O103" s="235"/>
      <c r="P103" s="235"/>
      <c r="Q103" s="235"/>
    </row>
    <row r="104" spans="1:17" ht="12" customHeight="1" x14ac:dyDescent="0.25">
      <c r="A104" s="235"/>
      <c r="B104" s="235"/>
      <c r="C104" s="235"/>
      <c r="D104" s="235"/>
      <c r="E104" s="235"/>
      <c r="F104" s="235"/>
      <c r="G104" s="235"/>
      <c r="H104" s="235"/>
      <c r="I104" s="235"/>
      <c r="J104" s="235"/>
      <c r="K104" s="235"/>
      <c r="L104" s="235"/>
      <c r="M104" s="235"/>
      <c r="N104" s="235"/>
      <c r="O104" s="235"/>
      <c r="P104" s="235"/>
      <c r="Q104" s="235"/>
    </row>
    <row r="105" spans="1:17" ht="12" customHeight="1" x14ac:dyDescent="0.25">
      <c r="A105" s="235"/>
      <c r="B105" s="235"/>
      <c r="C105" s="235"/>
      <c r="D105" s="235"/>
      <c r="E105" s="235"/>
      <c r="F105" s="235"/>
      <c r="G105" s="235"/>
      <c r="H105" s="235"/>
      <c r="I105" s="235"/>
      <c r="J105" s="235"/>
      <c r="K105" s="235"/>
      <c r="L105" s="235"/>
      <c r="M105" s="235"/>
      <c r="N105" s="235"/>
      <c r="O105" s="235"/>
      <c r="P105" s="235"/>
      <c r="Q105" s="235"/>
    </row>
    <row r="106" spans="1:17" ht="12" customHeight="1" x14ac:dyDescent="0.25">
      <c r="A106" s="235"/>
      <c r="B106" s="235"/>
      <c r="C106" s="235"/>
      <c r="D106" s="235"/>
      <c r="E106" s="235"/>
      <c r="F106" s="235"/>
      <c r="G106" s="235"/>
      <c r="H106" s="235"/>
      <c r="I106" s="235"/>
      <c r="J106" s="235"/>
      <c r="K106" s="235"/>
      <c r="L106" s="235"/>
      <c r="M106" s="235"/>
      <c r="N106" s="235"/>
      <c r="O106" s="235"/>
      <c r="P106" s="235"/>
      <c r="Q106" s="235"/>
    </row>
    <row r="107" spans="1:17" ht="12" customHeight="1" x14ac:dyDescent="0.25">
      <c r="A107" s="235"/>
      <c r="B107" s="235"/>
      <c r="C107" s="235"/>
      <c r="D107" s="235"/>
      <c r="E107" s="235"/>
      <c r="F107" s="235"/>
      <c r="G107" s="235"/>
      <c r="H107" s="235"/>
      <c r="I107" s="235"/>
      <c r="J107" s="235"/>
      <c r="K107" s="235"/>
      <c r="L107" s="235"/>
      <c r="M107" s="235"/>
      <c r="N107" s="235"/>
      <c r="O107" s="235"/>
      <c r="P107" s="235"/>
      <c r="Q107" s="235"/>
    </row>
    <row r="108" spans="1:17" ht="12" customHeight="1" x14ac:dyDescent="0.25">
      <c r="A108" s="235"/>
      <c r="B108" s="235"/>
      <c r="C108" s="235"/>
      <c r="D108" s="235"/>
      <c r="E108" s="235"/>
      <c r="F108" s="235"/>
      <c r="G108" s="235"/>
      <c r="H108" s="235"/>
      <c r="I108" s="235"/>
      <c r="J108" s="235"/>
      <c r="K108" s="235"/>
      <c r="L108" s="235"/>
      <c r="M108" s="235"/>
      <c r="N108" s="235"/>
      <c r="O108" s="235"/>
      <c r="P108" s="235"/>
      <c r="Q108" s="235"/>
    </row>
    <row r="109" spans="1:17" ht="12" customHeight="1" x14ac:dyDescent="0.25">
      <c r="A109" s="235"/>
      <c r="B109" s="235"/>
      <c r="C109" s="235"/>
      <c r="D109" s="235"/>
      <c r="E109" s="235"/>
      <c r="F109" s="235"/>
      <c r="G109" s="235"/>
      <c r="H109" s="235"/>
      <c r="I109" s="235"/>
      <c r="J109" s="235"/>
      <c r="K109" s="235"/>
      <c r="L109" s="235"/>
      <c r="M109" s="235"/>
      <c r="N109" s="235"/>
      <c r="O109" s="235"/>
      <c r="P109" s="235"/>
      <c r="Q109" s="235"/>
    </row>
    <row r="110" spans="1:17" ht="12" customHeight="1" x14ac:dyDescent="0.25">
      <c r="A110" s="235"/>
      <c r="B110" s="235"/>
      <c r="C110" s="235"/>
      <c r="D110" s="235"/>
      <c r="E110" s="235"/>
      <c r="F110" s="235"/>
      <c r="G110" s="235"/>
      <c r="H110" s="235"/>
      <c r="I110" s="235"/>
      <c r="J110" s="235"/>
      <c r="K110" s="235"/>
      <c r="L110" s="235"/>
      <c r="M110" s="235"/>
      <c r="N110" s="235"/>
      <c r="O110" s="235"/>
      <c r="P110" s="235"/>
      <c r="Q110" s="235"/>
    </row>
    <row r="111" spans="1:17" ht="12" customHeight="1" x14ac:dyDescent="0.25">
      <c r="A111" s="235"/>
      <c r="B111" s="235"/>
      <c r="C111" s="235"/>
      <c r="D111" s="235"/>
      <c r="E111" s="235"/>
      <c r="F111" s="235"/>
      <c r="G111" s="235"/>
      <c r="H111" s="235"/>
      <c r="I111" s="235"/>
      <c r="J111" s="235"/>
      <c r="K111" s="235"/>
      <c r="L111" s="235"/>
      <c r="M111" s="235"/>
      <c r="N111" s="235"/>
      <c r="O111" s="235"/>
      <c r="P111" s="235"/>
      <c r="Q111" s="235"/>
    </row>
    <row r="112" spans="1:17" ht="12" customHeight="1" x14ac:dyDescent="0.25">
      <c r="A112" s="235"/>
      <c r="B112" s="235"/>
      <c r="C112" s="235"/>
      <c r="D112" s="235"/>
      <c r="E112" s="235"/>
      <c r="F112" s="235"/>
      <c r="G112" s="235"/>
      <c r="H112" s="235"/>
      <c r="I112" s="235"/>
      <c r="J112" s="235"/>
      <c r="K112" s="235"/>
      <c r="L112" s="235"/>
      <c r="M112" s="235"/>
      <c r="N112" s="235"/>
      <c r="O112" s="235"/>
      <c r="P112" s="235"/>
      <c r="Q112" s="235"/>
    </row>
    <row r="113" spans="1:17" ht="12" customHeight="1" x14ac:dyDescent="0.25">
      <c r="A113" s="235"/>
      <c r="B113" s="235"/>
      <c r="C113" s="235"/>
      <c r="D113" s="235"/>
      <c r="E113" s="235"/>
      <c r="F113" s="235"/>
      <c r="G113" s="235"/>
      <c r="H113" s="235"/>
      <c r="I113" s="235"/>
      <c r="J113" s="235"/>
      <c r="K113" s="235"/>
      <c r="L113" s="235"/>
      <c r="M113" s="235"/>
      <c r="N113" s="235"/>
      <c r="O113" s="235"/>
      <c r="P113" s="235"/>
      <c r="Q113" s="235"/>
    </row>
    <row r="114" spans="1:17" ht="12" customHeight="1" x14ac:dyDescent="0.25">
      <c r="A114" s="235"/>
      <c r="B114" s="235"/>
      <c r="C114" s="235"/>
      <c r="D114" s="235"/>
      <c r="E114" s="235"/>
      <c r="F114" s="235"/>
      <c r="G114" s="235"/>
      <c r="H114" s="235"/>
      <c r="I114" s="235"/>
      <c r="J114" s="235"/>
      <c r="K114" s="235"/>
      <c r="L114" s="235"/>
      <c r="M114" s="235"/>
      <c r="N114" s="235"/>
      <c r="O114" s="235"/>
      <c r="P114" s="235"/>
      <c r="Q114" s="235"/>
    </row>
    <row r="115" spans="1:17" ht="12" customHeight="1" x14ac:dyDescent="0.25">
      <c r="A115" s="235"/>
      <c r="B115" s="235"/>
      <c r="C115" s="235"/>
      <c r="D115" s="235"/>
      <c r="E115" s="235"/>
      <c r="F115" s="235"/>
      <c r="G115" s="235"/>
      <c r="H115" s="235"/>
      <c r="I115" s="235"/>
      <c r="J115" s="235"/>
      <c r="K115" s="235"/>
      <c r="L115" s="235"/>
      <c r="M115" s="235"/>
      <c r="N115" s="235"/>
      <c r="O115" s="235"/>
      <c r="P115" s="235"/>
      <c r="Q115" s="235"/>
    </row>
    <row r="116" spans="1:17" ht="12" customHeight="1" x14ac:dyDescent="0.25">
      <c r="A116" s="235"/>
      <c r="B116" s="235"/>
      <c r="C116" s="235"/>
      <c r="D116" s="235"/>
      <c r="E116" s="235"/>
      <c r="F116" s="235"/>
      <c r="G116" s="235"/>
      <c r="H116" s="235"/>
      <c r="I116" s="235"/>
      <c r="J116" s="235"/>
      <c r="K116" s="235"/>
      <c r="L116" s="235"/>
      <c r="M116" s="235"/>
      <c r="N116" s="235"/>
      <c r="O116" s="235"/>
      <c r="P116" s="235"/>
      <c r="Q116" s="235"/>
    </row>
    <row r="117" spans="1:17" ht="12" customHeight="1" x14ac:dyDescent="0.25">
      <c r="A117" s="235"/>
      <c r="B117" s="235"/>
      <c r="C117" s="235"/>
      <c r="D117" s="235"/>
      <c r="E117" s="235"/>
      <c r="F117" s="235"/>
      <c r="G117" s="235"/>
      <c r="H117" s="235"/>
      <c r="I117" s="235"/>
      <c r="J117" s="235"/>
      <c r="K117" s="235"/>
      <c r="L117" s="235"/>
      <c r="M117" s="235"/>
      <c r="N117" s="235"/>
      <c r="O117" s="235"/>
      <c r="P117" s="235"/>
      <c r="Q117" s="235"/>
    </row>
    <row r="118" spans="1:17" ht="12" customHeight="1" x14ac:dyDescent="0.25">
      <c r="A118" s="235"/>
      <c r="B118" s="235"/>
      <c r="C118" s="235"/>
      <c r="D118" s="235"/>
      <c r="E118" s="235"/>
      <c r="F118" s="235"/>
      <c r="G118" s="235"/>
      <c r="H118" s="235"/>
      <c r="I118" s="235"/>
      <c r="J118" s="235"/>
      <c r="K118" s="235"/>
      <c r="L118" s="235"/>
      <c r="M118" s="235"/>
      <c r="N118" s="235"/>
      <c r="O118" s="235"/>
      <c r="P118" s="235"/>
      <c r="Q118" s="235"/>
    </row>
    <row r="119" spans="1:17" ht="12" customHeight="1" x14ac:dyDescent="0.25">
      <c r="A119" s="235"/>
      <c r="B119" s="235"/>
      <c r="C119" s="235"/>
      <c r="D119" s="235"/>
      <c r="E119" s="235"/>
      <c r="F119" s="235"/>
      <c r="G119" s="235"/>
      <c r="H119" s="235"/>
      <c r="I119" s="235"/>
      <c r="J119" s="235"/>
      <c r="K119" s="235"/>
      <c r="L119" s="235"/>
      <c r="M119" s="235"/>
      <c r="N119" s="235"/>
      <c r="O119" s="235"/>
      <c r="P119" s="235"/>
      <c r="Q119" s="235"/>
    </row>
    <row r="120" spans="1:17" ht="12" customHeight="1" x14ac:dyDescent="0.25">
      <c r="A120" s="235"/>
      <c r="B120" s="235"/>
      <c r="C120" s="235"/>
      <c r="D120" s="235"/>
      <c r="E120" s="235"/>
      <c r="F120" s="235"/>
      <c r="G120" s="235"/>
      <c r="H120" s="235"/>
      <c r="I120" s="235"/>
      <c r="J120" s="235"/>
      <c r="K120" s="235"/>
      <c r="L120" s="235"/>
      <c r="M120" s="235"/>
      <c r="N120" s="235"/>
      <c r="O120" s="235"/>
      <c r="P120" s="235"/>
      <c r="Q120" s="235"/>
    </row>
    <row r="121" spans="1:17" ht="12" customHeight="1" x14ac:dyDescent="0.25">
      <c r="A121" s="235"/>
      <c r="B121" s="235"/>
      <c r="C121" s="235"/>
      <c r="D121" s="235"/>
      <c r="E121" s="235"/>
      <c r="F121" s="235"/>
      <c r="G121" s="235"/>
      <c r="H121" s="235"/>
      <c r="I121" s="235"/>
      <c r="J121" s="235"/>
      <c r="K121" s="235"/>
      <c r="L121" s="235"/>
      <c r="M121" s="235"/>
      <c r="N121" s="235"/>
      <c r="O121" s="235"/>
      <c r="P121" s="235"/>
      <c r="Q121" s="235"/>
    </row>
    <row r="122" spans="1:17" ht="12" customHeight="1" x14ac:dyDescent="0.25">
      <c r="A122" s="235"/>
      <c r="B122" s="235"/>
      <c r="C122" s="235"/>
      <c r="D122" s="235"/>
      <c r="E122" s="235"/>
      <c r="F122" s="235"/>
      <c r="G122" s="235"/>
      <c r="H122" s="235"/>
      <c r="I122" s="235"/>
      <c r="J122" s="235"/>
      <c r="K122" s="235"/>
      <c r="L122" s="235"/>
      <c r="M122" s="235"/>
      <c r="N122" s="235"/>
      <c r="O122" s="235"/>
      <c r="P122" s="235"/>
      <c r="Q122" s="235"/>
    </row>
    <row r="123" spans="1:17" ht="12" customHeight="1" x14ac:dyDescent="0.25">
      <c r="A123" s="235"/>
      <c r="B123" s="235"/>
      <c r="C123" s="235"/>
      <c r="D123" s="235"/>
      <c r="E123" s="235"/>
      <c r="F123" s="235"/>
      <c r="G123" s="235"/>
      <c r="H123" s="235"/>
      <c r="I123" s="235"/>
      <c r="J123" s="235"/>
      <c r="K123" s="235"/>
      <c r="L123" s="235"/>
      <c r="M123" s="235"/>
      <c r="N123" s="235"/>
      <c r="O123" s="235"/>
      <c r="P123" s="235"/>
      <c r="Q123" s="235"/>
    </row>
    <row r="124" spans="1:17" ht="12" customHeight="1" x14ac:dyDescent="0.25">
      <c r="A124" s="235"/>
      <c r="B124" s="235"/>
      <c r="C124" s="235"/>
      <c r="D124" s="235"/>
      <c r="E124" s="235"/>
      <c r="F124" s="235"/>
      <c r="G124" s="235"/>
      <c r="H124" s="235"/>
      <c r="I124" s="235"/>
      <c r="J124" s="235"/>
      <c r="K124" s="235"/>
      <c r="L124" s="235"/>
      <c r="M124" s="235"/>
      <c r="N124" s="235"/>
      <c r="O124" s="235"/>
      <c r="P124" s="235"/>
      <c r="Q124" s="235"/>
    </row>
    <row r="125" spans="1:17" ht="12" customHeight="1" x14ac:dyDescent="0.25">
      <c r="A125" s="235"/>
      <c r="B125" s="235"/>
      <c r="C125" s="235"/>
      <c r="D125" s="235"/>
      <c r="E125" s="235"/>
      <c r="F125" s="235"/>
      <c r="G125" s="235"/>
      <c r="H125" s="235"/>
      <c r="I125" s="235"/>
      <c r="J125" s="235"/>
      <c r="K125" s="235"/>
      <c r="L125" s="235"/>
      <c r="M125" s="235"/>
      <c r="N125" s="235"/>
      <c r="O125" s="235"/>
      <c r="P125" s="235"/>
      <c r="Q125" s="235"/>
    </row>
    <row r="126" spans="1:17" ht="12" customHeight="1" x14ac:dyDescent="0.25">
      <c r="A126" s="235"/>
      <c r="B126" s="235"/>
      <c r="C126" s="235"/>
      <c r="D126" s="235"/>
      <c r="E126" s="235"/>
      <c r="F126" s="235"/>
      <c r="G126" s="235"/>
      <c r="H126" s="235"/>
      <c r="I126" s="235"/>
      <c r="J126" s="235"/>
      <c r="K126" s="235"/>
      <c r="L126" s="235"/>
      <c r="M126" s="235"/>
      <c r="N126" s="235"/>
      <c r="O126" s="235"/>
      <c r="P126" s="235"/>
      <c r="Q126" s="235"/>
    </row>
    <row r="127" spans="1:17" ht="12" customHeight="1" x14ac:dyDescent="0.25">
      <c r="A127" s="235"/>
      <c r="B127" s="235"/>
      <c r="C127" s="235"/>
      <c r="D127" s="235"/>
      <c r="E127" s="235"/>
      <c r="F127" s="235"/>
      <c r="G127" s="235"/>
      <c r="H127" s="235"/>
      <c r="I127" s="235"/>
      <c r="J127" s="235"/>
      <c r="K127" s="235"/>
      <c r="L127" s="235"/>
      <c r="M127" s="235"/>
      <c r="N127" s="235"/>
      <c r="O127" s="235"/>
      <c r="P127" s="235"/>
      <c r="Q127" s="235"/>
    </row>
    <row r="128" spans="1:17" ht="12" customHeight="1" x14ac:dyDescent="0.25">
      <c r="A128" s="235"/>
      <c r="B128" s="235"/>
      <c r="C128" s="235"/>
      <c r="D128" s="235"/>
      <c r="E128" s="235"/>
      <c r="F128" s="235"/>
      <c r="G128" s="235"/>
      <c r="H128" s="235"/>
      <c r="I128" s="235"/>
      <c r="J128" s="235"/>
      <c r="K128" s="235"/>
      <c r="L128" s="235"/>
      <c r="M128" s="235"/>
      <c r="N128" s="235"/>
      <c r="O128" s="235"/>
      <c r="P128" s="235"/>
      <c r="Q128" s="235"/>
    </row>
    <row r="129" spans="1:17" ht="12" customHeight="1" x14ac:dyDescent="0.25">
      <c r="A129" s="235"/>
      <c r="B129" s="235"/>
      <c r="C129" s="235"/>
      <c r="D129" s="235"/>
      <c r="E129" s="235"/>
      <c r="F129" s="235"/>
      <c r="G129" s="235"/>
      <c r="H129" s="235"/>
      <c r="I129" s="235"/>
      <c r="J129" s="235"/>
      <c r="K129" s="235"/>
      <c r="L129" s="235"/>
      <c r="M129" s="235"/>
      <c r="N129" s="235"/>
      <c r="O129" s="235"/>
      <c r="P129" s="235"/>
      <c r="Q129" s="235"/>
    </row>
    <row r="130" spans="1:17" ht="12" customHeight="1" x14ac:dyDescent="0.25">
      <c r="A130" s="235"/>
      <c r="B130" s="235"/>
      <c r="C130" s="235"/>
      <c r="D130" s="235"/>
      <c r="E130" s="235"/>
      <c r="F130" s="235"/>
      <c r="G130" s="235"/>
      <c r="H130" s="235"/>
      <c r="I130" s="235"/>
      <c r="J130" s="235"/>
      <c r="K130" s="235"/>
      <c r="L130" s="235"/>
      <c r="M130" s="235"/>
      <c r="N130" s="235"/>
      <c r="O130" s="235"/>
      <c r="P130" s="235"/>
      <c r="Q130" s="235"/>
    </row>
    <row r="131" spans="1:17" ht="12" customHeight="1" x14ac:dyDescent="0.25">
      <c r="A131" s="235"/>
      <c r="B131" s="235"/>
      <c r="C131" s="235"/>
      <c r="D131" s="235"/>
      <c r="E131" s="235"/>
      <c r="F131" s="235"/>
      <c r="G131" s="235"/>
      <c r="H131" s="235"/>
      <c r="I131" s="235"/>
      <c r="J131" s="235"/>
      <c r="K131" s="235"/>
      <c r="L131" s="235"/>
      <c r="M131" s="235"/>
      <c r="N131" s="235"/>
      <c r="O131" s="235"/>
      <c r="P131" s="235"/>
      <c r="Q131" s="235"/>
    </row>
    <row r="132" spans="1:17" ht="12" customHeight="1" x14ac:dyDescent="0.25">
      <c r="A132" s="235"/>
      <c r="B132" s="235"/>
      <c r="C132" s="235"/>
      <c r="D132" s="235"/>
      <c r="E132" s="235"/>
      <c r="F132" s="235"/>
      <c r="G132" s="235"/>
      <c r="H132" s="235"/>
      <c r="I132" s="235"/>
      <c r="J132" s="235"/>
      <c r="K132" s="235"/>
      <c r="L132" s="235"/>
      <c r="M132" s="235"/>
      <c r="N132" s="235"/>
      <c r="O132" s="235"/>
      <c r="P132" s="235"/>
      <c r="Q132" s="235"/>
    </row>
    <row r="133" spans="1:17" ht="12" customHeight="1" x14ac:dyDescent="0.25">
      <c r="A133" s="235"/>
      <c r="B133" s="235"/>
      <c r="C133" s="235"/>
      <c r="D133" s="235"/>
      <c r="E133" s="235"/>
      <c r="F133" s="235"/>
      <c r="G133" s="235"/>
      <c r="H133" s="235"/>
      <c r="I133" s="235"/>
      <c r="J133" s="235"/>
      <c r="K133" s="235"/>
      <c r="L133" s="235"/>
      <c r="M133" s="235"/>
      <c r="N133" s="235"/>
      <c r="O133" s="235"/>
      <c r="P133" s="235"/>
      <c r="Q133" s="235"/>
    </row>
    <row r="134" spans="1:17" ht="12" customHeight="1" x14ac:dyDescent="0.25">
      <c r="A134" s="235"/>
      <c r="B134" s="235"/>
      <c r="C134" s="235"/>
      <c r="D134" s="235"/>
      <c r="E134" s="235"/>
      <c r="F134" s="235"/>
      <c r="G134" s="235"/>
      <c r="H134" s="235"/>
      <c r="I134" s="235"/>
      <c r="J134" s="235"/>
      <c r="K134" s="235"/>
      <c r="L134" s="235"/>
      <c r="M134" s="235"/>
      <c r="N134" s="235"/>
      <c r="O134" s="235"/>
      <c r="P134" s="235"/>
      <c r="Q134" s="235"/>
    </row>
    <row r="135" spans="1:17" ht="12" customHeight="1" x14ac:dyDescent="0.25">
      <c r="A135" s="235"/>
      <c r="B135" s="235"/>
      <c r="C135" s="235"/>
      <c r="D135" s="235"/>
      <c r="E135" s="235"/>
      <c r="F135" s="235"/>
      <c r="G135" s="235"/>
      <c r="H135" s="235"/>
      <c r="I135" s="235"/>
      <c r="J135" s="235"/>
      <c r="K135" s="235"/>
      <c r="L135" s="235"/>
      <c r="M135" s="235"/>
      <c r="N135" s="235"/>
      <c r="O135" s="235"/>
      <c r="P135" s="235"/>
      <c r="Q135" s="235"/>
    </row>
    <row r="136" spans="1:17" ht="12" customHeight="1" x14ac:dyDescent="0.25">
      <c r="A136" s="235"/>
      <c r="B136" s="235"/>
      <c r="C136" s="235"/>
      <c r="D136" s="235"/>
      <c r="E136" s="235"/>
      <c r="F136" s="235"/>
      <c r="G136" s="235"/>
      <c r="H136" s="235"/>
      <c r="I136" s="235"/>
      <c r="J136" s="235"/>
      <c r="K136" s="235"/>
      <c r="L136" s="235"/>
      <c r="M136" s="235"/>
      <c r="N136" s="235"/>
      <c r="O136" s="235"/>
      <c r="P136" s="235"/>
      <c r="Q136" s="235"/>
    </row>
    <row r="137" spans="1:17" ht="12" customHeight="1" x14ac:dyDescent="0.25">
      <c r="A137" s="235"/>
      <c r="B137" s="235"/>
      <c r="C137" s="235"/>
      <c r="D137" s="235"/>
      <c r="E137" s="235"/>
      <c r="F137" s="235"/>
      <c r="G137" s="235"/>
      <c r="H137" s="235"/>
      <c r="I137" s="235"/>
      <c r="J137" s="235"/>
      <c r="K137" s="235"/>
      <c r="L137" s="235"/>
      <c r="M137" s="235"/>
      <c r="N137" s="235"/>
      <c r="O137" s="235"/>
      <c r="P137" s="235"/>
      <c r="Q137" s="235"/>
    </row>
    <row r="138" spans="1:17" ht="12" customHeight="1" x14ac:dyDescent="0.25">
      <c r="A138" s="235"/>
      <c r="B138" s="235"/>
      <c r="C138" s="235"/>
      <c r="D138" s="235"/>
      <c r="E138" s="235"/>
      <c r="F138" s="235"/>
      <c r="G138" s="235"/>
      <c r="H138" s="235"/>
      <c r="I138" s="235"/>
      <c r="J138" s="235"/>
      <c r="K138" s="235"/>
      <c r="L138" s="235"/>
      <c r="M138" s="235"/>
      <c r="N138" s="235"/>
      <c r="O138" s="235"/>
      <c r="P138" s="235"/>
      <c r="Q138" s="235"/>
    </row>
    <row r="139" spans="1:17" ht="12" customHeight="1" x14ac:dyDescent="0.25">
      <c r="A139" s="235"/>
      <c r="B139" s="235"/>
      <c r="C139" s="235"/>
      <c r="D139" s="235"/>
      <c r="E139" s="235"/>
      <c r="F139" s="235"/>
      <c r="G139" s="235"/>
      <c r="H139" s="235"/>
      <c r="I139" s="235"/>
      <c r="J139" s="235"/>
      <c r="K139" s="235"/>
      <c r="L139" s="235"/>
      <c r="M139" s="235"/>
      <c r="N139" s="235"/>
      <c r="O139" s="235"/>
      <c r="P139" s="235"/>
      <c r="Q139" s="235"/>
    </row>
    <row r="140" spans="1:17" ht="12" customHeight="1" x14ac:dyDescent="0.25">
      <c r="A140" s="235"/>
      <c r="B140" s="235"/>
      <c r="C140" s="235"/>
      <c r="D140" s="235"/>
      <c r="E140" s="235"/>
      <c r="F140" s="235"/>
      <c r="G140" s="235"/>
      <c r="H140" s="235"/>
      <c r="I140" s="235"/>
      <c r="J140" s="235"/>
      <c r="K140" s="235"/>
      <c r="L140" s="235"/>
      <c r="M140" s="235"/>
      <c r="N140" s="235"/>
      <c r="O140" s="235"/>
      <c r="P140" s="235"/>
      <c r="Q140" s="235"/>
    </row>
    <row r="141" spans="1:17" ht="12" customHeight="1" x14ac:dyDescent="0.25">
      <c r="A141" s="235"/>
      <c r="B141" s="235"/>
      <c r="C141" s="235"/>
      <c r="D141" s="235"/>
      <c r="E141" s="235"/>
      <c r="F141" s="235"/>
      <c r="G141" s="235"/>
      <c r="H141" s="235"/>
      <c r="I141" s="235"/>
      <c r="J141" s="235"/>
      <c r="K141" s="235"/>
      <c r="L141" s="235"/>
      <c r="M141" s="235"/>
      <c r="N141" s="235"/>
      <c r="O141" s="235"/>
      <c r="P141" s="235"/>
      <c r="Q141" s="235"/>
    </row>
    <row r="142" spans="1:17" ht="12" customHeight="1" x14ac:dyDescent="0.25">
      <c r="A142" s="235"/>
      <c r="B142" s="235"/>
      <c r="C142" s="235"/>
      <c r="D142" s="235"/>
      <c r="E142" s="235"/>
      <c r="F142" s="235"/>
      <c r="G142" s="235"/>
      <c r="H142" s="235"/>
      <c r="I142" s="235"/>
      <c r="J142" s="235"/>
      <c r="K142" s="235"/>
      <c r="L142" s="235"/>
      <c r="M142" s="235"/>
      <c r="N142" s="235"/>
      <c r="O142" s="235"/>
      <c r="P142" s="235"/>
      <c r="Q142" s="235"/>
    </row>
    <row r="143" spans="1:17" ht="12" customHeight="1" x14ac:dyDescent="0.25">
      <c r="A143" s="235"/>
      <c r="B143" s="235"/>
      <c r="C143" s="235"/>
      <c r="D143" s="235"/>
      <c r="E143" s="235"/>
      <c r="F143" s="235"/>
      <c r="G143" s="235"/>
      <c r="H143" s="235"/>
      <c r="I143" s="235"/>
      <c r="J143" s="235"/>
      <c r="K143" s="235"/>
      <c r="L143" s="235"/>
      <c r="M143" s="235"/>
      <c r="N143" s="235"/>
      <c r="O143" s="235"/>
      <c r="P143" s="235"/>
      <c r="Q143" s="235"/>
    </row>
    <row r="144" spans="1:17" ht="12" customHeight="1" x14ac:dyDescent="0.25">
      <c r="A144" s="235"/>
      <c r="B144" s="235"/>
      <c r="C144" s="235"/>
      <c r="D144" s="235"/>
      <c r="E144" s="235"/>
      <c r="F144" s="235"/>
      <c r="G144" s="235"/>
      <c r="H144" s="235"/>
      <c r="I144" s="235"/>
      <c r="J144" s="235"/>
      <c r="K144" s="235"/>
      <c r="L144" s="235"/>
      <c r="M144" s="235"/>
      <c r="N144" s="235"/>
      <c r="O144" s="235"/>
      <c r="P144" s="235"/>
      <c r="Q144" s="235"/>
    </row>
    <row r="145" spans="1:17" ht="12" customHeight="1" x14ac:dyDescent="0.25">
      <c r="A145" s="235"/>
      <c r="B145" s="235"/>
      <c r="C145" s="235"/>
      <c r="D145" s="235"/>
      <c r="E145" s="235"/>
      <c r="F145" s="235"/>
      <c r="G145" s="235"/>
      <c r="H145" s="235"/>
      <c r="I145" s="235"/>
      <c r="J145" s="235"/>
      <c r="K145" s="235"/>
      <c r="L145" s="235"/>
      <c r="M145" s="235"/>
      <c r="N145" s="235"/>
      <c r="O145" s="235"/>
      <c r="P145" s="235"/>
      <c r="Q145" s="235"/>
    </row>
    <row r="146" spans="1:17" ht="12" customHeight="1" x14ac:dyDescent="0.25">
      <c r="A146" s="235"/>
      <c r="B146" s="235"/>
      <c r="C146" s="235"/>
      <c r="D146" s="235"/>
      <c r="E146" s="235"/>
      <c r="F146" s="235"/>
      <c r="G146" s="235"/>
      <c r="H146" s="235"/>
      <c r="I146" s="235"/>
      <c r="J146" s="235"/>
      <c r="K146" s="235"/>
      <c r="L146" s="235"/>
      <c r="M146" s="235"/>
      <c r="N146" s="235"/>
      <c r="O146" s="235"/>
      <c r="P146" s="235"/>
      <c r="Q146" s="235"/>
    </row>
    <row r="147" spans="1:17" ht="12" customHeight="1" x14ac:dyDescent="0.25">
      <c r="A147" s="235"/>
      <c r="B147" s="235"/>
      <c r="C147" s="235"/>
      <c r="D147" s="235"/>
      <c r="E147" s="235"/>
      <c r="F147" s="235"/>
      <c r="G147" s="235"/>
      <c r="H147" s="235"/>
      <c r="I147" s="235"/>
      <c r="J147" s="235"/>
      <c r="K147" s="235"/>
      <c r="L147" s="235"/>
      <c r="M147" s="235"/>
      <c r="N147" s="235"/>
      <c r="O147" s="235"/>
      <c r="P147" s="235"/>
      <c r="Q147" s="235"/>
    </row>
    <row r="148" spans="1:17" ht="12" customHeight="1" x14ac:dyDescent="0.25">
      <c r="A148" s="235"/>
      <c r="B148" s="235"/>
      <c r="C148" s="235"/>
      <c r="D148" s="235"/>
      <c r="E148" s="235"/>
      <c r="F148" s="235"/>
      <c r="G148" s="235"/>
      <c r="H148" s="235"/>
      <c r="I148" s="235"/>
      <c r="J148" s="235"/>
      <c r="K148" s="235"/>
      <c r="L148" s="235"/>
      <c r="M148" s="235"/>
      <c r="N148" s="235"/>
      <c r="O148" s="235"/>
      <c r="P148" s="235"/>
      <c r="Q148" s="235"/>
    </row>
    <row r="149" spans="1:17" ht="12" customHeight="1" x14ac:dyDescent="0.25">
      <c r="A149" s="235"/>
      <c r="B149" s="235"/>
      <c r="C149" s="235"/>
      <c r="D149" s="235"/>
      <c r="E149" s="235"/>
      <c r="F149" s="235"/>
      <c r="G149" s="235"/>
      <c r="H149" s="235"/>
      <c r="I149" s="235"/>
      <c r="J149" s="235"/>
      <c r="K149" s="235"/>
      <c r="L149" s="235"/>
      <c r="M149" s="235"/>
      <c r="N149" s="235"/>
      <c r="O149" s="235"/>
      <c r="P149" s="235"/>
      <c r="Q149" s="235"/>
    </row>
    <row r="150" spans="1:17" ht="12" customHeight="1" x14ac:dyDescent="0.25">
      <c r="A150" s="235"/>
      <c r="B150" s="235"/>
      <c r="C150" s="235"/>
      <c r="D150" s="235"/>
      <c r="E150" s="235"/>
      <c r="F150" s="235"/>
      <c r="G150" s="235"/>
      <c r="H150" s="235"/>
      <c r="I150" s="235"/>
      <c r="J150" s="235"/>
      <c r="K150" s="235"/>
      <c r="L150" s="235"/>
      <c r="M150" s="235"/>
      <c r="N150" s="235"/>
      <c r="O150" s="235"/>
      <c r="P150" s="235"/>
      <c r="Q150" s="235"/>
    </row>
    <row r="151" spans="1:17" ht="12" customHeight="1" x14ac:dyDescent="0.25">
      <c r="A151" s="235"/>
      <c r="B151" s="235"/>
      <c r="C151" s="235"/>
      <c r="D151" s="235"/>
      <c r="E151" s="235"/>
      <c r="F151" s="235"/>
      <c r="G151" s="235"/>
      <c r="H151" s="235"/>
      <c r="I151" s="235"/>
      <c r="J151" s="235"/>
      <c r="K151" s="235"/>
      <c r="L151" s="235"/>
      <c r="M151" s="235"/>
      <c r="N151" s="235"/>
      <c r="O151" s="235"/>
      <c r="P151" s="235"/>
      <c r="Q151" s="235"/>
    </row>
    <row r="152" spans="1:17" ht="12" customHeight="1" x14ac:dyDescent="0.25">
      <c r="A152" s="235"/>
      <c r="B152" s="235"/>
      <c r="C152" s="235"/>
      <c r="D152" s="235"/>
      <c r="E152" s="235"/>
      <c r="F152" s="235"/>
      <c r="G152" s="235"/>
      <c r="H152" s="235"/>
      <c r="I152" s="235"/>
      <c r="J152" s="235"/>
      <c r="K152" s="235"/>
      <c r="L152" s="235"/>
      <c r="M152" s="235"/>
      <c r="N152" s="235"/>
      <c r="O152" s="235"/>
      <c r="P152" s="235"/>
      <c r="Q152" s="235"/>
    </row>
    <row r="153" spans="1:17" ht="12" customHeight="1" x14ac:dyDescent="0.25">
      <c r="A153" s="235"/>
      <c r="B153" s="235"/>
      <c r="C153" s="235"/>
      <c r="D153" s="235"/>
      <c r="E153" s="235"/>
      <c r="F153" s="235"/>
      <c r="G153" s="235"/>
      <c r="H153" s="235"/>
      <c r="I153" s="235"/>
      <c r="J153" s="235"/>
      <c r="K153" s="235"/>
      <c r="L153" s="235"/>
      <c r="M153" s="235"/>
      <c r="N153" s="235"/>
      <c r="O153" s="235"/>
      <c r="P153" s="235"/>
      <c r="Q153" s="235"/>
    </row>
    <row r="154" spans="1:17" ht="12" customHeight="1" x14ac:dyDescent="0.25">
      <c r="A154" s="235"/>
      <c r="B154" s="235"/>
      <c r="C154" s="235"/>
      <c r="D154" s="235"/>
      <c r="E154" s="235"/>
      <c r="F154" s="235"/>
      <c r="G154" s="235"/>
      <c r="H154" s="235"/>
      <c r="I154" s="235"/>
      <c r="J154" s="235"/>
      <c r="K154" s="235"/>
      <c r="L154" s="235"/>
      <c r="M154" s="235"/>
      <c r="N154" s="235"/>
      <c r="O154" s="235"/>
      <c r="P154" s="235"/>
      <c r="Q154" s="235"/>
    </row>
    <row r="155" spans="1:17" ht="12" customHeight="1" x14ac:dyDescent="0.25">
      <c r="A155" s="235"/>
      <c r="B155" s="235"/>
      <c r="C155" s="235"/>
      <c r="D155" s="235"/>
      <c r="E155" s="235"/>
      <c r="F155" s="235"/>
      <c r="G155" s="235"/>
      <c r="H155" s="235"/>
      <c r="I155" s="235"/>
      <c r="J155" s="235"/>
      <c r="K155" s="235"/>
      <c r="L155" s="235"/>
      <c r="M155" s="235"/>
      <c r="N155" s="235"/>
      <c r="O155" s="235"/>
      <c r="P155" s="235"/>
      <c r="Q155" s="235"/>
    </row>
    <row r="156" spans="1:17" ht="12" customHeight="1" x14ac:dyDescent="0.25">
      <c r="A156" s="235"/>
      <c r="B156" s="235"/>
      <c r="C156" s="235"/>
      <c r="D156" s="235"/>
      <c r="E156" s="235"/>
      <c r="F156" s="235"/>
      <c r="G156" s="235"/>
      <c r="H156" s="235"/>
      <c r="I156" s="235"/>
      <c r="J156" s="235"/>
      <c r="K156" s="235"/>
      <c r="L156" s="235"/>
      <c r="M156" s="235"/>
      <c r="N156" s="235"/>
      <c r="O156" s="235"/>
      <c r="P156" s="235"/>
      <c r="Q156" s="235"/>
    </row>
    <row r="157" spans="1:17" ht="12" customHeight="1" x14ac:dyDescent="0.25">
      <c r="A157" s="235"/>
      <c r="B157" s="235"/>
      <c r="C157" s="235"/>
      <c r="D157" s="235"/>
      <c r="E157" s="235"/>
      <c r="F157" s="235"/>
      <c r="G157" s="235"/>
      <c r="H157" s="235"/>
      <c r="I157" s="235"/>
      <c r="J157" s="235"/>
      <c r="K157" s="235"/>
      <c r="L157" s="235"/>
      <c r="M157" s="235"/>
      <c r="N157" s="235"/>
      <c r="O157" s="235"/>
      <c r="P157" s="235"/>
      <c r="Q157" s="235"/>
    </row>
    <row r="158" spans="1:17" ht="12" customHeight="1" x14ac:dyDescent="0.25">
      <c r="A158" s="235"/>
      <c r="B158" s="235"/>
      <c r="C158" s="235"/>
      <c r="D158" s="235"/>
      <c r="E158" s="235"/>
      <c r="F158" s="235"/>
      <c r="G158" s="235"/>
      <c r="H158" s="235"/>
      <c r="I158" s="235"/>
      <c r="J158" s="235"/>
      <c r="K158" s="235"/>
      <c r="L158" s="235"/>
      <c r="M158" s="235"/>
      <c r="N158" s="235"/>
      <c r="O158" s="235"/>
      <c r="P158" s="235"/>
      <c r="Q158" s="235"/>
    </row>
    <row r="159" spans="1:17" ht="12" customHeight="1" x14ac:dyDescent="0.25">
      <c r="A159" s="235"/>
      <c r="B159" s="235"/>
      <c r="C159" s="235"/>
      <c r="D159" s="235"/>
      <c r="E159" s="235"/>
      <c r="F159" s="235"/>
      <c r="G159" s="235"/>
      <c r="H159" s="235"/>
      <c r="I159" s="235"/>
      <c r="J159" s="235"/>
      <c r="K159" s="235"/>
      <c r="L159" s="235"/>
      <c r="M159" s="235"/>
      <c r="N159" s="235"/>
      <c r="O159" s="235"/>
      <c r="P159" s="235"/>
      <c r="Q159" s="235"/>
    </row>
    <row r="160" spans="1:17" ht="12" customHeight="1" x14ac:dyDescent="0.25">
      <c r="A160" s="235"/>
      <c r="B160" s="235"/>
      <c r="C160" s="235"/>
      <c r="D160" s="235"/>
      <c r="E160" s="235"/>
      <c r="F160" s="235"/>
      <c r="G160" s="235"/>
      <c r="H160" s="235"/>
      <c r="I160" s="235"/>
      <c r="J160" s="235"/>
      <c r="K160" s="235"/>
      <c r="L160" s="235"/>
      <c r="M160" s="235"/>
      <c r="N160" s="235"/>
      <c r="O160" s="235"/>
      <c r="P160" s="235"/>
      <c r="Q160" s="235"/>
    </row>
    <row r="161" spans="1:17" ht="12" customHeight="1" x14ac:dyDescent="0.25">
      <c r="A161" s="235"/>
      <c r="B161" s="235"/>
      <c r="C161" s="235"/>
      <c r="D161" s="235"/>
      <c r="E161" s="235"/>
      <c r="F161" s="235"/>
      <c r="G161" s="235"/>
      <c r="H161" s="235"/>
      <c r="I161" s="235"/>
      <c r="J161" s="235"/>
      <c r="K161" s="235"/>
      <c r="L161" s="235"/>
      <c r="M161" s="235"/>
      <c r="N161" s="235"/>
      <c r="O161" s="235"/>
      <c r="P161" s="235"/>
      <c r="Q161" s="235"/>
    </row>
    <row r="162" spans="1:17" ht="12" customHeight="1" x14ac:dyDescent="0.25">
      <c r="A162" s="235"/>
      <c r="B162" s="235"/>
      <c r="C162" s="235"/>
      <c r="D162" s="235"/>
      <c r="E162" s="235"/>
      <c r="F162" s="235"/>
      <c r="G162" s="235"/>
      <c r="H162" s="235"/>
      <c r="I162" s="235"/>
      <c r="J162" s="235"/>
      <c r="K162" s="235"/>
      <c r="L162" s="235"/>
      <c r="M162" s="235"/>
      <c r="N162" s="235"/>
      <c r="O162" s="235"/>
      <c r="P162" s="235"/>
      <c r="Q162" s="235"/>
    </row>
    <row r="163" spans="1:17" ht="12" customHeight="1" x14ac:dyDescent="0.25">
      <c r="A163" s="235"/>
      <c r="B163" s="235"/>
      <c r="C163" s="235"/>
      <c r="D163" s="235"/>
      <c r="E163" s="235"/>
      <c r="F163" s="235"/>
      <c r="G163" s="235"/>
      <c r="H163" s="235"/>
      <c r="I163" s="235"/>
      <c r="J163" s="235"/>
      <c r="K163" s="235"/>
      <c r="L163" s="235"/>
      <c r="M163" s="235"/>
      <c r="N163" s="235"/>
      <c r="O163" s="235"/>
      <c r="P163" s="235"/>
      <c r="Q163" s="235"/>
    </row>
    <row r="164" spans="1:17" ht="12" customHeight="1" x14ac:dyDescent="0.25">
      <c r="A164" s="235"/>
      <c r="B164" s="235"/>
      <c r="C164" s="235"/>
      <c r="D164" s="235"/>
      <c r="E164" s="235"/>
      <c r="F164" s="235"/>
      <c r="G164" s="235"/>
      <c r="H164" s="235"/>
      <c r="I164" s="235"/>
      <c r="J164" s="235"/>
      <c r="K164" s="235"/>
      <c r="L164" s="235"/>
      <c r="M164" s="235"/>
      <c r="N164" s="235"/>
      <c r="O164" s="235"/>
      <c r="P164" s="235"/>
      <c r="Q164" s="235"/>
    </row>
    <row r="165" spans="1:17" ht="12" customHeight="1" x14ac:dyDescent="0.25">
      <c r="A165" s="235"/>
      <c r="B165" s="235"/>
      <c r="C165" s="235"/>
      <c r="D165" s="235"/>
      <c r="E165" s="235"/>
      <c r="F165" s="235"/>
      <c r="G165" s="235"/>
      <c r="H165" s="235"/>
      <c r="I165" s="235"/>
      <c r="J165" s="235"/>
      <c r="K165" s="235"/>
      <c r="L165" s="235"/>
      <c r="M165" s="235"/>
      <c r="N165" s="235"/>
      <c r="O165" s="235"/>
      <c r="P165" s="235"/>
      <c r="Q165" s="235"/>
    </row>
    <row r="166" spans="1:17" ht="12" customHeight="1" x14ac:dyDescent="0.25">
      <c r="A166" s="235"/>
      <c r="B166" s="235"/>
      <c r="C166" s="235"/>
      <c r="D166" s="235"/>
      <c r="E166" s="235"/>
      <c r="F166" s="235"/>
      <c r="G166" s="235"/>
      <c r="H166" s="235"/>
      <c r="I166" s="235"/>
      <c r="J166" s="235"/>
      <c r="K166" s="235"/>
      <c r="L166" s="235"/>
      <c r="M166" s="235"/>
      <c r="N166" s="235"/>
      <c r="O166" s="235"/>
      <c r="P166" s="235"/>
      <c r="Q166" s="235"/>
    </row>
    <row r="167" spans="1:17" ht="12" customHeight="1" x14ac:dyDescent="0.25">
      <c r="A167" s="235"/>
      <c r="B167" s="235"/>
      <c r="C167" s="235"/>
      <c r="D167" s="235"/>
      <c r="E167" s="235"/>
      <c r="F167" s="235"/>
      <c r="G167" s="235"/>
      <c r="H167" s="235"/>
      <c r="I167" s="235"/>
      <c r="J167" s="235"/>
      <c r="K167" s="235"/>
      <c r="L167" s="235"/>
      <c r="M167" s="235"/>
      <c r="N167" s="235"/>
      <c r="O167" s="235"/>
      <c r="P167" s="235"/>
      <c r="Q167" s="235"/>
    </row>
    <row r="168" spans="1:17" ht="12" customHeight="1" x14ac:dyDescent="0.25">
      <c r="A168" s="235"/>
      <c r="B168" s="235"/>
      <c r="C168" s="235"/>
      <c r="D168" s="235"/>
      <c r="E168" s="235"/>
      <c r="F168" s="235"/>
      <c r="G168" s="235"/>
      <c r="H168" s="235"/>
      <c r="I168" s="235"/>
      <c r="J168" s="235"/>
      <c r="K168" s="235"/>
      <c r="L168" s="235"/>
      <c r="M168" s="235"/>
      <c r="N168" s="235"/>
      <c r="O168" s="235"/>
      <c r="P168" s="235"/>
      <c r="Q168" s="235"/>
    </row>
    <row r="169" spans="1:17" ht="12" customHeight="1" x14ac:dyDescent="0.25">
      <c r="A169" s="235"/>
      <c r="B169" s="235"/>
      <c r="C169" s="235"/>
      <c r="D169" s="235"/>
      <c r="E169" s="235"/>
      <c r="F169" s="235"/>
      <c r="G169" s="235"/>
      <c r="H169" s="235"/>
      <c r="I169" s="235"/>
      <c r="J169" s="235"/>
      <c r="K169" s="235"/>
      <c r="L169" s="235"/>
      <c r="M169" s="235"/>
      <c r="N169" s="235"/>
      <c r="O169" s="235"/>
      <c r="P169" s="235"/>
      <c r="Q169" s="235"/>
    </row>
    <row r="170" spans="1:17" ht="12" customHeight="1" x14ac:dyDescent="0.25">
      <c r="A170" s="235"/>
      <c r="B170" s="235"/>
      <c r="C170" s="235"/>
      <c r="D170" s="235"/>
      <c r="E170" s="235"/>
      <c r="F170" s="235"/>
      <c r="G170" s="235"/>
      <c r="H170" s="235"/>
      <c r="I170" s="235"/>
      <c r="J170" s="235"/>
      <c r="K170" s="235"/>
      <c r="L170" s="235"/>
      <c r="M170" s="235"/>
      <c r="N170" s="235"/>
      <c r="O170" s="235"/>
      <c r="P170" s="235"/>
      <c r="Q170" s="235"/>
    </row>
    <row r="171" spans="1:17" ht="12" customHeight="1" x14ac:dyDescent="0.25">
      <c r="A171" s="235"/>
      <c r="B171" s="235"/>
      <c r="C171" s="235"/>
      <c r="D171" s="235"/>
      <c r="E171" s="235"/>
      <c r="F171" s="235"/>
      <c r="G171" s="235"/>
      <c r="H171" s="235"/>
      <c r="I171" s="235"/>
      <c r="J171" s="235"/>
      <c r="K171" s="235"/>
      <c r="L171" s="235"/>
      <c r="M171" s="235"/>
      <c r="N171" s="235"/>
      <c r="O171" s="235"/>
      <c r="P171" s="235"/>
      <c r="Q171" s="235"/>
    </row>
    <row r="172" spans="1:17" ht="12" customHeight="1" x14ac:dyDescent="0.25">
      <c r="A172" s="235"/>
      <c r="B172" s="235"/>
      <c r="C172" s="235"/>
      <c r="D172" s="235"/>
      <c r="E172" s="235"/>
      <c r="F172" s="235"/>
      <c r="G172" s="235"/>
      <c r="H172" s="235"/>
      <c r="I172" s="235"/>
      <c r="J172" s="235"/>
      <c r="K172" s="235"/>
      <c r="L172" s="235"/>
      <c r="M172" s="235"/>
      <c r="N172" s="235"/>
      <c r="O172" s="235"/>
      <c r="P172" s="235"/>
      <c r="Q172" s="235"/>
    </row>
    <row r="173" spans="1:17" ht="12" customHeight="1" x14ac:dyDescent="0.25">
      <c r="A173" s="235"/>
      <c r="B173" s="235"/>
      <c r="C173" s="235"/>
      <c r="D173" s="235"/>
      <c r="E173" s="235"/>
      <c r="F173" s="235"/>
      <c r="G173" s="235"/>
      <c r="H173" s="235"/>
      <c r="I173" s="235"/>
      <c r="J173" s="235"/>
      <c r="K173" s="235"/>
      <c r="L173" s="235"/>
      <c r="M173" s="235"/>
      <c r="N173" s="235"/>
      <c r="O173" s="235"/>
      <c r="P173" s="235"/>
      <c r="Q173" s="235"/>
    </row>
    <row r="174" spans="1:17" ht="12" customHeight="1" x14ac:dyDescent="0.25">
      <c r="A174" s="235"/>
      <c r="B174" s="235"/>
      <c r="C174" s="235"/>
      <c r="D174" s="235"/>
      <c r="E174" s="235"/>
      <c r="F174" s="235"/>
      <c r="G174" s="235"/>
      <c r="H174" s="235"/>
      <c r="I174" s="235"/>
      <c r="J174" s="235"/>
      <c r="K174" s="235"/>
      <c r="L174" s="235"/>
      <c r="M174" s="235"/>
      <c r="N174" s="235"/>
      <c r="O174" s="235"/>
      <c r="P174" s="235"/>
      <c r="Q174" s="235"/>
    </row>
    <row r="175" spans="1:17" ht="12" customHeight="1" x14ac:dyDescent="0.25">
      <c r="A175" s="235"/>
      <c r="B175" s="235"/>
      <c r="C175" s="235"/>
      <c r="D175" s="235"/>
      <c r="E175" s="235"/>
      <c r="F175" s="235"/>
      <c r="G175" s="235"/>
      <c r="H175" s="235"/>
      <c r="I175" s="235"/>
      <c r="J175" s="235"/>
      <c r="K175" s="235"/>
      <c r="L175" s="235"/>
      <c r="M175" s="235"/>
      <c r="N175" s="235"/>
      <c r="O175" s="235"/>
      <c r="P175" s="235"/>
      <c r="Q175" s="235"/>
    </row>
    <row r="176" spans="1:17" ht="12" customHeight="1" x14ac:dyDescent="0.25">
      <c r="A176" s="235"/>
      <c r="B176" s="235"/>
      <c r="C176" s="235"/>
      <c r="D176" s="235"/>
      <c r="E176" s="235"/>
      <c r="F176" s="235"/>
      <c r="G176" s="235"/>
      <c r="H176" s="235"/>
      <c r="I176" s="235"/>
      <c r="J176" s="235"/>
      <c r="K176" s="235"/>
      <c r="L176" s="235"/>
      <c r="M176" s="235"/>
      <c r="N176" s="235"/>
      <c r="O176" s="235"/>
      <c r="P176" s="235"/>
      <c r="Q176" s="235"/>
    </row>
    <row r="177" spans="1:17" ht="12" customHeight="1" x14ac:dyDescent="0.25">
      <c r="A177" s="235"/>
      <c r="B177" s="235"/>
      <c r="C177" s="235"/>
      <c r="D177" s="235"/>
      <c r="E177" s="235"/>
      <c r="F177" s="235"/>
      <c r="G177" s="235"/>
      <c r="H177" s="235"/>
      <c r="I177" s="235"/>
      <c r="J177" s="235"/>
      <c r="K177" s="235"/>
      <c r="L177" s="235"/>
      <c r="M177" s="235"/>
      <c r="N177" s="235"/>
      <c r="O177" s="235"/>
      <c r="P177" s="235"/>
      <c r="Q177" s="235"/>
    </row>
    <row r="178" spans="1:17" ht="12" customHeight="1" x14ac:dyDescent="0.25">
      <c r="A178" s="235"/>
      <c r="B178" s="235"/>
      <c r="C178" s="235"/>
      <c r="D178" s="235"/>
      <c r="E178" s="235"/>
      <c r="F178" s="235"/>
      <c r="G178" s="235"/>
      <c r="H178" s="235"/>
      <c r="I178" s="235"/>
      <c r="J178" s="235"/>
      <c r="K178" s="235"/>
      <c r="L178" s="235"/>
      <c r="M178" s="235"/>
      <c r="N178" s="235"/>
      <c r="O178" s="235"/>
      <c r="P178" s="235"/>
      <c r="Q178" s="235"/>
    </row>
    <row r="179" spans="1:17" ht="12" customHeight="1" x14ac:dyDescent="0.25">
      <c r="A179" s="235"/>
      <c r="B179" s="235"/>
      <c r="C179" s="235"/>
      <c r="D179" s="235"/>
      <c r="E179" s="235"/>
      <c r="F179" s="235"/>
      <c r="G179" s="235"/>
      <c r="H179" s="235"/>
      <c r="I179" s="235"/>
      <c r="J179" s="235"/>
      <c r="K179" s="235"/>
      <c r="L179" s="235"/>
      <c r="M179" s="235"/>
      <c r="N179" s="235"/>
      <c r="O179" s="235"/>
      <c r="P179" s="235"/>
      <c r="Q179" s="235"/>
    </row>
    <row r="180" spans="1:17" ht="12" customHeight="1" x14ac:dyDescent="0.25">
      <c r="A180" s="235"/>
      <c r="B180" s="235"/>
      <c r="C180" s="235"/>
      <c r="D180" s="235"/>
      <c r="E180" s="235"/>
      <c r="F180" s="235"/>
      <c r="G180" s="235"/>
      <c r="H180" s="235"/>
      <c r="I180" s="235"/>
      <c r="J180" s="235"/>
      <c r="K180" s="235"/>
      <c r="L180" s="235"/>
      <c r="M180" s="235"/>
      <c r="N180" s="235"/>
      <c r="O180" s="235"/>
      <c r="P180" s="235"/>
      <c r="Q180" s="235"/>
    </row>
    <row r="181" spans="1:17" ht="12" customHeight="1" x14ac:dyDescent="0.25">
      <c r="A181" s="235"/>
      <c r="B181" s="235"/>
      <c r="C181" s="235"/>
      <c r="D181" s="235"/>
      <c r="E181" s="235"/>
      <c r="F181" s="235"/>
      <c r="G181" s="235"/>
      <c r="H181" s="235"/>
      <c r="I181" s="235"/>
      <c r="J181" s="235"/>
      <c r="K181" s="235"/>
      <c r="L181" s="235"/>
      <c r="M181" s="235"/>
      <c r="N181" s="235"/>
      <c r="O181" s="235"/>
      <c r="P181" s="235"/>
      <c r="Q181" s="235"/>
    </row>
    <row r="182" spans="1:17" ht="12" customHeight="1" x14ac:dyDescent="0.25">
      <c r="A182" s="235"/>
      <c r="B182" s="235"/>
      <c r="C182" s="235"/>
      <c r="D182" s="235"/>
      <c r="E182" s="235"/>
      <c r="F182" s="235"/>
      <c r="G182" s="235"/>
      <c r="H182" s="235"/>
      <c r="I182" s="235"/>
      <c r="J182" s="235"/>
      <c r="K182" s="235"/>
      <c r="L182" s="235"/>
      <c r="M182" s="235"/>
      <c r="N182" s="235"/>
      <c r="O182" s="235"/>
      <c r="P182" s="235"/>
      <c r="Q182" s="235"/>
    </row>
    <row r="183" spans="1:17" ht="12" customHeight="1" x14ac:dyDescent="0.25">
      <c r="A183" s="235"/>
      <c r="B183" s="235"/>
      <c r="C183" s="235"/>
      <c r="D183" s="235"/>
      <c r="E183" s="235"/>
      <c r="F183" s="235"/>
      <c r="G183" s="235"/>
      <c r="H183" s="235"/>
      <c r="I183" s="235"/>
      <c r="J183" s="235"/>
      <c r="K183" s="235"/>
      <c r="L183" s="235"/>
      <c r="M183" s="235"/>
      <c r="N183" s="235"/>
      <c r="O183" s="235"/>
      <c r="P183" s="235"/>
      <c r="Q183" s="235"/>
    </row>
    <row r="184" spans="1:17" ht="12" customHeight="1" x14ac:dyDescent="0.25">
      <c r="A184" s="235"/>
      <c r="B184" s="235"/>
      <c r="C184" s="235"/>
      <c r="D184" s="235"/>
      <c r="E184" s="235"/>
      <c r="F184" s="235"/>
      <c r="G184" s="235"/>
      <c r="H184" s="235"/>
      <c r="I184" s="235"/>
      <c r="J184" s="235"/>
      <c r="K184" s="235"/>
      <c r="L184" s="235"/>
      <c r="M184" s="235"/>
      <c r="N184" s="235"/>
      <c r="O184" s="235"/>
      <c r="P184" s="235"/>
      <c r="Q184" s="235"/>
    </row>
    <row r="185" spans="1:17" ht="12" customHeight="1" x14ac:dyDescent="0.25">
      <c r="A185" s="235"/>
      <c r="B185" s="235"/>
      <c r="C185" s="235"/>
      <c r="D185" s="235"/>
      <c r="E185" s="235"/>
      <c r="F185" s="235"/>
      <c r="G185" s="235"/>
      <c r="H185" s="235"/>
      <c r="I185" s="235"/>
      <c r="J185" s="235"/>
      <c r="K185" s="235"/>
      <c r="L185" s="235"/>
      <c r="M185" s="235"/>
      <c r="N185" s="235"/>
      <c r="O185" s="235"/>
      <c r="P185" s="235"/>
      <c r="Q185" s="235"/>
    </row>
    <row r="186" spans="1:17" ht="12" customHeight="1" x14ac:dyDescent="0.25">
      <c r="A186" s="235"/>
      <c r="B186" s="235"/>
      <c r="C186" s="235"/>
      <c r="D186" s="235"/>
      <c r="E186" s="235"/>
      <c r="F186" s="235"/>
      <c r="G186" s="235"/>
      <c r="H186" s="235"/>
      <c r="I186" s="235"/>
      <c r="J186" s="235"/>
      <c r="K186" s="235"/>
      <c r="L186" s="235"/>
      <c r="M186" s="235"/>
      <c r="N186" s="235"/>
      <c r="O186" s="235"/>
      <c r="P186" s="235"/>
      <c r="Q186" s="235"/>
    </row>
    <row r="187" spans="1:17" ht="12" customHeight="1" x14ac:dyDescent="0.25">
      <c r="A187" s="235"/>
      <c r="B187" s="235"/>
      <c r="C187" s="235"/>
      <c r="D187" s="235"/>
      <c r="E187" s="235"/>
      <c r="F187" s="235"/>
      <c r="G187" s="235"/>
      <c r="H187" s="235"/>
      <c r="I187" s="235"/>
      <c r="J187" s="235"/>
      <c r="K187" s="235"/>
      <c r="L187" s="235"/>
      <c r="M187" s="235"/>
      <c r="N187" s="235"/>
      <c r="O187" s="235"/>
      <c r="P187" s="235"/>
      <c r="Q187" s="235"/>
    </row>
    <row r="188" spans="1:17" ht="12" customHeight="1" x14ac:dyDescent="0.25">
      <c r="A188" s="235"/>
      <c r="B188" s="235"/>
      <c r="C188" s="235"/>
      <c r="D188" s="235"/>
      <c r="E188" s="235"/>
      <c r="F188" s="235"/>
      <c r="G188" s="235"/>
      <c r="H188" s="235"/>
      <c r="I188" s="235"/>
      <c r="J188" s="235"/>
      <c r="K188" s="235"/>
      <c r="L188" s="235"/>
      <c r="M188" s="235"/>
      <c r="N188" s="235"/>
      <c r="O188" s="235"/>
      <c r="P188" s="235"/>
      <c r="Q188" s="235"/>
    </row>
    <row r="189" spans="1:17" ht="12" customHeight="1" x14ac:dyDescent="0.25">
      <c r="A189" s="235"/>
      <c r="B189" s="235"/>
      <c r="C189" s="235"/>
      <c r="D189" s="235"/>
      <c r="E189" s="235"/>
      <c r="F189" s="235"/>
      <c r="G189" s="235"/>
      <c r="H189" s="235"/>
      <c r="I189" s="235"/>
      <c r="J189" s="235"/>
      <c r="K189" s="235"/>
      <c r="L189" s="235"/>
      <c r="M189" s="235"/>
      <c r="N189" s="235"/>
      <c r="O189" s="235"/>
      <c r="P189" s="235"/>
      <c r="Q189" s="235"/>
    </row>
    <row r="190" spans="1:17" ht="12" customHeight="1" x14ac:dyDescent="0.25">
      <c r="A190" s="235"/>
      <c r="B190" s="235"/>
      <c r="C190" s="235"/>
      <c r="D190" s="235"/>
      <c r="E190" s="235"/>
      <c r="F190" s="235"/>
      <c r="G190" s="235"/>
      <c r="H190" s="235"/>
      <c r="I190" s="235"/>
      <c r="J190" s="235"/>
      <c r="K190" s="235"/>
      <c r="L190" s="235"/>
      <c r="M190" s="235"/>
      <c r="N190" s="235"/>
      <c r="O190" s="235"/>
      <c r="P190" s="235"/>
      <c r="Q190" s="235"/>
    </row>
    <row r="191" spans="1:17" ht="12" customHeight="1" x14ac:dyDescent="0.25">
      <c r="A191" s="235"/>
      <c r="B191" s="235"/>
      <c r="C191" s="235"/>
      <c r="D191" s="235"/>
      <c r="E191" s="235"/>
      <c r="F191" s="235"/>
      <c r="G191" s="235"/>
      <c r="H191" s="235"/>
      <c r="I191" s="235"/>
      <c r="J191" s="235"/>
      <c r="K191" s="235"/>
      <c r="L191" s="235"/>
      <c r="M191" s="235"/>
      <c r="N191" s="235"/>
      <c r="O191" s="235"/>
      <c r="P191" s="235"/>
      <c r="Q191" s="235"/>
    </row>
    <row r="192" spans="1:17" ht="12" customHeight="1" x14ac:dyDescent="0.25">
      <c r="A192" s="235"/>
      <c r="B192" s="235"/>
      <c r="C192" s="235"/>
      <c r="D192" s="235"/>
      <c r="E192" s="235"/>
      <c r="F192" s="235"/>
      <c r="G192" s="235"/>
      <c r="H192" s="235"/>
      <c r="I192" s="235"/>
      <c r="J192" s="235"/>
      <c r="K192" s="235"/>
      <c r="L192" s="235"/>
      <c r="M192" s="235"/>
      <c r="N192" s="235"/>
      <c r="O192" s="235"/>
      <c r="P192" s="235"/>
      <c r="Q192" s="235"/>
    </row>
    <row r="193" spans="1:17" ht="12" customHeight="1" x14ac:dyDescent="0.25">
      <c r="A193" s="235"/>
      <c r="B193" s="235"/>
      <c r="C193" s="235"/>
      <c r="D193" s="235"/>
      <c r="E193" s="235"/>
      <c r="F193" s="235"/>
      <c r="G193" s="235"/>
      <c r="H193" s="235"/>
      <c r="I193" s="235"/>
      <c r="J193" s="235"/>
      <c r="K193" s="235"/>
      <c r="L193" s="235"/>
      <c r="M193" s="235"/>
      <c r="N193" s="235"/>
      <c r="O193" s="235"/>
      <c r="P193" s="235"/>
      <c r="Q193" s="235"/>
    </row>
    <row r="194" spans="1:17" ht="12" customHeight="1" x14ac:dyDescent="0.25">
      <c r="A194" s="235"/>
      <c r="B194" s="235"/>
      <c r="C194" s="235"/>
      <c r="D194" s="235"/>
      <c r="E194" s="235"/>
      <c r="F194" s="235"/>
      <c r="G194" s="235"/>
      <c r="H194" s="235"/>
      <c r="I194" s="235"/>
      <c r="J194" s="235"/>
      <c r="K194" s="235"/>
      <c r="L194" s="235"/>
      <c r="M194" s="235"/>
      <c r="N194" s="235"/>
      <c r="O194" s="235"/>
      <c r="P194" s="235"/>
      <c r="Q194" s="235"/>
    </row>
    <row r="195" spans="1:17" ht="12" customHeight="1" x14ac:dyDescent="0.25">
      <c r="A195" s="235"/>
      <c r="B195" s="235"/>
      <c r="C195" s="235"/>
      <c r="D195" s="235"/>
      <c r="E195" s="235"/>
      <c r="F195" s="235"/>
      <c r="G195" s="235"/>
      <c r="H195" s="235"/>
      <c r="I195" s="235"/>
      <c r="J195" s="235"/>
      <c r="K195" s="235"/>
      <c r="L195" s="235"/>
      <c r="M195" s="235"/>
      <c r="N195" s="235"/>
      <c r="O195" s="235"/>
      <c r="P195" s="235"/>
      <c r="Q195" s="235"/>
    </row>
    <row r="196" spans="1:17" ht="12" customHeight="1" x14ac:dyDescent="0.25">
      <c r="A196" s="235"/>
      <c r="B196" s="235"/>
      <c r="C196" s="235"/>
      <c r="D196" s="235"/>
      <c r="E196" s="235"/>
      <c r="F196" s="235"/>
      <c r="G196" s="235"/>
      <c r="H196" s="235"/>
      <c r="I196" s="235"/>
      <c r="J196" s="235"/>
      <c r="K196" s="235"/>
      <c r="L196" s="235"/>
      <c r="M196" s="235"/>
      <c r="N196" s="235"/>
      <c r="O196" s="235"/>
      <c r="P196" s="235"/>
      <c r="Q196" s="235"/>
    </row>
    <row r="197" spans="1:17" ht="12" customHeight="1" x14ac:dyDescent="0.25">
      <c r="A197" s="235"/>
      <c r="B197" s="235"/>
      <c r="C197" s="235"/>
      <c r="D197" s="235"/>
      <c r="E197" s="235"/>
      <c r="F197" s="235"/>
      <c r="G197" s="235"/>
      <c r="H197" s="235"/>
      <c r="I197" s="235"/>
      <c r="J197" s="235"/>
      <c r="K197" s="235"/>
      <c r="L197" s="235"/>
      <c r="M197" s="235"/>
      <c r="N197" s="235"/>
      <c r="O197" s="235"/>
      <c r="P197" s="235"/>
      <c r="Q197" s="235"/>
    </row>
    <row r="198" spans="1:17" ht="12" customHeight="1" x14ac:dyDescent="0.25">
      <c r="A198" s="235"/>
      <c r="B198" s="235"/>
      <c r="C198" s="235"/>
      <c r="D198" s="235"/>
      <c r="E198" s="235"/>
      <c r="F198" s="235"/>
      <c r="G198" s="235"/>
      <c r="H198" s="235"/>
      <c r="I198" s="235"/>
      <c r="J198" s="235"/>
      <c r="K198" s="235"/>
      <c r="L198" s="235"/>
      <c r="M198" s="235"/>
      <c r="N198" s="235"/>
      <c r="O198" s="235"/>
      <c r="P198" s="235"/>
      <c r="Q198" s="235"/>
    </row>
    <row r="199" spans="1:17" ht="12" customHeight="1" x14ac:dyDescent="0.25">
      <c r="A199" s="235"/>
      <c r="B199" s="235"/>
      <c r="C199" s="235"/>
      <c r="D199" s="235"/>
      <c r="E199" s="235"/>
      <c r="F199" s="235"/>
      <c r="G199" s="235"/>
      <c r="H199" s="235"/>
      <c r="I199" s="235"/>
      <c r="J199" s="235"/>
      <c r="K199" s="235"/>
      <c r="L199" s="235"/>
      <c r="M199" s="235"/>
      <c r="N199" s="235"/>
      <c r="O199" s="235"/>
      <c r="P199" s="235"/>
      <c r="Q199" s="235"/>
    </row>
    <row r="200" spans="1:17" ht="12" customHeight="1" x14ac:dyDescent="0.25">
      <c r="A200" s="235"/>
      <c r="B200" s="235"/>
      <c r="C200" s="235"/>
      <c r="D200" s="235"/>
      <c r="E200" s="235"/>
      <c r="F200" s="235"/>
      <c r="G200" s="235"/>
      <c r="H200" s="235"/>
      <c r="I200" s="235"/>
      <c r="J200" s="235"/>
      <c r="K200" s="235"/>
      <c r="L200" s="235"/>
      <c r="M200" s="235"/>
      <c r="N200" s="235"/>
      <c r="O200" s="235"/>
      <c r="P200" s="235"/>
      <c r="Q200" s="235"/>
    </row>
    <row r="201" spans="1:17" ht="12" customHeight="1" x14ac:dyDescent="0.25">
      <c r="A201" s="235"/>
      <c r="B201" s="235"/>
      <c r="C201" s="235"/>
      <c r="D201" s="235"/>
      <c r="E201" s="235"/>
      <c r="F201" s="235"/>
      <c r="G201" s="235"/>
      <c r="H201" s="235"/>
      <c r="I201" s="235"/>
      <c r="J201" s="235"/>
      <c r="K201" s="235"/>
      <c r="L201" s="235"/>
      <c r="M201" s="235"/>
      <c r="N201" s="235"/>
      <c r="O201" s="235"/>
      <c r="P201" s="235"/>
      <c r="Q201" s="235"/>
    </row>
    <row r="202" spans="1:17" ht="12" customHeight="1" x14ac:dyDescent="0.25">
      <c r="A202" s="235"/>
      <c r="B202" s="235"/>
      <c r="C202" s="235"/>
      <c r="D202" s="235"/>
      <c r="E202" s="235"/>
      <c r="F202" s="235"/>
      <c r="G202" s="235"/>
      <c r="H202" s="235"/>
      <c r="I202" s="235"/>
      <c r="J202" s="235"/>
      <c r="K202" s="235"/>
      <c r="L202" s="235"/>
      <c r="M202" s="235"/>
      <c r="N202" s="235"/>
      <c r="O202" s="235"/>
      <c r="P202" s="235"/>
      <c r="Q202" s="235"/>
    </row>
    <row r="203" spans="1:17" ht="12" customHeight="1" x14ac:dyDescent="0.25">
      <c r="A203" s="235"/>
      <c r="B203" s="235"/>
      <c r="C203" s="235"/>
      <c r="D203" s="235"/>
      <c r="E203" s="235"/>
      <c r="F203" s="235"/>
      <c r="G203" s="235"/>
      <c r="H203" s="235"/>
      <c r="I203" s="235"/>
      <c r="J203" s="235"/>
      <c r="K203" s="235"/>
      <c r="L203" s="235"/>
      <c r="M203" s="235"/>
      <c r="N203" s="235"/>
      <c r="O203" s="235"/>
      <c r="P203" s="235"/>
      <c r="Q203" s="235"/>
    </row>
    <row r="204" spans="1:17" ht="12" customHeight="1" x14ac:dyDescent="0.25">
      <c r="A204" s="235"/>
      <c r="B204" s="235"/>
      <c r="C204" s="235"/>
      <c r="D204" s="235"/>
      <c r="E204" s="235"/>
      <c r="F204" s="235"/>
      <c r="G204" s="235"/>
      <c r="H204" s="235"/>
      <c r="I204" s="235"/>
      <c r="J204" s="235"/>
      <c r="K204" s="235"/>
      <c r="L204" s="235"/>
      <c r="M204" s="235"/>
      <c r="N204" s="235"/>
      <c r="O204" s="235"/>
      <c r="P204" s="235"/>
      <c r="Q204" s="235"/>
    </row>
    <row r="205" spans="1:17" ht="12" customHeight="1" x14ac:dyDescent="0.25">
      <c r="A205" s="235"/>
      <c r="B205" s="235"/>
      <c r="C205" s="235"/>
      <c r="D205" s="235"/>
      <c r="E205" s="235"/>
      <c r="F205" s="235"/>
      <c r="G205" s="235"/>
      <c r="H205" s="235"/>
      <c r="I205" s="235"/>
      <c r="J205" s="235"/>
      <c r="K205" s="235"/>
      <c r="L205" s="235"/>
      <c r="M205" s="235"/>
      <c r="N205" s="235"/>
      <c r="O205" s="235"/>
      <c r="P205" s="235"/>
      <c r="Q205" s="235"/>
    </row>
    <row r="206" spans="1:17" ht="12" customHeight="1" x14ac:dyDescent="0.25">
      <c r="A206" s="235"/>
      <c r="B206" s="235"/>
      <c r="C206" s="235"/>
      <c r="D206" s="235"/>
      <c r="E206" s="235"/>
      <c r="F206" s="235"/>
      <c r="G206" s="235"/>
      <c r="H206" s="235"/>
      <c r="I206" s="235"/>
      <c r="J206" s="235"/>
      <c r="K206" s="235"/>
      <c r="L206" s="235"/>
      <c r="M206" s="235"/>
      <c r="N206" s="235"/>
      <c r="O206" s="235"/>
      <c r="P206" s="235"/>
      <c r="Q206" s="235"/>
    </row>
    <row r="207" spans="1:17" ht="12" customHeight="1" x14ac:dyDescent="0.25">
      <c r="A207" s="235"/>
      <c r="B207" s="235"/>
      <c r="C207" s="235"/>
      <c r="D207" s="235"/>
      <c r="E207" s="235"/>
      <c r="F207" s="235"/>
      <c r="G207" s="235"/>
      <c r="H207" s="235"/>
      <c r="I207" s="235"/>
      <c r="J207" s="235"/>
      <c r="K207" s="235"/>
      <c r="L207" s="235"/>
      <c r="M207" s="235"/>
      <c r="N207" s="235"/>
      <c r="O207" s="235"/>
      <c r="P207" s="235"/>
      <c r="Q207" s="235"/>
    </row>
    <row r="208" spans="1:17" ht="12" customHeight="1" x14ac:dyDescent="0.25">
      <c r="A208" s="235"/>
      <c r="B208" s="235"/>
      <c r="C208" s="235"/>
      <c r="D208" s="235"/>
      <c r="E208" s="235"/>
      <c r="F208" s="235"/>
      <c r="G208" s="235"/>
      <c r="H208" s="235"/>
      <c r="I208" s="235"/>
      <c r="J208" s="235"/>
      <c r="K208" s="235"/>
      <c r="L208" s="235"/>
      <c r="M208" s="235"/>
      <c r="N208" s="235"/>
      <c r="O208" s="235"/>
      <c r="P208" s="235"/>
      <c r="Q208" s="235"/>
    </row>
    <row r="209" spans="1:17" ht="12" customHeight="1" x14ac:dyDescent="0.25">
      <c r="A209" s="235"/>
      <c r="B209" s="235"/>
      <c r="C209" s="235"/>
      <c r="D209" s="235"/>
      <c r="E209" s="235"/>
      <c r="F209" s="235"/>
      <c r="G209" s="235"/>
      <c r="H209" s="235"/>
      <c r="I209" s="235"/>
      <c r="J209" s="235"/>
      <c r="K209" s="235"/>
      <c r="L209" s="235"/>
      <c r="M209" s="235"/>
      <c r="N209" s="235"/>
      <c r="O209" s="235"/>
      <c r="P209" s="235"/>
      <c r="Q209" s="235"/>
    </row>
    <row r="210" spans="1:17" ht="12" customHeight="1" x14ac:dyDescent="0.25">
      <c r="A210" s="235"/>
      <c r="B210" s="235"/>
      <c r="C210" s="235"/>
      <c r="D210" s="235"/>
      <c r="E210" s="235"/>
      <c r="F210" s="235"/>
      <c r="G210" s="235"/>
      <c r="H210" s="235"/>
      <c r="I210" s="235"/>
      <c r="J210" s="235"/>
      <c r="K210" s="235"/>
      <c r="L210" s="235"/>
      <c r="M210" s="235"/>
      <c r="N210" s="235"/>
      <c r="O210" s="235"/>
      <c r="P210" s="235"/>
      <c r="Q210" s="235"/>
    </row>
    <row r="211" spans="1:17" ht="12" customHeight="1" x14ac:dyDescent="0.25">
      <c r="A211" s="235"/>
      <c r="B211" s="235"/>
      <c r="C211" s="235"/>
      <c r="D211" s="235"/>
      <c r="E211" s="235"/>
      <c r="F211" s="235"/>
      <c r="G211" s="235"/>
      <c r="H211" s="235"/>
      <c r="I211" s="235"/>
      <c r="J211" s="235"/>
      <c r="K211" s="235"/>
      <c r="L211" s="235"/>
      <c r="M211" s="235"/>
      <c r="N211" s="235"/>
      <c r="O211" s="235"/>
      <c r="P211" s="235"/>
      <c r="Q211" s="235"/>
    </row>
    <row r="212" spans="1:17" ht="12" customHeight="1" x14ac:dyDescent="0.25">
      <c r="A212" s="235"/>
      <c r="B212" s="235"/>
      <c r="C212" s="235"/>
      <c r="D212" s="235"/>
      <c r="E212" s="235"/>
      <c r="F212" s="235"/>
      <c r="G212" s="235"/>
      <c r="H212" s="235"/>
      <c r="I212" s="235"/>
      <c r="J212" s="235"/>
      <c r="K212" s="235"/>
      <c r="L212" s="235"/>
      <c r="M212" s="235"/>
      <c r="N212" s="235"/>
      <c r="O212" s="235"/>
      <c r="P212" s="235"/>
      <c r="Q212" s="235"/>
    </row>
    <row r="213" spans="1:17" ht="12" customHeight="1" x14ac:dyDescent="0.25">
      <c r="A213" s="235"/>
      <c r="B213" s="235"/>
      <c r="C213" s="235"/>
      <c r="D213" s="235"/>
      <c r="E213" s="235"/>
      <c r="F213" s="235"/>
      <c r="G213" s="235"/>
      <c r="H213" s="235"/>
      <c r="I213" s="235"/>
      <c r="J213" s="235"/>
      <c r="K213" s="235"/>
      <c r="L213" s="235"/>
      <c r="M213" s="235"/>
      <c r="N213" s="235"/>
      <c r="O213" s="235"/>
      <c r="P213" s="235"/>
      <c r="Q213" s="235"/>
    </row>
    <row r="214" spans="1:17" ht="12" customHeight="1" x14ac:dyDescent="0.25">
      <c r="A214" s="235"/>
      <c r="B214" s="235"/>
      <c r="C214" s="235"/>
      <c r="D214" s="235"/>
      <c r="E214" s="235"/>
      <c r="F214" s="235"/>
      <c r="G214" s="235"/>
      <c r="H214" s="235"/>
      <c r="I214" s="235"/>
      <c r="J214" s="235"/>
      <c r="K214" s="235"/>
      <c r="L214" s="235"/>
      <c r="M214" s="235"/>
      <c r="N214" s="235"/>
      <c r="O214" s="235"/>
      <c r="P214" s="235"/>
      <c r="Q214" s="235"/>
    </row>
    <row r="215" spans="1:17" ht="12" customHeight="1" x14ac:dyDescent="0.25">
      <c r="A215" s="235"/>
      <c r="B215" s="235"/>
      <c r="C215" s="235"/>
      <c r="D215" s="235"/>
      <c r="E215" s="235"/>
      <c r="F215" s="235"/>
      <c r="G215" s="235"/>
      <c r="H215" s="235"/>
      <c r="I215" s="235"/>
      <c r="J215" s="235"/>
      <c r="K215" s="235"/>
      <c r="L215" s="235"/>
      <c r="M215" s="235"/>
      <c r="N215" s="235"/>
      <c r="O215" s="235"/>
      <c r="P215" s="235"/>
      <c r="Q215" s="235"/>
    </row>
    <row r="216" spans="1:17" ht="12" customHeight="1" x14ac:dyDescent="0.25">
      <c r="A216" s="235"/>
      <c r="B216" s="235"/>
      <c r="C216" s="235"/>
      <c r="D216" s="235"/>
      <c r="E216" s="235"/>
      <c r="F216" s="235"/>
      <c r="G216" s="235"/>
      <c r="H216" s="235"/>
      <c r="I216" s="235"/>
      <c r="J216" s="235"/>
      <c r="K216" s="235"/>
      <c r="L216" s="235"/>
      <c r="M216" s="235"/>
      <c r="N216" s="235"/>
      <c r="O216" s="235"/>
      <c r="P216" s="235"/>
      <c r="Q216" s="235"/>
    </row>
    <row r="217" spans="1:17" ht="12" customHeight="1" x14ac:dyDescent="0.25">
      <c r="A217" s="235"/>
      <c r="B217" s="235"/>
      <c r="C217" s="235"/>
      <c r="D217" s="235"/>
      <c r="E217" s="235"/>
      <c r="F217" s="235"/>
      <c r="G217" s="235"/>
      <c r="H217" s="235"/>
      <c r="I217" s="235"/>
      <c r="J217" s="235"/>
      <c r="K217" s="235"/>
      <c r="L217" s="235"/>
      <c r="M217" s="235"/>
      <c r="N217" s="235"/>
      <c r="O217" s="235"/>
      <c r="P217" s="235"/>
      <c r="Q217" s="235"/>
    </row>
    <row r="218" spans="1:17" ht="12" customHeight="1" x14ac:dyDescent="0.25">
      <c r="A218" s="235"/>
      <c r="B218" s="235"/>
      <c r="C218" s="235"/>
      <c r="D218" s="235"/>
      <c r="E218" s="235"/>
      <c r="F218" s="235"/>
      <c r="G218" s="235"/>
      <c r="H218" s="235"/>
      <c r="I218" s="235"/>
      <c r="J218" s="235"/>
      <c r="K218" s="235"/>
      <c r="L218" s="235"/>
      <c r="M218" s="235"/>
      <c r="N218" s="235"/>
      <c r="O218" s="235"/>
      <c r="P218" s="235"/>
      <c r="Q218" s="235"/>
    </row>
    <row r="219" spans="1:17" ht="12" customHeight="1" x14ac:dyDescent="0.25">
      <c r="A219" s="235"/>
      <c r="B219" s="235"/>
      <c r="C219" s="235"/>
      <c r="D219" s="235"/>
      <c r="E219" s="235"/>
      <c r="F219" s="235"/>
      <c r="G219" s="235"/>
      <c r="H219" s="235"/>
      <c r="I219" s="235"/>
      <c r="J219" s="235"/>
      <c r="K219" s="235"/>
      <c r="L219" s="235"/>
      <c r="M219" s="235"/>
      <c r="N219" s="235"/>
      <c r="O219" s="235"/>
      <c r="P219" s="235"/>
      <c r="Q219" s="235"/>
    </row>
    <row r="220" spans="1:17" ht="12" customHeight="1" x14ac:dyDescent="0.25">
      <c r="A220" s="235"/>
      <c r="B220" s="235"/>
      <c r="C220" s="235"/>
      <c r="D220" s="235"/>
      <c r="E220" s="235"/>
      <c r="F220" s="235"/>
      <c r="G220" s="235"/>
      <c r="H220" s="235"/>
      <c r="I220" s="235"/>
      <c r="J220" s="235"/>
      <c r="K220" s="235"/>
      <c r="L220" s="235"/>
      <c r="M220" s="235"/>
      <c r="N220" s="235"/>
      <c r="O220" s="235"/>
      <c r="P220" s="235"/>
      <c r="Q220" s="235"/>
    </row>
    <row r="221" spans="1:17" ht="12" customHeight="1" x14ac:dyDescent="0.25">
      <c r="A221" s="235"/>
      <c r="B221" s="235"/>
      <c r="C221" s="235"/>
      <c r="D221" s="235"/>
      <c r="E221" s="235"/>
      <c r="F221" s="235"/>
      <c r="G221" s="235"/>
      <c r="H221" s="235"/>
      <c r="I221" s="235"/>
      <c r="J221" s="235"/>
      <c r="K221" s="235"/>
      <c r="L221" s="235"/>
      <c r="M221" s="235"/>
      <c r="N221" s="235"/>
      <c r="O221" s="235"/>
      <c r="P221" s="235"/>
      <c r="Q221" s="235"/>
    </row>
    <row r="222" spans="1:17" ht="12" customHeight="1" x14ac:dyDescent="0.25">
      <c r="A222" s="235"/>
      <c r="B222" s="235"/>
      <c r="C222" s="235"/>
      <c r="D222" s="235"/>
      <c r="E222" s="235"/>
      <c r="F222" s="235"/>
      <c r="G222" s="235"/>
      <c r="H222" s="235"/>
      <c r="I222" s="235"/>
      <c r="J222" s="235"/>
      <c r="K222" s="235"/>
      <c r="L222" s="235"/>
      <c r="M222" s="235"/>
      <c r="N222" s="235"/>
      <c r="O222" s="235"/>
      <c r="P222" s="235"/>
      <c r="Q222" s="235"/>
    </row>
    <row r="223" spans="1:17" ht="12" customHeight="1" x14ac:dyDescent="0.25">
      <c r="A223" s="235"/>
      <c r="B223" s="235"/>
      <c r="C223" s="235"/>
      <c r="D223" s="235"/>
      <c r="E223" s="235"/>
      <c r="F223" s="235"/>
      <c r="G223" s="235"/>
      <c r="H223" s="235"/>
      <c r="I223" s="235"/>
      <c r="J223" s="235"/>
      <c r="K223" s="235"/>
      <c r="L223" s="235"/>
      <c r="M223" s="235"/>
      <c r="N223" s="235"/>
      <c r="O223" s="235"/>
      <c r="P223" s="235"/>
      <c r="Q223" s="235"/>
    </row>
    <row r="224" spans="1:17" ht="12" customHeight="1" x14ac:dyDescent="0.25">
      <c r="A224" s="235"/>
      <c r="B224" s="235"/>
      <c r="C224" s="235"/>
      <c r="D224" s="235"/>
      <c r="E224" s="235"/>
      <c r="F224" s="235"/>
      <c r="G224" s="235"/>
      <c r="H224" s="235"/>
      <c r="I224" s="235"/>
      <c r="J224" s="235"/>
      <c r="K224" s="235"/>
      <c r="L224" s="235"/>
      <c r="M224" s="235"/>
      <c r="N224" s="235"/>
      <c r="O224" s="235"/>
      <c r="P224" s="235"/>
      <c r="Q224" s="235"/>
    </row>
    <row r="225" spans="1:17" ht="12" customHeight="1" x14ac:dyDescent="0.25">
      <c r="A225" s="235"/>
      <c r="B225" s="235"/>
      <c r="C225" s="235"/>
      <c r="D225" s="235"/>
      <c r="E225" s="235"/>
      <c r="F225" s="235"/>
      <c r="G225" s="235"/>
      <c r="H225" s="235"/>
      <c r="I225" s="235"/>
      <c r="J225" s="235"/>
      <c r="K225" s="235"/>
      <c r="L225" s="235"/>
      <c r="M225" s="235"/>
      <c r="N225" s="235"/>
      <c r="O225" s="235"/>
      <c r="P225" s="235"/>
      <c r="Q225" s="235"/>
    </row>
    <row r="226" spans="1:17" ht="12" customHeight="1" x14ac:dyDescent="0.25">
      <c r="A226" s="235"/>
      <c r="B226" s="235"/>
      <c r="C226" s="235"/>
      <c r="D226" s="235"/>
      <c r="E226" s="235"/>
      <c r="F226" s="235"/>
      <c r="G226" s="235"/>
      <c r="H226" s="235"/>
      <c r="I226" s="235"/>
      <c r="J226" s="235"/>
      <c r="K226" s="235"/>
      <c r="L226" s="235"/>
      <c r="M226" s="235"/>
      <c r="N226" s="235"/>
      <c r="O226" s="235"/>
      <c r="P226" s="235"/>
      <c r="Q226" s="235"/>
    </row>
    <row r="227" spans="1:17" ht="12" customHeight="1" x14ac:dyDescent="0.25">
      <c r="A227" s="235"/>
      <c r="B227" s="235"/>
      <c r="C227" s="235"/>
      <c r="D227" s="235"/>
      <c r="E227" s="235"/>
      <c r="F227" s="235"/>
      <c r="G227" s="235"/>
      <c r="H227" s="235"/>
      <c r="I227" s="235"/>
      <c r="J227" s="235"/>
      <c r="K227" s="235"/>
      <c r="L227" s="235"/>
      <c r="M227" s="235"/>
      <c r="N227" s="235"/>
      <c r="O227" s="235"/>
      <c r="P227" s="235"/>
      <c r="Q227" s="235"/>
    </row>
    <row r="228" spans="1:17" ht="12" customHeight="1" x14ac:dyDescent="0.25">
      <c r="A228" s="235"/>
      <c r="B228" s="235"/>
      <c r="C228" s="235"/>
      <c r="D228" s="235"/>
      <c r="E228" s="235"/>
      <c r="F228" s="235"/>
      <c r="G228" s="235"/>
      <c r="H228" s="235"/>
      <c r="I228" s="235"/>
      <c r="J228" s="235"/>
      <c r="K228" s="235"/>
      <c r="L228" s="235"/>
      <c r="M228" s="235"/>
      <c r="N228" s="235"/>
      <c r="O228" s="235"/>
      <c r="P228" s="235"/>
      <c r="Q228" s="235"/>
    </row>
    <row r="229" spans="1:17" ht="12" customHeight="1" x14ac:dyDescent="0.25">
      <c r="A229" s="235"/>
      <c r="B229" s="235"/>
      <c r="C229" s="235"/>
      <c r="D229" s="235"/>
      <c r="E229" s="235"/>
      <c r="F229" s="235"/>
      <c r="G229" s="235"/>
      <c r="H229" s="235"/>
      <c r="I229" s="235"/>
      <c r="J229" s="235"/>
      <c r="K229" s="235"/>
      <c r="L229" s="235"/>
      <c r="M229" s="235"/>
      <c r="N229" s="235"/>
      <c r="O229" s="235"/>
      <c r="P229" s="235"/>
      <c r="Q229" s="235"/>
    </row>
    <row r="230" spans="1:17" ht="12" customHeight="1" x14ac:dyDescent="0.25">
      <c r="A230" s="235"/>
      <c r="B230" s="235"/>
      <c r="C230" s="235"/>
      <c r="D230" s="235"/>
      <c r="E230" s="235"/>
      <c r="F230" s="235"/>
      <c r="G230" s="235"/>
      <c r="H230" s="235"/>
      <c r="I230" s="235"/>
      <c r="J230" s="235"/>
      <c r="K230" s="235"/>
      <c r="L230" s="235"/>
      <c r="M230" s="235"/>
      <c r="N230" s="235"/>
      <c r="O230" s="235"/>
      <c r="P230" s="235"/>
      <c r="Q230" s="235"/>
    </row>
    <row r="231" spans="1:17" ht="12" customHeight="1" x14ac:dyDescent="0.25">
      <c r="A231" s="235"/>
      <c r="B231" s="235"/>
      <c r="C231" s="235"/>
      <c r="D231" s="235"/>
      <c r="E231" s="235"/>
      <c r="F231" s="235"/>
      <c r="G231" s="235"/>
      <c r="H231" s="235"/>
      <c r="I231" s="235"/>
      <c r="J231" s="235"/>
      <c r="K231" s="235"/>
      <c r="L231" s="235"/>
      <c r="M231" s="235"/>
      <c r="N231" s="235"/>
      <c r="O231" s="235"/>
      <c r="P231" s="235"/>
      <c r="Q231" s="235"/>
    </row>
    <row r="232" spans="1:17" ht="12" customHeight="1" x14ac:dyDescent="0.25">
      <c r="A232" s="235"/>
      <c r="B232" s="235"/>
      <c r="C232" s="235"/>
      <c r="D232" s="235"/>
      <c r="E232" s="235"/>
      <c r="F232" s="235"/>
      <c r="G232" s="235"/>
      <c r="H232" s="235"/>
      <c r="I232" s="235"/>
      <c r="J232" s="235"/>
      <c r="K232" s="235"/>
      <c r="L232" s="235"/>
      <c r="M232" s="235"/>
      <c r="N232" s="235"/>
      <c r="O232" s="235"/>
      <c r="P232" s="235"/>
      <c r="Q232" s="235"/>
    </row>
    <row r="233" spans="1:17" ht="12" customHeight="1" x14ac:dyDescent="0.25">
      <c r="A233" s="235"/>
      <c r="B233" s="235"/>
      <c r="C233" s="235"/>
      <c r="D233" s="235"/>
      <c r="E233" s="235"/>
      <c r="F233" s="235"/>
      <c r="G233" s="235"/>
      <c r="H233" s="235"/>
      <c r="I233" s="235"/>
      <c r="J233" s="235"/>
      <c r="K233" s="235"/>
      <c r="L233" s="235"/>
      <c r="M233" s="235"/>
      <c r="N233" s="235"/>
      <c r="O233" s="235"/>
      <c r="P233" s="235"/>
      <c r="Q233" s="235"/>
    </row>
    <row r="234" spans="1:17" ht="12" customHeight="1" x14ac:dyDescent="0.25">
      <c r="A234" s="235"/>
      <c r="B234" s="235"/>
      <c r="C234" s="235"/>
      <c r="D234" s="235"/>
      <c r="E234" s="235"/>
      <c r="F234" s="235"/>
      <c r="G234" s="235"/>
      <c r="H234" s="235"/>
      <c r="I234" s="235"/>
      <c r="J234" s="235"/>
      <c r="K234" s="235"/>
      <c r="L234" s="235"/>
      <c r="M234" s="235"/>
      <c r="N234" s="235"/>
      <c r="O234" s="235"/>
      <c r="P234" s="235"/>
      <c r="Q234" s="235"/>
    </row>
    <row r="235" spans="1:17" ht="12" customHeight="1" x14ac:dyDescent="0.25">
      <c r="A235" s="235"/>
      <c r="B235" s="235"/>
      <c r="C235" s="235"/>
      <c r="D235" s="235"/>
      <c r="E235" s="235"/>
      <c r="F235" s="235"/>
      <c r="G235" s="235"/>
      <c r="H235" s="235"/>
      <c r="I235" s="235"/>
      <c r="J235" s="235"/>
      <c r="K235" s="235"/>
      <c r="L235" s="235"/>
      <c r="M235" s="235"/>
      <c r="N235" s="235"/>
      <c r="O235" s="235"/>
      <c r="P235" s="235"/>
      <c r="Q235" s="235"/>
    </row>
    <row r="236" spans="1:17" ht="12" customHeight="1" x14ac:dyDescent="0.25">
      <c r="A236" s="235"/>
      <c r="B236" s="235"/>
      <c r="C236" s="235"/>
      <c r="D236" s="235"/>
      <c r="E236" s="235"/>
      <c r="F236" s="235"/>
      <c r="G236" s="235"/>
      <c r="H236" s="235"/>
      <c r="I236" s="235"/>
      <c r="J236" s="235"/>
      <c r="K236" s="235"/>
      <c r="L236" s="235"/>
      <c r="M236" s="235"/>
      <c r="N236" s="235"/>
      <c r="O236" s="235"/>
      <c r="P236" s="235"/>
      <c r="Q236" s="235"/>
    </row>
    <row r="237" spans="1:17" ht="12" customHeight="1" x14ac:dyDescent="0.25">
      <c r="A237" s="235"/>
      <c r="B237" s="235"/>
      <c r="C237" s="235"/>
      <c r="D237" s="235"/>
      <c r="E237" s="235"/>
      <c r="F237" s="235"/>
      <c r="G237" s="235"/>
      <c r="H237" s="235"/>
      <c r="I237" s="235"/>
      <c r="J237" s="235"/>
      <c r="K237" s="235"/>
      <c r="L237" s="235"/>
      <c r="M237" s="235"/>
      <c r="N237" s="235"/>
      <c r="O237" s="235"/>
      <c r="P237" s="235"/>
      <c r="Q237" s="235"/>
    </row>
    <row r="238" spans="1:17" ht="12" customHeight="1" x14ac:dyDescent="0.25">
      <c r="A238" s="235"/>
      <c r="B238" s="235"/>
      <c r="C238" s="235"/>
      <c r="D238" s="235"/>
      <c r="E238" s="235"/>
      <c r="F238" s="235"/>
      <c r="G238" s="235"/>
      <c r="H238" s="235"/>
      <c r="I238" s="235"/>
      <c r="J238" s="235"/>
      <c r="K238" s="235"/>
      <c r="L238" s="235"/>
      <c r="M238" s="235"/>
      <c r="N238" s="235"/>
      <c r="O238" s="235"/>
      <c r="P238" s="235"/>
      <c r="Q238" s="235"/>
    </row>
    <row r="239" spans="1:17" ht="12" customHeight="1" x14ac:dyDescent="0.25">
      <c r="A239" s="235"/>
      <c r="B239" s="235"/>
      <c r="C239" s="235"/>
      <c r="D239" s="235"/>
      <c r="E239" s="235"/>
      <c r="F239" s="235"/>
      <c r="G239" s="235"/>
      <c r="H239" s="235"/>
      <c r="I239" s="235"/>
      <c r="J239" s="235"/>
      <c r="K239" s="235"/>
      <c r="L239" s="235"/>
      <c r="M239" s="235"/>
      <c r="N239" s="235"/>
      <c r="O239" s="235"/>
      <c r="P239" s="235"/>
      <c r="Q239" s="235"/>
    </row>
    <row r="240" spans="1:17" ht="12" customHeight="1" x14ac:dyDescent="0.25">
      <c r="A240" s="235"/>
      <c r="B240" s="235"/>
      <c r="C240" s="235"/>
      <c r="D240" s="235"/>
      <c r="E240" s="235"/>
      <c r="F240" s="235"/>
      <c r="G240" s="235"/>
      <c r="H240" s="235"/>
      <c r="I240" s="235"/>
      <c r="J240" s="235"/>
      <c r="K240" s="235"/>
      <c r="L240" s="235"/>
      <c r="M240" s="235"/>
      <c r="N240" s="235"/>
      <c r="O240" s="235"/>
      <c r="P240" s="235"/>
      <c r="Q240" s="235"/>
    </row>
    <row r="241" spans="1:17" ht="12" customHeight="1" x14ac:dyDescent="0.25">
      <c r="A241" s="235"/>
      <c r="B241" s="235"/>
      <c r="C241" s="235"/>
      <c r="D241" s="235"/>
      <c r="E241" s="235"/>
      <c r="F241" s="235"/>
      <c r="G241" s="235"/>
      <c r="H241" s="235"/>
      <c r="I241" s="235"/>
      <c r="J241" s="235"/>
      <c r="K241" s="235"/>
      <c r="L241" s="235"/>
      <c r="M241" s="235"/>
      <c r="N241" s="235"/>
      <c r="O241" s="235"/>
      <c r="P241" s="235"/>
      <c r="Q241" s="235"/>
    </row>
    <row r="242" spans="1:17" ht="12" customHeight="1" x14ac:dyDescent="0.25">
      <c r="A242" s="235"/>
      <c r="B242" s="235"/>
      <c r="C242" s="235"/>
      <c r="D242" s="235"/>
      <c r="E242" s="235"/>
      <c r="F242" s="235"/>
      <c r="G242" s="235"/>
      <c r="H242" s="235"/>
      <c r="I242" s="235"/>
      <c r="J242" s="235"/>
      <c r="K242" s="235"/>
      <c r="L242" s="235"/>
      <c r="M242" s="235"/>
      <c r="N242" s="235"/>
      <c r="O242" s="235"/>
      <c r="P242" s="235"/>
      <c r="Q242" s="235"/>
    </row>
    <row r="243" spans="1:17" ht="12" customHeight="1" x14ac:dyDescent="0.25">
      <c r="A243" s="235"/>
      <c r="B243" s="235"/>
      <c r="C243" s="235"/>
      <c r="D243" s="235"/>
      <c r="E243" s="235"/>
      <c r="F243" s="235"/>
      <c r="G243" s="235"/>
      <c r="H243" s="235"/>
      <c r="I243" s="235"/>
      <c r="J243" s="235"/>
      <c r="K243" s="235"/>
      <c r="L243" s="235"/>
      <c r="M243" s="235"/>
      <c r="N243" s="235"/>
      <c r="O243" s="235"/>
      <c r="P243" s="235"/>
      <c r="Q243" s="235"/>
    </row>
    <row r="244" spans="1:17" ht="12" customHeight="1" x14ac:dyDescent="0.25">
      <c r="A244" s="235"/>
      <c r="B244" s="235"/>
      <c r="C244" s="235"/>
      <c r="D244" s="235"/>
      <c r="E244" s="235"/>
      <c r="F244" s="235"/>
      <c r="G244" s="235"/>
      <c r="H244" s="235"/>
      <c r="I244" s="235"/>
      <c r="J244" s="235"/>
      <c r="K244" s="235"/>
      <c r="L244" s="235"/>
      <c r="M244" s="235"/>
      <c r="N244" s="235"/>
      <c r="O244" s="235"/>
      <c r="P244" s="235"/>
      <c r="Q244" s="235"/>
    </row>
    <row r="245" spans="1:17" ht="12" customHeight="1" x14ac:dyDescent="0.25">
      <c r="A245" s="235"/>
      <c r="B245" s="235"/>
      <c r="C245" s="235"/>
      <c r="D245" s="235"/>
      <c r="E245" s="235"/>
      <c r="F245" s="235"/>
      <c r="G245" s="235"/>
      <c r="H245" s="235"/>
      <c r="I245" s="235"/>
      <c r="J245" s="235"/>
      <c r="K245" s="235"/>
      <c r="L245" s="235"/>
      <c r="M245" s="235"/>
      <c r="N245" s="235"/>
      <c r="O245" s="235"/>
      <c r="P245" s="235"/>
      <c r="Q245" s="235"/>
    </row>
    <row r="246" spans="1:17" ht="12" customHeight="1" x14ac:dyDescent="0.25">
      <c r="A246" s="235"/>
      <c r="B246" s="235"/>
      <c r="C246" s="235"/>
      <c r="D246" s="235"/>
      <c r="E246" s="235"/>
      <c r="F246" s="235"/>
      <c r="G246" s="235"/>
      <c r="H246" s="235"/>
      <c r="I246" s="235"/>
      <c r="J246" s="235"/>
      <c r="K246" s="235"/>
      <c r="L246" s="235"/>
      <c r="M246" s="235"/>
      <c r="N246" s="235"/>
      <c r="O246" s="235"/>
      <c r="P246" s="235"/>
      <c r="Q246" s="235"/>
    </row>
    <row r="247" spans="1:17" ht="12" customHeight="1" x14ac:dyDescent="0.25">
      <c r="A247" s="235"/>
      <c r="B247" s="235"/>
      <c r="C247" s="235"/>
      <c r="D247" s="235"/>
      <c r="E247" s="235"/>
      <c r="F247" s="235"/>
      <c r="G247" s="235"/>
      <c r="H247" s="235"/>
      <c r="I247" s="235"/>
      <c r="J247" s="235"/>
      <c r="K247" s="235"/>
      <c r="L247" s="235"/>
      <c r="M247" s="235"/>
      <c r="N247" s="235"/>
      <c r="O247" s="235"/>
      <c r="P247" s="235"/>
      <c r="Q247" s="235"/>
    </row>
    <row r="248" spans="1:17" ht="12" customHeight="1" x14ac:dyDescent="0.25">
      <c r="A248" s="235"/>
      <c r="B248" s="235"/>
      <c r="C248" s="235"/>
      <c r="D248" s="235"/>
      <c r="E248" s="235"/>
      <c r="F248" s="235"/>
      <c r="G248" s="235"/>
      <c r="H248" s="235"/>
      <c r="I248" s="235"/>
      <c r="J248" s="235"/>
      <c r="K248" s="235"/>
      <c r="L248" s="235"/>
      <c r="M248" s="235"/>
      <c r="N248" s="235"/>
      <c r="O248" s="235"/>
      <c r="P248" s="235"/>
      <c r="Q248" s="235"/>
    </row>
    <row r="249" spans="1:17" ht="12" customHeight="1" x14ac:dyDescent="0.25">
      <c r="A249" s="235"/>
      <c r="B249" s="235"/>
      <c r="C249" s="235"/>
      <c r="D249" s="235"/>
      <c r="E249" s="235"/>
      <c r="F249" s="235"/>
      <c r="G249" s="235"/>
      <c r="H249" s="235"/>
      <c r="I249" s="235"/>
      <c r="J249" s="235"/>
      <c r="K249" s="235"/>
      <c r="L249" s="235"/>
      <c r="M249" s="235"/>
      <c r="N249" s="235"/>
      <c r="O249" s="235"/>
      <c r="P249" s="235"/>
      <c r="Q249" s="235"/>
    </row>
    <row r="250" spans="1:17" ht="12" customHeight="1" x14ac:dyDescent="0.25">
      <c r="A250" s="235"/>
      <c r="B250" s="235"/>
      <c r="C250" s="235"/>
      <c r="D250" s="235"/>
      <c r="E250" s="235"/>
      <c r="F250" s="235"/>
      <c r="G250" s="235"/>
      <c r="H250" s="235"/>
      <c r="I250" s="235"/>
      <c r="J250" s="235"/>
      <c r="K250" s="235"/>
      <c r="L250" s="235"/>
      <c r="M250" s="235"/>
      <c r="N250" s="235"/>
      <c r="O250" s="235"/>
      <c r="P250" s="235"/>
      <c r="Q250" s="235"/>
    </row>
    <row r="251" spans="1:17" ht="12" customHeight="1" x14ac:dyDescent="0.25">
      <c r="A251" s="235"/>
      <c r="B251" s="235"/>
      <c r="C251" s="235"/>
      <c r="D251" s="235"/>
      <c r="E251" s="235"/>
      <c r="F251" s="235"/>
      <c r="G251" s="235"/>
      <c r="H251" s="235"/>
      <c r="I251" s="235"/>
      <c r="J251" s="235"/>
      <c r="K251" s="235"/>
      <c r="L251" s="235"/>
      <c r="M251" s="235"/>
      <c r="N251" s="235"/>
      <c r="O251" s="235"/>
      <c r="P251" s="235"/>
      <c r="Q251" s="235"/>
    </row>
    <row r="252" spans="1:17" ht="12" customHeight="1" x14ac:dyDescent="0.25">
      <c r="A252" s="235"/>
      <c r="B252" s="235"/>
      <c r="C252" s="235"/>
      <c r="D252" s="235"/>
      <c r="E252" s="235"/>
      <c r="F252" s="235"/>
      <c r="G252" s="235"/>
      <c r="H252" s="235"/>
      <c r="I252" s="235"/>
      <c r="J252" s="235"/>
      <c r="K252" s="235"/>
      <c r="L252" s="235"/>
      <c r="M252" s="235"/>
      <c r="N252" s="235"/>
      <c r="O252" s="235"/>
      <c r="P252" s="235"/>
      <c r="Q252" s="235"/>
    </row>
    <row r="253" spans="1:17" ht="12" customHeight="1" x14ac:dyDescent="0.25">
      <c r="A253" s="235"/>
      <c r="B253" s="235"/>
      <c r="C253" s="235"/>
      <c r="D253" s="235"/>
      <c r="E253" s="235"/>
      <c r="F253" s="235"/>
      <c r="G253" s="235"/>
      <c r="H253" s="235"/>
      <c r="I253" s="235"/>
      <c r="J253" s="235"/>
      <c r="K253" s="235"/>
      <c r="L253" s="235"/>
      <c r="M253" s="235"/>
      <c r="N253" s="235"/>
      <c r="O253" s="235"/>
      <c r="P253" s="235"/>
      <c r="Q253" s="235"/>
    </row>
    <row r="254" spans="1:17" ht="12" customHeight="1" x14ac:dyDescent="0.25">
      <c r="A254" s="235"/>
      <c r="B254" s="235"/>
      <c r="C254" s="235"/>
      <c r="D254" s="235"/>
      <c r="E254" s="235"/>
      <c r="F254" s="235"/>
      <c r="G254" s="235"/>
      <c r="H254" s="235"/>
      <c r="I254" s="235"/>
      <c r="J254" s="235"/>
      <c r="K254" s="235"/>
      <c r="L254" s="235"/>
      <c r="M254" s="235"/>
      <c r="N254" s="235"/>
      <c r="O254" s="235"/>
      <c r="P254" s="235"/>
      <c r="Q254" s="235"/>
    </row>
    <row r="255" spans="1:17" ht="12" customHeight="1" x14ac:dyDescent="0.25">
      <c r="A255" s="235"/>
      <c r="B255" s="235"/>
      <c r="C255" s="235"/>
      <c r="D255" s="235"/>
      <c r="E255" s="235"/>
      <c r="F255" s="235"/>
      <c r="G255" s="235"/>
      <c r="H255" s="235"/>
      <c r="I255" s="235"/>
      <c r="J255" s="235"/>
      <c r="K255" s="235"/>
      <c r="L255" s="235"/>
      <c r="M255" s="235"/>
      <c r="N255" s="235"/>
      <c r="O255" s="235"/>
      <c r="P255" s="235"/>
      <c r="Q255" s="235"/>
    </row>
    <row r="256" spans="1:17" ht="12" customHeight="1" x14ac:dyDescent="0.25">
      <c r="A256" s="235"/>
      <c r="B256" s="235"/>
      <c r="C256" s="235"/>
      <c r="D256" s="235"/>
      <c r="E256" s="235"/>
      <c r="F256" s="235"/>
      <c r="G256" s="235"/>
      <c r="H256" s="235"/>
      <c r="I256" s="235"/>
      <c r="J256" s="235"/>
      <c r="K256" s="235"/>
      <c r="L256" s="235"/>
      <c r="M256" s="235"/>
      <c r="N256" s="235"/>
      <c r="O256" s="235"/>
      <c r="P256" s="235"/>
      <c r="Q256" s="235"/>
    </row>
    <row r="257" spans="1:17" ht="12" customHeight="1" x14ac:dyDescent="0.25">
      <c r="A257" s="235"/>
      <c r="B257" s="235"/>
      <c r="C257" s="235"/>
      <c r="D257" s="235"/>
      <c r="E257" s="235"/>
      <c r="F257" s="235"/>
      <c r="G257" s="235"/>
      <c r="H257" s="235"/>
      <c r="I257" s="235"/>
      <c r="J257" s="235"/>
      <c r="K257" s="235"/>
      <c r="L257" s="235"/>
      <c r="M257" s="235"/>
      <c r="N257" s="235"/>
      <c r="O257" s="235"/>
      <c r="P257" s="235"/>
      <c r="Q257" s="235"/>
    </row>
    <row r="258" spans="1:17" ht="12" customHeight="1" x14ac:dyDescent="0.25">
      <c r="A258" s="235"/>
      <c r="B258" s="235"/>
      <c r="C258" s="235"/>
      <c r="D258" s="235"/>
      <c r="E258" s="235"/>
      <c r="F258" s="235"/>
      <c r="G258" s="235"/>
      <c r="H258" s="235"/>
      <c r="I258" s="235"/>
      <c r="J258" s="235"/>
      <c r="K258" s="235"/>
      <c r="L258" s="235"/>
      <c r="M258" s="235"/>
      <c r="N258" s="235"/>
      <c r="O258" s="235"/>
      <c r="P258" s="235"/>
      <c r="Q258" s="235"/>
    </row>
    <row r="259" spans="1:17" ht="12" customHeight="1" x14ac:dyDescent="0.25">
      <c r="A259" s="235"/>
      <c r="B259" s="235"/>
      <c r="C259" s="235"/>
      <c r="D259" s="235"/>
      <c r="E259" s="235"/>
      <c r="F259" s="235"/>
      <c r="G259" s="235"/>
      <c r="H259" s="235"/>
      <c r="I259" s="235"/>
      <c r="J259" s="235"/>
      <c r="K259" s="235"/>
      <c r="L259" s="235"/>
      <c r="M259" s="235"/>
      <c r="N259" s="235"/>
      <c r="O259" s="235"/>
      <c r="P259" s="235"/>
      <c r="Q259" s="235"/>
    </row>
    <row r="260" spans="1:17" ht="12" customHeight="1" x14ac:dyDescent="0.25">
      <c r="A260" s="235"/>
      <c r="B260" s="235"/>
      <c r="C260" s="235"/>
      <c r="D260" s="235"/>
      <c r="E260" s="235"/>
      <c r="F260" s="235"/>
      <c r="G260" s="235"/>
      <c r="H260" s="235"/>
      <c r="I260" s="235"/>
      <c r="J260" s="235"/>
      <c r="K260" s="235"/>
      <c r="L260" s="235"/>
      <c r="M260" s="235"/>
      <c r="N260" s="235"/>
      <c r="O260" s="235"/>
      <c r="P260" s="235"/>
      <c r="Q260" s="235"/>
    </row>
    <row r="261" spans="1:17" ht="12" customHeight="1" x14ac:dyDescent="0.25">
      <c r="A261" s="235"/>
      <c r="B261" s="235"/>
      <c r="C261" s="235"/>
      <c r="D261" s="235"/>
      <c r="E261" s="235"/>
      <c r="F261" s="235"/>
      <c r="G261" s="235"/>
      <c r="H261" s="235"/>
      <c r="I261" s="235"/>
      <c r="J261" s="235"/>
      <c r="K261" s="235"/>
      <c r="L261" s="235"/>
      <c r="M261" s="235"/>
      <c r="N261" s="235"/>
      <c r="O261" s="235"/>
      <c r="P261" s="235"/>
      <c r="Q261" s="235"/>
    </row>
    <row r="262" spans="1:17" ht="12" customHeight="1" x14ac:dyDescent="0.25">
      <c r="A262" s="235"/>
      <c r="B262" s="235"/>
      <c r="C262" s="235"/>
      <c r="D262" s="235"/>
      <c r="E262" s="235"/>
      <c r="F262" s="235"/>
      <c r="G262" s="235"/>
      <c r="H262" s="235"/>
      <c r="I262" s="235"/>
      <c r="J262" s="235"/>
      <c r="K262" s="235"/>
      <c r="L262" s="235"/>
      <c r="M262" s="235"/>
      <c r="N262" s="235"/>
      <c r="O262" s="235"/>
      <c r="P262" s="235"/>
      <c r="Q262" s="235"/>
    </row>
    <row r="263" spans="1:17" ht="12" customHeight="1" x14ac:dyDescent="0.25">
      <c r="A263" s="235"/>
      <c r="B263" s="235"/>
      <c r="C263" s="235"/>
      <c r="D263" s="235"/>
      <c r="E263" s="235"/>
      <c r="F263" s="235"/>
      <c r="G263" s="235"/>
      <c r="H263" s="235"/>
      <c r="I263" s="235"/>
      <c r="J263" s="235"/>
      <c r="K263" s="235"/>
      <c r="L263" s="235"/>
      <c r="M263" s="235"/>
      <c r="N263" s="235"/>
      <c r="O263" s="235"/>
      <c r="P263" s="235"/>
      <c r="Q263" s="235"/>
    </row>
    <row r="264" spans="1:17" ht="12" customHeight="1" x14ac:dyDescent="0.25">
      <c r="A264" s="235"/>
      <c r="B264" s="235"/>
      <c r="C264" s="235"/>
      <c r="D264" s="235"/>
      <c r="E264" s="235"/>
      <c r="F264" s="235"/>
      <c r="G264" s="235"/>
      <c r="H264" s="235"/>
      <c r="I264" s="235"/>
      <c r="J264" s="235"/>
      <c r="K264" s="235"/>
      <c r="L264" s="235"/>
      <c r="M264" s="235"/>
      <c r="N264" s="235"/>
      <c r="O264" s="235"/>
      <c r="P264" s="235"/>
      <c r="Q264" s="235"/>
    </row>
    <row r="265" spans="1:17" ht="12" customHeight="1" x14ac:dyDescent="0.25">
      <c r="A265" s="235"/>
      <c r="B265" s="235"/>
      <c r="C265" s="235"/>
      <c r="D265" s="235"/>
      <c r="E265" s="235"/>
      <c r="F265" s="235"/>
      <c r="G265" s="235"/>
      <c r="H265" s="235"/>
      <c r="I265" s="235"/>
      <c r="J265" s="235"/>
      <c r="K265" s="235"/>
      <c r="L265" s="235"/>
      <c r="M265" s="235"/>
      <c r="N265" s="235"/>
      <c r="O265" s="235"/>
      <c r="P265" s="235"/>
      <c r="Q265" s="235"/>
    </row>
    <row r="266" spans="1:17" ht="12" customHeight="1" x14ac:dyDescent="0.25">
      <c r="A266" s="235"/>
      <c r="B266" s="235"/>
      <c r="C266" s="235"/>
      <c r="D266" s="235"/>
      <c r="E266" s="235"/>
      <c r="F266" s="235"/>
      <c r="G266" s="235"/>
      <c r="H266" s="235"/>
      <c r="I266" s="235"/>
      <c r="J266" s="235"/>
      <c r="K266" s="235"/>
      <c r="L266" s="235"/>
      <c r="M266" s="235"/>
      <c r="N266" s="235"/>
      <c r="O266" s="235"/>
      <c r="P266" s="235"/>
      <c r="Q266" s="235"/>
    </row>
    <row r="267" spans="1:17" ht="12" customHeight="1" x14ac:dyDescent="0.25">
      <c r="A267" s="235"/>
      <c r="B267" s="235"/>
      <c r="C267" s="235"/>
      <c r="D267" s="235"/>
      <c r="E267" s="235"/>
      <c r="F267" s="235"/>
      <c r="G267" s="235"/>
      <c r="H267" s="235"/>
      <c r="I267" s="235"/>
      <c r="J267" s="235"/>
      <c r="K267" s="235"/>
      <c r="L267" s="235"/>
      <c r="M267" s="235"/>
      <c r="N267" s="235"/>
      <c r="O267" s="235"/>
      <c r="P267" s="235"/>
      <c r="Q267" s="235"/>
    </row>
    <row r="268" spans="1:17" ht="12" customHeight="1" x14ac:dyDescent="0.25">
      <c r="A268" s="235"/>
      <c r="B268" s="235"/>
      <c r="C268" s="235"/>
      <c r="D268" s="235"/>
      <c r="E268" s="235"/>
      <c r="F268" s="235"/>
      <c r="G268" s="235"/>
      <c r="H268" s="235"/>
      <c r="I268" s="235"/>
      <c r="J268" s="235"/>
      <c r="K268" s="235"/>
      <c r="L268" s="235"/>
      <c r="M268" s="235"/>
      <c r="N268" s="235"/>
      <c r="O268" s="235"/>
      <c r="P268" s="235"/>
      <c r="Q268" s="235"/>
    </row>
    <row r="269" spans="1:17" ht="12" customHeight="1" x14ac:dyDescent="0.25">
      <c r="A269" s="235"/>
      <c r="B269" s="235"/>
      <c r="C269" s="235"/>
      <c r="D269" s="235"/>
      <c r="E269" s="235"/>
      <c r="F269" s="235"/>
      <c r="G269" s="235"/>
      <c r="H269" s="235"/>
      <c r="I269" s="235"/>
      <c r="J269" s="235"/>
      <c r="K269" s="235"/>
      <c r="L269" s="235"/>
      <c r="M269" s="235"/>
      <c r="N269" s="235"/>
      <c r="O269" s="235"/>
      <c r="P269" s="235"/>
      <c r="Q269" s="235"/>
    </row>
    <row r="270" spans="1:17" ht="12" customHeight="1" x14ac:dyDescent="0.25">
      <c r="A270" s="235"/>
      <c r="B270" s="235"/>
      <c r="C270" s="235"/>
      <c r="D270" s="235"/>
      <c r="E270" s="235"/>
      <c r="F270" s="235"/>
      <c r="G270" s="235"/>
      <c r="H270" s="235"/>
      <c r="I270" s="235"/>
      <c r="J270" s="235"/>
      <c r="K270" s="235"/>
      <c r="L270" s="235"/>
      <c r="M270" s="235"/>
      <c r="N270" s="235"/>
      <c r="O270" s="235"/>
      <c r="P270" s="235"/>
      <c r="Q270" s="235"/>
    </row>
    <row r="271" spans="1:17" ht="12" customHeight="1" x14ac:dyDescent="0.25">
      <c r="A271" s="235"/>
      <c r="B271" s="235"/>
      <c r="C271" s="235"/>
      <c r="D271" s="235"/>
      <c r="E271" s="235"/>
      <c r="F271" s="235"/>
      <c r="G271" s="235"/>
      <c r="H271" s="235"/>
      <c r="I271" s="235"/>
      <c r="J271" s="235"/>
      <c r="K271" s="235"/>
      <c r="L271" s="235"/>
      <c r="M271" s="235"/>
      <c r="N271" s="235"/>
      <c r="O271" s="235"/>
      <c r="P271" s="235"/>
      <c r="Q271" s="235"/>
    </row>
    <row r="272" spans="1:17" ht="12" customHeight="1" x14ac:dyDescent="0.25">
      <c r="A272" s="235"/>
      <c r="B272" s="235"/>
      <c r="C272" s="235"/>
      <c r="D272" s="235"/>
      <c r="E272" s="235"/>
      <c r="F272" s="235"/>
      <c r="G272" s="235"/>
      <c r="H272" s="235"/>
      <c r="I272" s="235"/>
      <c r="J272" s="235"/>
      <c r="K272" s="235"/>
      <c r="L272" s="235"/>
      <c r="M272" s="235"/>
      <c r="N272" s="235"/>
      <c r="O272" s="235"/>
      <c r="P272" s="235"/>
      <c r="Q272" s="235"/>
    </row>
    <row r="273" spans="1:17" ht="12" customHeight="1" x14ac:dyDescent="0.25">
      <c r="A273" s="235"/>
      <c r="B273" s="235"/>
      <c r="C273" s="235"/>
      <c r="D273" s="235"/>
      <c r="E273" s="235"/>
      <c r="F273" s="235"/>
      <c r="G273" s="235"/>
      <c r="H273" s="235"/>
      <c r="I273" s="235"/>
      <c r="J273" s="235"/>
      <c r="K273" s="235"/>
      <c r="L273" s="235"/>
      <c r="M273" s="235"/>
      <c r="N273" s="235"/>
      <c r="O273" s="235"/>
      <c r="P273" s="235"/>
      <c r="Q273" s="235"/>
    </row>
    <row r="274" spans="1:17" ht="12" customHeight="1" x14ac:dyDescent="0.25">
      <c r="A274" s="235"/>
      <c r="B274" s="235"/>
      <c r="C274" s="235"/>
      <c r="D274" s="235"/>
      <c r="E274" s="235"/>
      <c r="F274" s="235"/>
      <c r="G274" s="235"/>
      <c r="H274" s="235"/>
      <c r="I274" s="235"/>
      <c r="J274" s="235"/>
      <c r="K274" s="235"/>
      <c r="L274" s="235"/>
      <c r="M274" s="235"/>
      <c r="N274" s="235"/>
      <c r="O274" s="235"/>
      <c r="P274" s="235"/>
      <c r="Q274" s="235"/>
    </row>
    <row r="275" spans="1:17" ht="12" customHeight="1" x14ac:dyDescent="0.25">
      <c r="A275" s="235"/>
      <c r="B275" s="235"/>
      <c r="C275" s="235"/>
      <c r="D275" s="235"/>
      <c r="E275" s="235"/>
      <c r="F275" s="235"/>
      <c r="G275" s="235"/>
      <c r="H275" s="235"/>
      <c r="I275" s="235"/>
      <c r="J275" s="235"/>
      <c r="K275" s="235"/>
      <c r="L275" s="235"/>
      <c r="M275" s="235"/>
      <c r="N275" s="235"/>
      <c r="O275" s="235"/>
      <c r="P275" s="235"/>
      <c r="Q275" s="235"/>
    </row>
    <row r="276" spans="1:17" ht="12" customHeight="1" x14ac:dyDescent="0.25">
      <c r="A276" s="235"/>
      <c r="B276" s="235"/>
      <c r="C276" s="235"/>
      <c r="D276" s="235"/>
      <c r="E276" s="235"/>
      <c r="F276" s="235"/>
      <c r="G276" s="235"/>
      <c r="H276" s="235"/>
      <c r="I276" s="235"/>
      <c r="J276" s="235"/>
      <c r="K276" s="235"/>
      <c r="L276" s="235"/>
      <c r="M276" s="235"/>
      <c r="N276" s="235"/>
      <c r="O276" s="235"/>
      <c r="P276" s="235"/>
      <c r="Q276" s="235"/>
    </row>
    <row r="277" spans="1:17" ht="12" customHeight="1" x14ac:dyDescent="0.25">
      <c r="A277" s="235"/>
      <c r="B277" s="235"/>
      <c r="C277" s="235"/>
      <c r="D277" s="235"/>
      <c r="E277" s="235"/>
      <c r="F277" s="235"/>
      <c r="G277" s="235"/>
      <c r="H277" s="235"/>
      <c r="I277" s="235"/>
      <c r="J277" s="235"/>
      <c r="K277" s="235"/>
      <c r="L277" s="235"/>
      <c r="M277" s="235"/>
      <c r="N277" s="235"/>
      <c r="O277" s="235"/>
      <c r="P277" s="235"/>
      <c r="Q277" s="235"/>
    </row>
    <row r="278" spans="1:17" ht="12" customHeight="1" x14ac:dyDescent="0.25">
      <c r="A278" s="235"/>
      <c r="B278" s="235"/>
      <c r="C278" s="235"/>
      <c r="D278" s="235"/>
      <c r="E278" s="235"/>
      <c r="F278" s="235"/>
      <c r="G278" s="235"/>
      <c r="H278" s="235"/>
      <c r="I278" s="235"/>
      <c r="J278" s="235"/>
      <c r="K278" s="235"/>
      <c r="L278" s="235"/>
      <c r="M278" s="235"/>
      <c r="N278" s="235"/>
      <c r="O278" s="235"/>
      <c r="P278" s="235"/>
      <c r="Q278" s="235"/>
    </row>
    <row r="279" spans="1:17" ht="12" customHeight="1" x14ac:dyDescent="0.25">
      <c r="A279" s="235"/>
      <c r="B279" s="235"/>
      <c r="C279" s="235"/>
      <c r="D279" s="235"/>
      <c r="E279" s="235"/>
      <c r="F279" s="235"/>
      <c r="G279" s="235"/>
      <c r="H279" s="235"/>
      <c r="I279" s="235"/>
      <c r="J279" s="235"/>
      <c r="K279" s="235"/>
      <c r="L279" s="235"/>
      <c r="M279" s="235"/>
      <c r="N279" s="235"/>
      <c r="O279" s="235"/>
      <c r="P279" s="235"/>
      <c r="Q279" s="235"/>
    </row>
    <row r="280" spans="1:17" ht="12" customHeight="1" x14ac:dyDescent="0.25">
      <c r="A280" s="235"/>
      <c r="B280" s="235"/>
      <c r="C280" s="235"/>
      <c r="D280" s="235"/>
      <c r="E280" s="235"/>
      <c r="F280" s="235"/>
      <c r="G280" s="235"/>
      <c r="H280" s="235"/>
      <c r="I280" s="235"/>
      <c r="J280" s="235"/>
      <c r="K280" s="235"/>
      <c r="L280" s="235"/>
      <c r="M280" s="235"/>
      <c r="N280" s="235"/>
      <c r="O280" s="235"/>
      <c r="P280" s="235"/>
      <c r="Q280" s="235"/>
    </row>
    <row r="281" spans="1:17" ht="12" customHeight="1" x14ac:dyDescent="0.25">
      <c r="A281" s="235"/>
      <c r="B281" s="235"/>
      <c r="C281" s="235"/>
      <c r="D281" s="235"/>
      <c r="E281" s="235"/>
      <c r="F281" s="235"/>
      <c r="G281" s="235"/>
      <c r="H281" s="235"/>
      <c r="I281" s="235"/>
      <c r="J281" s="235"/>
      <c r="K281" s="235"/>
      <c r="L281" s="235"/>
      <c r="M281" s="235"/>
      <c r="N281" s="235"/>
      <c r="O281" s="235"/>
      <c r="P281" s="235"/>
      <c r="Q281" s="235"/>
    </row>
    <row r="282" spans="1:17" ht="12" customHeight="1" x14ac:dyDescent="0.25">
      <c r="A282" s="235"/>
      <c r="B282" s="235"/>
      <c r="C282" s="235"/>
      <c r="D282" s="235"/>
      <c r="E282" s="235"/>
      <c r="F282" s="235"/>
      <c r="G282" s="235"/>
      <c r="H282" s="235"/>
      <c r="I282" s="235"/>
      <c r="J282" s="235"/>
      <c r="K282" s="235"/>
      <c r="L282" s="235"/>
      <c r="M282" s="235"/>
      <c r="N282" s="235"/>
      <c r="O282" s="235"/>
      <c r="P282" s="235"/>
      <c r="Q282" s="235"/>
    </row>
    <row r="283" spans="1:17" ht="12" customHeight="1" x14ac:dyDescent="0.25">
      <c r="A283" s="235"/>
      <c r="B283" s="235"/>
      <c r="C283" s="235"/>
      <c r="D283" s="235"/>
      <c r="E283" s="235"/>
      <c r="F283" s="235"/>
      <c r="G283" s="235"/>
      <c r="H283" s="235"/>
      <c r="I283" s="235"/>
      <c r="J283" s="235"/>
      <c r="K283" s="235"/>
      <c r="L283" s="235"/>
      <c r="M283" s="235"/>
      <c r="N283" s="235"/>
      <c r="O283" s="235"/>
      <c r="P283" s="235"/>
      <c r="Q283" s="235"/>
    </row>
    <row r="284" spans="1:17" ht="12" customHeight="1" x14ac:dyDescent="0.25">
      <c r="A284" s="235"/>
      <c r="B284" s="235"/>
      <c r="C284" s="235"/>
      <c r="D284" s="235"/>
      <c r="E284" s="235"/>
      <c r="F284" s="235"/>
      <c r="G284" s="235"/>
      <c r="H284" s="235"/>
      <c r="I284" s="235"/>
      <c r="J284" s="235"/>
      <c r="K284" s="235"/>
      <c r="L284" s="235"/>
      <c r="M284" s="235"/>
      <c r="N284" s="235"/>
      <c r="O284" s="235"/>
      <c r="P284" s="235"/>
      <c r="Q284" s="235"/>
    </row>
    <row r="285" spans="1:17" ht="12" customHeight="1" x14ac:dyDescent="0.25">
      <c r="A285" s="235"/>
      <c r="B285" s="235"/>
      <c r="C285" s="235"/>
      <c r="D285" s="235"/>
      <c r="E285" s="235"/>
      <c r="F285" s="235"/>
      <c r="G285" s="235"/>
      <c r="H285" s="235"/>
      <c r="I285" s="235"/>
      <c r="J285" s="235"/>
      <c r="K285" s="235"/>
      <c r="L285" s="235"/>
      <c r="M285" s="235"/>
      <c r="N285" s="235"/>
      <c r="O285" s="235"/>
      <c r="P285" s="235"/>
      <c r="Q285" s="235"/>
    </row>
    <row r="286" spans="1:17" ht="12" customHeight="1" x14ac:dyDescent="0.25">
      <c r="A286" s="235"/>
      <c r="B286" s="235"/>
      <c r="C286" s="235"/>
      <c r="D286" s="235"/>
      <c r="E286" s="235"/>
      <c r="F286" s="235"/>
      <c r="G286" s="235"/>
      <c r="H286" s="235"/>
      <c r="I286" s="235"/>
      <c r="J286" s="235"/>
      <c r="K286" s="235"/>
      <c r="L286" s="235"/>
      <c r="M286" s="235"/>
      <c r="N286" s="235"/>
      <c r="O286" s="235"/>
      <c r="P286" s="235"/>
      <c r="Q286" s="235"/>
    </row>
    <row r="287" spans="1:17" ht="12" customHeight="1" x14ac:dyDescent="0.25">
      <c r="A287" s="235"/>
      <c r="B287" s="235"/>
      <c r="C287" s="235"/>
      <c r="D287" s="235"/>
      <c r="E287" s="235"/>
      <c r="F287" s="235"/>
      <c r="G287" s="235"/>
      <c r="H287" s="235"/>
      <c r="I287" s="235"/>
      <c r="J287" s="235"/>
      <c r="K287" s="235"/>
      <c r="L287" s="235"/>
      <c r="M287" s="235"/>
      <c r="N287" s="235"/>
      <c r="O287" s="235"/>
      <c r="P287" s="235"/>
      <c r="Q287" s="235"/>
    </row>
    <row r="288" spans="1:17" ht="12" customHeight="1" x14ac:dyDescent="0.25">
      <c r="A288" s="235"/>
      <c r="B288" s="235"/>
      <c r="C288" s="235"/>
      <c r="D288" s="235"/>
      <c r="E288" s="235"/>
      <c r="F288" s="235"/>
      <c r="G288" s="235"/>
      <c r="H288" s="235"/>
      <c r="I288" s="235"/>
      <c r="J288" s="235"/>
      <c r="K288" s="235"/>
      <c r="L288" s="235"/>
      <c r="M288" s="235"/>
      <c r="N288" s="235"/>
      <c r="O288" s="235"/>
      <c r="P288" s="235"/>
      <c r="Q288" s="235"/>
    </row>
    <row r="289" spans="1:17" ht="12" customHeight="1" x14ac:dyDescent="0.25">
      <c r="A289" s="235"/>
      <c r="B289" s="235"/>
      <c r="C289" s="235"/>
      <c r="D289" s="235"/>
      <c r="E289" s="235"/>
      <c r="F289" s="235"/>
      <c r="G289" s="235"/>
      <c r="H289" s="235"/>
      <c r="I289" s="235"/>
      <c r="J289" s="235"/>
      <c r="K289" s="235"/>
      <c r="L289" s="235"/>
      <c r="M289" s="235"/>
      <c r="N289" s="235"/>
      <c r="O289" s="235"/>
      <c r="P289" s="235"/>
      <c r="Q289" s="235"/>
    </row>
    <row r="290" spans="1:17" ht="12" customHeight="1" x14ac:dyDescent="0.25">
      <c r="A290" s="235"/>
      <c r="B290" s="235"/>
      <c r="C290" s="235"/>
      <c r="D290" s="235"/>
      <c r="E290" s="235"/>
      <c r="F290" s="235"/>
      <c r="G290" s="235"/>
      <c r="H290" s="235"/>
      <c r="I290" s="235"/>
      <c r="J290" s="235"/>
      <c r="K290" s="235"/>
      <c r="L290" s="235"/>
      <c r="M290" s="235"/>
      <c r="N290" s="235"/>
      <c r="O290" s="235"/>
      <c r="P290" s="235"/>
      <c r="Q290" s="235"/>
    </row>
    <row r="291" spans="1:17" ht="12" customHeight="1" x14ac:dyDescent="0.25">
      <c r="A291" s="235"/>
      <c r="B291" s="235"/>
      <c r="C291" s="235"/>
      <c r="D291" s="235"/>
      <c r="E291" s="235"/>
      <c r="F291" s="235"/>
      <c r="G291" s="235"/>
      <c r="H291" s="235"/>
      <c r="I291" s="235"/>
      <c r="J291" s="235"/>
      <c r="K291" s="235"/>
      <c r="L291" s="235"/>
      <c r="M291" s="235"/>
      <c r="N291" s="235"/>
      <c r="O291" s="235"/>
      <c r="P291" s="235"/>
      <c r="Q291" s="235"/>
    </row>
    <row r="292" spans="1:17" ht="12" customHeight="1" x14ac:dyDescent="0.25">
      <c r="A292" s="235"/>
      <c r="B292" s="235"/>
      <c r="C292" s="235"/>
      <c r="D292" s="235"/>
      <c r="E292" s="235"/>
      <c r="F292" s="235"/>
      <c r="G292" s="235"/>
      <c r="H292" s="235"/>
      <c r="I292" s="235"/>
      <c r="J292" s="235"/>
      <c r="K292" s="235"/>
      <c r="L292" s="235"/>
      <c r="M292" s="235"/>
      <c r="N292" s="235"/>
      <c r="O292" s="235"/>
      <c r="P292" s="235"/>
      <c r="Q292" s="235"/>
    </row>
    <row r="293" spans="1:17" ht="12" customHeight="1" x14ac:dyDescent="0.25">
      <c r="A293" s="235"/>
      <c r="B293" s="235"/>
      <c r="C293" s="235"/>
      <c r="D293" s="235"/>
      <c r="E293" s="235"/>
      <c r="F293" s="235"/>
      <c r="G293" s="235"/>
      <c r="H293" s="235"/>
      <c r="I293" s="235"/>
      <c r="J293" s="235"/>
      <c r="K293" s="235"/>
      <c r="L293" s="235"/>
      <c r="M293" s="235"/>
      <c r="N293" s="235"/>
      <c r="O293" s="235"/>
      <c r="P293" s="235"/>
      <c r="Q293" s="235"/>
    </row>
    <row r="294" spans="1:17" ht="12" customHeight="1" x14ac:dyDescent="0.25">
      <c r="A294" s="235"/>
      <c r="B294" s="235"/>
      <c r="C294" s="235"/>
      <c r="D294" s="235"/>
      <c r="E294" s="235"/>
      <c r="F294" s="235"/>
      <c r="G294" s="235"/>
      <c r="H294" s="235"/>
      <c r="I294" s="235"/>
      <c r="J294" s="235"/>
      <c r="K294" s="235"/>
      <c r="L294" s="235"/>
      <c r="M294" s="235"/>
      <c r="N294" s="235"/>
      <c r="O294" s="235"/>
      <c r="P294" s="235"/>
      <c r="Q294" s="235"/>
    </row>
    <row r="295" spans="1:17" ht="12" customHeight="1" x14ac:dyDescent="0.25">
      <c r="A295" s="235"/>
      <c r="B295" s="235"/>
      <c r="C295" s="235"/>
      <c r="D295" s="235"/>
      <c r="E295" s="235"/>
      <c r="F295" s="235"/>
      <c r="G295" s="235"/>
      <c r="H295" s="235"/>
      <c r="I295" s="235"/>
      <c r="J295" s="235"/>
      <c r="K295" s="235"/>
      <c r="L295" s="235"/>
      <c r="M295" s="235"/>
      <c r="N295" s="235"/>
      <c r="O295" s="235"/>
      <c r="P295" s="235"/>
      <c r="Q295" s="235"/>
    </row>
    <row r="296" spans="1:17" ht="12" customHeight="1" x14ac:dyDescent="0.25">
      <c r="A296" s="235"/>
      <c r="B296" s="235"/>
      <c r="C296" s="235"/>
      <c r="D296" s="235"/>
      <c r="E296" s="235"/>
      <c r="F296" s="235"/>
      <c r="G296" s="235"/>
      <c r="H296" s="235"/>
      <c r="I296" s="235"/>
      <c r="J296" s="235"/>
      <c r="K296" s="235"/>
      <c r="L296" s="235"/>
      <c r="M296" s="235"/>
      <c r="N296" s="235"/>
      <c r="O296" s="235"/>
      <c r="P296" s="235"/>
      <c r="Q296" s="235"/>
    </row>
    <row r="297" spans="1:17" ht="12" customHeight="1" x14ac:dyDescent="0.25">
      <c r="A297" s="235"/>
      <c r="B297" s="235"/>
      <c r="C297" s="235"/>
      <c r="D297" s="235"/>
      <c r="E297" s="235"/>
      <c r="F297" s="235"/>
      <c r="G297" s="235"/>
      <c r="H297" s="235"/>
      <c r="I297" s="235"/>
      <c r="J297" s="235"/>
      <c r="K297" s="235"/>
      <c r="L297" s="235"/>
      <c r="M297" s="235"/>
      <c r="N297" s="235"/>
      <c r="O297" s="235"/>
      <c r="P297" s="235"/>
      <c r="Q297" s="235"/>
    </row>
    <row r="298" spans="1:17" ht="12" customHeight="1" x14ac:dyDescent="0.25">
      <c r="A298" s="235"/>
      <c r="B298" s="235"/>
      <c r="C298" s="235"/>
      <c r="D298" s="235"/>
      <c r="E298" s="235"/>
      <c r="F298" s="235"/>
      <c r="G298" s="235"/>
      <c r="H298" s="235"/>
      <c r="I298" s="235"/>
      <c r="J298" s="235"/>
      <c r="K298" s="235"/>
      <c r="L298" s="235"/>
      <c r="M298" s="235"/>
      <c r="N298" s="235"/>
      <c r="O298" s="235"/>
      <c r="P298" s="235"/>
      <c r="Q298" s="235"/>
    </row>
    <row r="299" spans="1:17" ht="12" customHeight="1" x14ac:dyDescent="0.25">
      <c r="A299" s="235"/>
      <c r="B299" s="235"/>
      <c r="C299" s="235"/>
      <c r="D299" s="235"/>
      <c r="E299" s="235"/>
      <c r="F299" s="235"/>
      <c r="G299" s="235"/>
      <c r="H299" s="235"/>
      <c r="I299" s="235"/>
      <c r="J299" s="235"/>
      <c r="K299" s="235"/>
      <c r="L299" s="235"/>
      <c r="M299" s="235"/>
      <c r="N299" s="235"/>
      <c r="O299" s="235"/>
      <c r="P299" s="235"/>
      <c r="Q299" s="235"/>
    </row>
    <row r="300" spans="1:17" ht="12" customHeight="1" x14ac:dyDescent="0.25">
      <c r="A300" s="235"/>
      <c r="B300" s="235"/>
      <c r="C300" s="235"/>
      <c r="D300" s="235"/>
      <c r="E300" s="235"/>
      <c r="F300" s="235"/>
      <c r="G300" s="235"/>
      <c r="H300" s="235"/>
      <c r="I300" s="235"/>
      <c r="J300" s="235"/>
      <c r="K300" s="235"/>
      <c r="L300" s="235"/>
      <c r="M300" s="235"/>
      <c r="N300" s="235"/>
      <c r="O300" s="235"/>
      <c r="P300" s="235"/>
      <c r="Q300" s="235"/>
    </row>
    <row r="301" spans="1:17" ht="12" customHeight="1" x14ac:dyDescent="0.25">
      <c r="A301" s="235"/>
      <c r="B301" s="235"/>
      <c r="C301" s="235"/>
      <c r="D301" s="235"/>
      <c r="E301" s="235"/>
      <c r="F301" s="235"/>
      <c r="G301" s="235"/>
      <c r="H301" s="235"/>
      <c r="I301" s="235"/>
      <c r="J301" s="235"/>
      <c r="K301" s="235"/>
      <c r="L301" s="235"/>
      <c r="M301" s="235"/>
      <c r="N301" s="235"/>
      <c r="O301" s="235"/>
      <c r="P301" s="235"/>
      <c r="Q301" s="235"/>
    </row>
    <row r="302" spans="1:17" ht="12" customHeight="1" x14ac:dyDescent="0.25">
      <c r="A302" s="235"/>
      <c r="B302" s="235"/>
      <c r="C302" s="235"/>
      <c r="D302" s="235"/>
      <c r="E302" s="235"/>
      <c r="F302" s="235"/>
      <c r="G302" s="235"/>
      <c r="H302" s="235"/>
      <c r="I302" s="235"/>
      <c r="J302" s="235"/>
      <c r="K302" s="235"/>
      <c r="L302" s="235"/>
      <c r="M302" s="235"/>
      <c r="N302" s="235"/>
      <c r="O302" s="235"/>
      <c r="P302" s="235"/>
      <c r="Q302" s="235"/>
    </row>
    <row r="303" spans="1:17" ht="12" customHeight="1" x14ac:dyDescent="0.25">
      <c r="A303" s="235"/>
      <c r="B303" s="235"/>
      <c r="C303" s="235"/>
      <c r="D303" s="235"/>
      <c r="E303" s="235"/>
      <c r="F303" s="235"/>
      <c r="G303" s="235"/>
      <c r="H303" s="235"/>
      <c r="I303" s="235"/>
      <c r="J303" s="235"/>
      <c r="K303" s="235"/>
      <c r="L303" s="235"/>
      <c r="M303" s="235"/>
      <c r="N303" s="235"/>
      <c r="O303" s="235"/>
      <c r="P303" s="235"/>
      <c r="Q303" s="235"/>
    </row>
    <row r="304" spans="1:17" ht="12" customHeight="1" x14ac:dyDescent="0.25">
      <c r="A304" s="235"/>
      <c r="B304" s="235"/>
      <c r="C304" s="235"/>
      <c r="D304" s="235"/>
      <c r="E304" s="235"/>
      <c r="F304" s="235"/>
      <c r="G304" s="235"/>
      <c r="H304" s="235"/>
      <c r="I304" s="235"/>
      <c r="J304" s="235"/>
      <c r="K304" s="235"/>
      <c r="L304" s="235"/>
      <c r="M304" s="235"/>
      <c r="N304" s="235"/>
      <c r="O304" s="235"/>
      <c r="P304" s="235"/>
      <c r="Q304" s="235"/>
    </row>
    <row r="305" spans="1:17" ht="12" customHeight="1" x14ac:dyDescent="0.25">
      <c r="A305" s="235"/>
      <c r="B305" s="235"/>
      <c r="C305" s="235"/>
      <c r="D305" s="235"/>
      <c r="E305" s="235"/>
      <c r="F305" s="235"/>
      <c r="G305" s="235"/>
      <c r="H305" s="235"/>
      <c r="I305" s="235"/>
      <c r="J305" s="235"/>
      <c r="K305" s="235"/>
      <c r="L305" s="235"/>
      <c r="M305" s="235"/>
      <c r="N305" s="235"/>
      <c r="O305" s="235"/>
      <c r="P305" s="235"/>
      <c r="Q305" s="235"/>
    </row>
    <row r="306" spans="1:17" ht="12" customHeight="1" x14ac:dyDescent="0.25">
      <c r="A306" s="235"/>
      <c r="B306" s="235"/>
      <c r="C306" s="235"/>
      <c r="D306" s="235"/>
      <c r="E306" s="235"/>
      <c r="F306" s="235"/>
      <c r="G306" s="235"/>
      <c r="H306" s="235"/>
      <c r="I306" s="235"/>
      <c r="J306" s="235"/>
      <c r="K306" s="235"/>
      <c r="L306" s="235"/>
      <c r="M306" s="235"/>
      <c r="N306" s="235"/>
      <c r="O306" s="235"/>
      <c r="P306" s="235"/>
      <c r="Q306" s="235"/>
    </row>
    <row r="307" spans="1:17" ht="12" customHeight="1" x14ac:dyDescent="0.25">
      <c r="A307" s="235"/>
      <c r="B307" s="235"/>
      <c r="C307" s="235"/>
      <c r="D307" s="235"/>
      <c r="E307" s="235"/>
      <c r="F307" s="235"/>
      <c r="G307" s="235"/>
      <c r="H307" s="235"/>
      <c r="I307" s="235"/>
      <c r="J307" s="235"/>
      <c r="K307" s="235"/>
      <c r="L307" s="235"/>
      <c r="M307" s="235"/>
      <c r="N307" s="235"/>
      <c r="O307" s="235"/>
      <c r="P307" s="235"/>
      <c r="Q307" s="235"/>
    </row>
    <row r="308" spans="1:17" ht="12" customHeight="1" x14ac:dyDescent="0.25">
      <c r="A308" s="235"/>
      <c r="B308" s="235"/>
      <c r="C308" s="235"/>
      <c r="D308" s="235"/>
      <c r="E308" s="235"/>
      <c r="F308" s="235"/>
      <c r="G308" s="235"/>
      <c r="H308" s="235"/>
      <c r="I308" s="235"/>
      <c r="J308" s="235"/>
      <c r="K308" s="235"/>
      <c r="L308" s="235"/>
      <c r="M308" s="235"/>
      <c r="N308" s="235"/>
      <c r="O308" s="235"/>
      <c r="P308" s="235"/>
      <c r="Q308" s="235"/>
    </row>
    <row r="309" spans="1:17" ht="12" customHeight="1" x14ac:dyDescent="0.25">
      <c r="A309" s="235"/>
      <c r="B309" s="235"/>
      <c r="C309" s="235"/>
      <c r="D309" s="235"/>
      <c r="E309" s="235"/>
      <c r="F309" s="235"/>
      <c r="G309" s="235"/>
      <c r="H309" s="235"/>
      <c r="I309" s="235"/>
      <c r="J309" s="235"/>
      <c r="K309" s="235"/>
      <c r="L309" s="235"/>
      <c r="M309" s="235"/>
      <c r="N309" s="235"/>
      <c r="O309" s="235"/>
      <c r="P309" s="235"/>
      <c r="Q309" s="235"/>
    </row>
    <row r="310" spans="1:17" ht="12" customHeight="1" x14ac:dyDescent="0.25">
      <c r="A310" s="235"/>
      <c r="B310" s="235"/>
      <c r="C310" s="235"/>
      <c r="D310" s="235"/>
      <c r="E310" s="235"/>
      <c r="F310" s="235"/>
      <c r="G310" s="235"/>
      <c r="H310" s="235"/>
      <c r="I310" s="235"/>
      <c r="J310" s="235"/>
      <c r="K310" s="235"/>
      <c r="L310" s="235"/>
      <c r="M310" s="235"/>
      <c r="N310" s="235"/>
      <c r="O310" s="235"/>
      <c r="P310" s="235"/>
      <c r="Q310" s="235"/>
    </row>
    <row r="311" spans="1:17" ht="12" customHeight="1" x14ac:dyDescent="0.25">
      <c r="A311" s="235"/>
      <c r="B311" s="235"/>
      <c r="C311" s="235"/>
      <c r="D311" s="235"/>
      <c r="E311" s="235"/>
      <c r="F311" s="235"/>
      <c r="G311" s="235"/>
      <c r="H311" s="235"/>
      <c r="I311" s="235"/>
      <c r="J311" s="235"/>
      <c r="K311" s="235"/>
      <c r="L311" s="235"/>
      <c r="M311" s="235"/>
      <c r="N311" s="235"/>
      <c r="O311" s="235"/>
      <c r="P311" s="235"/>
      <c r="Q311" s="235"/>
    </row>
    <row r="312" spans="1:17" ht="12" customHeight="1" x14ac:dyDescent="0.25">
      <c r="A312" s="235"/>
      <c r="B312" s="235"/>
      <c r="C312" s="235"/>
      <c r="D312" s="235"/>
      <c r="E312" s="235"/>
      <c r="F312" s="235"/>
      <c r="G312" s="235"/>
      <c r="H312" s="235"/>
      <c r="I312" s="235"/>
      <c r="J312" s="235"/>
      <c r="K312" s="235"/>
      <c r="L312" s="235"/>
      <c r="M312" s="235"/>
      <c r="N312" s="235"/>
      <c r="O312" s="235"/>
      <c r="P312" s="235"/>
      <c r="Q312" s="235"/>
    </row>
    <row r="313" spans="1:17" ht="12" customHeight="1" x14ac:dyDescent="0.25">
      <c r="A313" s="235"/>
      <c r="B313" s="235"/>
      <c r="C313" s="235"/>
      <c r="D313" s="235"/>
      <c r="E313" s="235"/>
      <c r="F313" s="235"/>
      <c r="G313" s="235"/>
      <c r="H313" s="235"/>
      <c r="I313" s="235"/>
      <c r="J313" s="235"/>
      <c r="K313" s="235"/>
      <c r="L313" s="235"/>
      <c r="M313" s="235"/>
      <c r="N313" s="235"/>
      <c r="O313" s="235"/>
      <c r="P313" s="235"/>
      <c r="Q313" s="235"/>
    </row>
    <row r="314" spans="1:17" ht="12" customHeight="1" x14ac:dyDescent="0.25">
      <c r="A314" s="235"/>
      <c r="B314" s="235"/>
      <c r="C314" s="235"/>
      <c r="D314" s="235"/>
      <c r="E314" s="235"/>
      <c r="F314" s="235"/>
      <c r="G314" s="235"/>
      <c r="H314" s="235"/>
      <c r="I314" s="235"/>
      <c r="J314" s="235"/>
      <c r="K314" s="235"/>
      <c r="L314" s="235"/>
      <c r="M314" s="235"/>
      <c r="N314" s="235"/>
      <c r="O314" s="235"/>
      <c r="P314" s="235"/>
      <c r="Q314" s="235"/>
    </row>
    <row r="315" spans="1:17" ht="12" customHeight="1" x14ac:dyDescent="0.25">
      <c r="A315" s="235"/>
      <c r="B315" s="235"/>
      <c r="C315" s="235"/>
      <c r="D315" s="235"/>
      <c r="E315" s="235"/>
      <c r="F315" s="235"/>
      <c r="G315" s="235"/>
      <c r="H315" s="235"/>
      <c r="I315" s="235"/>
      <c r="J315" s="235"/>
      <c r="K315" s="235"/>
      <c r="L315" s="235"/>
      <c r="M315" s="235"/>
      <c r="N315" s="235"/>
      <c r="O315" s="235"/>
      <c r="P315" s="235"/>
      <c r="Q315" s="235"/>
    </row>
    <row r="316" spans="1:17" ht="12" customHeight="1" x14ac:dyDescent="0.25">
      <c r="A316" s="235"/>
      <c r="B316" s="235"/>
      <c r="C316" s="235"/>
      <c r="D316" s="235"/>
      <c r="E316" s="235"/>
      <c r="F316" s="235"/>
      <c r="G316" s="235"/>
      <c r="H316" s="235"/>
      <c r="I316" s="235"/>
      <c r="J316" s="235"/>
      <c r="K316" s="235"/>
      <c r="L316" s="235"/>
      <c r="M316" s="235"/>
      <c r="N316" s="235"/>
      <c r="O316" s="235"/>
      <c r="P316" s="235"/>
      <c r="Q316" s="235"/>
    </row>
    <row r="317" spans="1:17" ht="12" customHeight="1" x14ac:dyDescent="0.25">
      <c r="A317" s="235"/>
      <c r="B317" s="235"/>
      <c r="C317" s="235"/>
      <c r="D317" s="235"/>
      <c r="E317" s="235"/>
      <c r="F317" s="235"/>
      <c r="G317" s="235"/>
      <c r="H317" s="235"/>
      <c r="I317" s="235"/>
      <c r="J317" s="235"/>
      <c r="K317" s="235"/>
      <c r="L317" s="235"/>
      <c r="M317" s="235"/>
      <c r="N317" s="235"/>
      <c r="O317" s="235"/>
      <c r="P317" s="235"/>
      <c r="Q317" s="235"/>
    </row>
    <row r="318" spans="1:17" ht="12" customHeight="1" x14ac:dyDescent="0.25">
      <c r="A318" s="235"/>
      <c r="B318" s="235"/>
      <c r="C318" s="235"/>
      <c r="D318" s="235"/>
      <c r="E318" s="235"/>
      <c r="F318" s="235"/>
      <c r="G318" s="235"/>
      <c r="H318" s="235"/>
      <c r="I318" s="235"/>
      <c r="J318" s="235"/>
      <c r="K318" s="235"/>
      <c r="L318" s="235"/>
      <c r="M318" s="235"/>
      <c r="N318" s="235"/>
      <c r="O318" s="235"/>
      <c r="P318" s="235"/>
      <c r="Q318" s="235"/>
    </row>
    <row r="319" spans="1:17" ht="12" customHeight="1" x14ac:dyDescent="0.25">
      <c r="A319" s="235"/>
      <c r="B319" s="235"/>
      <c r="C319" s="235"/>
      <c r="D319" s="235"/>
      <c r="E319" s="235"/>
      <c r="F319" s="235"/>
      <c r="G319" s="235"/>
      <c r="H319" s="235"/>
      <c r="I319" s="235"/>
      <c r="J319" s="235"/>
      <c r="K319" s="235"/>
      <c r="L319" s="235"/>
      <c r="M319" s="235"/>
      <c r="N319" s="235"/>
      <c r="O319" s="235"/>
      <c r="P319" s="235"/>
      <c r="Q319" s="235"/>
    </row>
    <row r="320" spans="1:17" ht="12" customHeight="1" x14ac:dyDescent="0.25">
      <c r="A320" s="235"/>
      <c r="B320" s="235"/>
      <c r="C320" s="235"/>
      <c r="D320" s="235"/>
      <c r="E320" s="235"/>
      <c r="F320" s="235"/>
      <c r="G320" s="235"/>
      <c r="H320" s="235"/>
      <c r="I320" s="235"/>
      <c r="J320" s="235"/>
      <c r="K320" s="235"/>
      <c r="L320" s="235"/>
      <c r="M320" s="235"/>
      <c r="N320" s="235"/>
      <c r="O320" s="235"/>
      <c r="P320" s="235"/>
      <c r="Q320" s="235"/>
    </row>
    <row r="321" spans="1:17" ht="12" customHeight="1" x14ac:dyDescent="0.25">
      <c r="A321" s="235"/>
      <c r="B321" s="235"/>
      <c r="C321" s="235"/>
      <c r="D321" s="235"/>
      <c r="E321" s="235"/>
      <c r="F321" s="235"/>
      <c r="G321" s="235"/>
      <c r="H321" s="235"/>
      <c r="I321" s="235"/>
      <c r="J321" s="235"/>
      <c r="K321" s="235"/>
      <c r="L321" s="235"/>
      <c r="M321" s="235"/>
      <c r="N321" s="235"/>
      <c r="O321" s="235"/>
      <c r="P321" s="235"/>
      <c r="Q321" s="235"/>
    </row>
    <row r="322" spans="1:17" ht="12" customHeight="1" x14ac:dyDescent="0.25">
      <c r="A322" s="235"/>
      <c r="B322" s="235"/>
      <c r="C322" s="235"/>
      <c r="D322" s="235"/>
      <c r="E322" s="235"/>
      <c r="F322" s="235"/>
      <c r="G322" s="235"/>
      <c r="H322" s="235"/>
      <c r="I322" s="235"/>
      <c r="J322" s="235"/>
      <c r="K322" s="235"/>
      <c r="L322" s="235"/>
      <c r="M322" s="235"/>
      <c r="N322" s="235"/>
      <c r="O322" s="235"/>
      <c r="P322" s="235"/>
      <c r="Q322" s="235"/>
    </row>
    <row r="323" spans="1:17" ht="12" customHeight="1" x14ac:dyDescent="0.25">
      <c r="A323" s="235"/>
      <c r="B323" s="235"/>
      <c r="C323" s="235"/>
      <c r="D323" s="235"/>
      <c r="E323" s="235"/>
      <c r="F323" s="235"/>
      <c r="G323" s="235"/>
      <c r="H323" s="235"/>
      <c r="I323" s="235"/>
      <c r="J323" s="235"/>
      <c r="K323" s="235"/>
      <c r="L323" s="235"/>
      <c r="M323" s="235"/>
      <c r="N323" s="235"/>
      <c r="O323" s="235"/>
      <c r="P323" s="235"/>
      <c r="Q323" s="235"/>
    </row>
    <row r="324" spans="1:17" ht="12" customHeight="1" x14ac:dyDescent="0.25">
      <c r="A324" s="235"/>
      <c r="B324" s="235"/>
      <c r="C324" s="235"/>
      <c r="D324" s="235"/>
      <c r="E324" s="235"/>
      <c r="F324" s="235"/>
      <c r="G324" s="235"/>
      <c r="H324" s="235"/>
      <c r="I324" s="235"/>
      <c r="J324" s="235"/>
      <c r="K324" s="235"/>
      <c r="L324" s="235"/>
      <c r="M324" s="235"/>
      <c r="N324" s="235"/>
      <c r="O324" s="235"/>
      <c r="P324" s="235"/>
      <c r="Q324" s="235"/>
    </row>
    <row r="325" spans="1:17" ht="12" customHeight="1" x14ac:dyDescent="0.25">
      <c r="A325" s="235"/>
      <c r="B325" s="235"/>
      <c r="C325" s="235"/>
      <c r="D325" s="235"/>
      <c r="E325" s="235"/>
      <c r="F325" s="235"/>
      <c r="G325" s="235"/>
      <c r="H325" s="235"/>
      <c r="I325" s="235"/>
      <c r="J325" s="235"/>
      <c r="K325" s="235"/>
      <c r="L325" s="235"/>
      <c r="M325" s="235"/>
      <c r="N325" s="235"/>
      <c r="O325" s="235"/>
      <c r="P325" s="235"/>
      <c r="Q325" s="235"/>
    </row>
    <row r="326" spans="1:17" ht="12" customHeight="1" x14ac:dyDescent="0.25">
      <c r="A326" s="235"/>
      <c r="B326" s="235"/>
      <c r="C326" s="235"/>
      <c r="D326" s="235"/>
      <c r="E326" s="235"/>
      <c r="F326" s="235"/>
      <c r="G326" s="235"/>
      <c r="H326" s="235"/>
      <c r="I326" s="235"/>
      <c r="J326" s="235"/>
      <c r="K326" s="235"/>
      <c r="L326" s="235"/>
      <c r="M326" s="235"/>
      <c r="N326" s="235"/>
      <c r="O326" s="235"/>
      <c r="P326" s="235"/>
      <c r="Q326" s="235"/>
    </row>
    <row r="327" spans="1:17" ht="12" customHeight="1" x14ac:dyDescent="0.25">
      <c r="A327" s="235"/>
      <c r="B327" s="235"/>
      <c r="C327" s="235"/>
      <c r="D327" s="235"/>
      <c r="E327" s="235"/>
      <c r="F327" s="235"/>
      <c r="G327" s="235"/>
      <c r="H327" s="235"/>
      <c r="I327" s="235"/>
      <c r="J327" s="235"/>
      <c r="K327" s="235"/>
      <c r="L327" s="235"/>
      <c r="M327" s="235"/>
      <c r="N327" s="235"/>
      <c r="O327" s="235"/>
      <c r="P327" s="235"/>
      <c r="Q327" s="235"/>
    </row>
    <row r="328" spans="1:17" ht="12" customHeight="1" x14ac:dyDescent="0.25">
      <c r="A328" s="235"/>
      <c r="B328" s="235"/>
      <c r="C328" s="235"/>
      <c r="D328" s="235"/>
      <c r="E328" s="235"/>
      <c r="F328" s="235"/>
      <c r="G328" s="235"/>
      <c r="H328" s="235"/>
      <c r="I328" s="235"/>
      <c r="J328" s="235"/>
      <c r="K328" s="235"/>
      <c r="L328" s="235"/>
      <c r="M328" s="235"/>
      <c r="N328" s="235"/>
      <c r="O328" s="235"/>
      <c r="P328" s="235"/>
      <c r="Q328" s="235"/>
    </row>
    <row r="329" spans="1:17" ht="12" customHeight="1" x14ac:dyDescent="0.25">
      <c r="A329" s="235"/>
      <c r="B329" s="235"/>
      <c r="C329" s="235"/>
      <c r="D329" s="235"/>
      <c r="E329" s="235"/>
      <c r="F329" s="235"/>
      <c r="G329" s="235"/>
      <c r="H329" s="235"/>
      <c r="I329" s="235"/>
      <c r="J329" s="235"/>
      <c r="K329" s="235"/>
      <c r="L329" s="235"/>
      <c r="M329" s="235"/>
      <c r="N329" s="235"/>
      <c r="O329" s="235"/>
      <c r="P329" s="235"/>
      <c r="Q329" s="235"/>
    </row>
    <row r="330" spans="1:17" ht="12" customHeight="1" x14ac:dyDescent="0.25">
      <c r="A330" s="235"/>
      <c r="B330" s="235"/>
      <c r="C330" s="235"/>
      <c r="D330" s="235"/>
      <c r="E330" s="235"/>
      <c r="F330" s="235"/>
      <c r="G330" s="235"/>
      <c r="H330" s="235"/>
      <c r="I330" s="235"/>
      <c r="J330" s="235"/>
      <c r="K330" s="235"/>
      <c r="L330" s="235"/>
      <c r="M330" s="235"/>
      <c r="N330" s="235"/>
      <c r="O330" s="235"/>
      <c r="P330" s="235"/>
      <c r="Q330" s="235"/>
    </row>
    <row r="331" spans="1:17" ht="12" customHeight="1" x14ac:dyDescent="0.25">
      <c r="A331" s="235"/>
      <c r="B331" s="235"/>
      <c r="C331" s="235"/>
      <c r="D331" s="235"/>
      <c r="E331" s="235"/>
      <c r="F331" s="235"/>
      <c r="G331" s="235"/>
      <c r="H331" s="235"/>
      <c r="I331" s="235"/>
      <c r="J331" s="235"/>
      <c r="K331" s="235"/>
      <c r="L331" s="235"/>
      <c r="M331" s="235"/>
      <c r="N331" s="235"/>
      <c r="O331" s="235"/>
      <c r="P331" s="235"/>
      <c r="Q331" s="235"/>
    </row>
    <row r="332" spans="1:17" ht="12" customHeight="1" x14ac:dyDescent="0.25">
      <c r="A332" s="235"/>
      <c r="B332" s="235"/>
      <c r="C332" s="235"/>
      <c r="D332" s="235"/>
      <c r="E332" s="235"/>
      <c r="F332" s="235"/>
      <c r="G332" s="235"/>
      <c r="H332" s="235"/>
      <c r="I332" s="235"/>
      <c r="J332" s="235"/>
      <c r="K332" s="235"/>
      <c r="L332" s="235"/>
      <c r="M332" s="235"/>
      <c r="N332" s="235"/>
      <c r="O332" s="235"/>
      <c r="P332" s="235"/>
      <c r="Q332" s="235"/>
    </row>
    <row r="333" spans="1:17" ht="12" customHeight="1" x14ac:dyDescent="0.25">
      <c r="A333" s="235"/>
      <c r="B333" s="235"/>
      <c r="C333" s="235"/>
      <c r="D333" s="235"/>
      <c r="E333" s="235"/>
      <c r="F333" s="235"/>
      <c r="G333" s="235"/>
      <c r="H333" s="235"/>
      <c r="I333" s="235"/>
      <c r="J333" s="235"/>
      <c r="K333" s="235"/>
      <c r="L333" s="235"/>
      <c r="M333" s="235"/>
      <c r="N333" s="235"/>
      <c r="O333" s="235"/>
      <c r="P333" s="235"/>
      <c r="Q333" s="235"/>
    </row>
    <row r="334" spans="1:17" ht="12" customHeight="1" x14ac:dyDescent="0.25">
      <c r="A334" s="235"/>
      <c r="B334" s="235"/>
      <c r="C334" s="235"/>
      <c r="D334" s="235"/>
      <c r="E334" s="235"/>
      <c r="F334" s="235"/>
      <c r="G334" s="235"/>
      <c r="H334" s="235"/>
      <c r="I334" s="235"/>
      <c r="J334" s="235"/>
      <c r="K334" s="235"/>
      <c r="L334" s="235"/>
      <c r="M334" s="235"/>
      <c r="N334" s="235"/>
      <c r="O334" s="235"/>
      <c r="P334" s="235"/>
      <c r="Q334" s="235"/>
    </row>
    <row r="335" spans="1:17" ht="12" customHeight="1" x14ac:dyDescent="0.25">
      <c r="A335" s="235"/>
      <c r="B335" s="235"/>
      <c r="C335" s="235"/>
      <c r="D335" s="235"/>
      <c r="E335" s="235"/>
      <c r="F335" s="235"/>
      <c r="G335" s="235"/>
      <c r="H335" s="235"/>
      <c r="I335" s="235"/>
      <c r="J335" s="235"/>
      <c r="K335" s="235"/>
      <c r="L335" s="235"/>
      <c r="M335" s="235"/>
      <c r="N335" s="235"/>
      <c r="O335" s="235"/>
      <c r="P335" s="235"/>
      <c r="Q335" s="235"/>
    </row>
    <row r="336" spans="1:17" ht="12" customHeight="1" x14ac:dyDescent="0.25">
      <c r="A336" s="235"/>
      <c r="B336" s="235"/>
      <c r="C336" s="235"/>
      <c r="D336" s="235"/>
      <c r="E336" s="235"/>
      <c r="F336" s="235"/>
      <c r="G336" s="235"/>
      <c r="H336" s="235"/>
      <c r="I336" s="235"/>
      <c r="J336" s="235"/>
      <c r="K336" s="235"/>
      <c r="L336" s="235"/>
      <c r="M336" s="235"/>
      <c r="N336" s="235"/>
      <c r="O336" s="235"/>
      <c r="P336" s="235"/>
      <c r="Q336" s="235"/>
    </row>
    <row r="337" spans="1:17" ht="12" customHeight="1" x14ac:dyDescent="0.25">
      <c r="A337" s="235"/>
      <c r="B337" s="235"/>
      <c r="C337" s="235"/>
      <c r="D337" s="235"/>
      <c r="E337" s="235"/>
      <c r="F337" s="235"/>
      <c r="G337" s="235"/>
      <c r="H337" s="235"/>
      <c r="I337" s="235"/>
      <c r="J337" s="235"/>
      <c r="K337" s="235"/>
      <c r="L337" s="235"/>
      <c r="M337" s="235"/>
      <c r="N337" s="235"/>
      <c r="O337" s="235"/>
      <c r="P337" s="235"/>
      <c r="Q337" s="235"/>
    </row>
    <row r="338" spans="1:17" ht="12" customHeight="1" x14ac:dyDescent="0.25">
      <c r="A338" s="235"/>
      <c r="B338" s="235"/>
      <c r="C338" s="235"/>
      <c r="D338" s="235"/>
      <c r="E338" s="235"/>
      <c r="F338" s="235"/>
      <c r="G338" s="235"/>
      <c r="H338" s="235"/>
      <c r="I338" s="235"/>
      <c r="J338" s="235"/>
      <c r="K338" s="235"/>
      <c r="L338" s="235"/>
      <c r="M338" s="235"/>
      <c r="N338" s="235"/>
      <c r="O338" s="235"/>
      <c r="P338" s="235"/>
      <c r="Q338" s="235"/>
    </row>
    <row r="339" spans="1:17" ht="12" customHeight="1" x14ac:dyDescent="0.25">
      <c r="A339" s="235"/>
      <c r="B339" s="235"/>
      <c r="C339" s="235"/>
      <c r="D339" s="235"/>
      <c r="E339" s="235"/>
      <c r="F339" s="235"/>
      <c r="G339" s="235"/>
      <c r="H339" s="235"/>
      <c r="I339" s="235"/>
      <c r="J339" s="235"/>
      <c r="K339" s="235"/>
      <c r="L339" s="235"/>
      <c r="M339" s="235"/>
      <c r="N339" s="235"/>
      <c r="O339" s="235"/>
      <c r="P339" s="235"/>
      <c r="Q339" s="235"/>
    </row>
    <row r="340" spans="1:17" ht="12" customHeight="1" x14ac:dyDescent="0.25">
      <c r="A340" s="235"/>
      <c r="B340" s="235"/>
      <c r="C340" s="235"/>
      <c r="D340" s="235"/>
      <c r="E340" s="235"/>
      <c r="F340" s="235"/>
      <c r="G340" s="235"/>
      <c r="H340" s="235"/>
      <c r="I340" s="235"/>
      <c r="J340" s="235"/>
      <c r="K340" s="235"/>
      <c r="L340" s="235"/>
      <c r="M340" s="235"/>
      <c r="N340" s="235"/>
      <c r="O340" s="235"/>
      <c r="P340" s="235"/>
      <c r="Q340" s="235"/>
    </row>
    <row r="341" spans="1:17" ht="12" customHeight="1" x14ac:dyDescent="0.25">
      <c r="A341" s="235"/>
      <c r="B341" s="235"/>
      <c r="C341" s="235"/>
      <c r="D341" s="235"/>
      <c r="E341" s="235"/>
      <c r="F341" s="235"/>
      <c r="G341" s="235"/>
      <c r="H341" s="235"/>
      <c r="I341" s="235"/>
      <c r="J341" s="235"/>
      <c r="K341" s="235"/>
      <c r="L341" s="235"/>
      <c r="M341" s="235"/>
      <c r="N341" s="235"/>
      <c r="O341" s="235"/>
      <c r="P341" s="235"/>
      <c r="Q341" s="235"/>
    </row>
    <row r="342" spans="1:17" ht="12" customHeight="1" x14ac:dyDescent="0.25">
      <c r="A342" s="235"/>
      <c r="B342" s="235"/>
      <c r="C342" s="235"/>
      <c r="D342" s="235"/>
      <c r="E342" s="235"/>
      <c r="F342" s="235"/>
      <c r="G342" s="235"/>
      <c r="H342" s="235"/>
      <c r="I342" s="235"/>
      <c r="J342" s="235"/>
      <c r="K342" s="235"/>
      <c r="L342" s="235"/>
      <c r="M342" s="235"/>
      <c r="N342" s="235"/>
      <c r="O342" s="235"/>
      <c r="P342" s="235"/>
      <c r="Q342" s="235"/>
    </row>
    <row r="343" spans="1:17" ht="12" customHeight="1" x14ac:dyDescent="0.25">
      <c r="A343" s="235"/>
      <c r="B343" s="235"/>
      <c r="C343" s="235"/>
      <c r="D343" s="235"/>
      <c r="E343" s="235"/>
      <c r="F343" s="235"/>
      <c r="G343" s="235"/>
      <c r="H343" s="235"/>
      <c r="I343" s="235"/>
      <c r="J343" s="235"/>
      <c r="K343" s="235"/>
      <c r="L343" s="235"/>
      <c r="M343" s="235"/>
      <c r="N343" s="235"/>
      <c r="O343" s="235"/>
      <c r="P343" s="235"/>
      <c r="Q343" s="235"/>
    </row>
    <row r="344" spans="1:17" ht="12" customHeight="1" x14ac:dyDescent="0.25">
      <c r="A344" s="235"/>
      <c r="B344" s="235"/>
      <c r="C344" s="235"/>
      <c r="D344" s="235"/>
      <c r="E344" s="235"/>
      <c r="F344" s="235"/>
      <c r="G344" s="235"/>
      <c r="H344" s="235"/>
      <c r="I344" s="235"/>
      <c r="J344" s="235"/>
      <c r="K344" s="235"/>
      <c r="L344" s="235"/>
      <c r="M344" s="235"/>
      <c r="N344" s="235"/>
      <c r="O344" s="235"/>
      <c r="P344" s="235"/>
      <c r="Q344" s="235"/>
    </row>
    <row r="345" spans="1:17" ht="12" customHeight="1" x14ac:dyDescent="0.25">
      <c r="A345" s="235"/>
      <c r="B345" s="235"/>
      <c r="C345" s="235"/>
      <c r="D345" s="235"/>
      <c r="E345" s="235"/>
      <c r="F345" s="235"/>
      <c r="G345" s="235"/>
      <c r="H345" s="235"/>
      <c r="I345" s="235"/>
      <c r="J345" s="235"/>
      <c r="K345" s="235"/>
      <c r="L345" s="235"/>
      <c r="M345" s="235"/>
      <c r="N345" s="235"/>
      <c r="O345" s="235"/>
      <c r="P345" s="235"/>
      <c r="Q345" s="235"/>
    </row>
    <row r="346" spans="1:17" ht="12" customHeight="1" x14ac:dyDescent="0.25">
      <c r="A346" s="235"/>
      <c r="B346" s="235"/>
      <c r="C346" s="235"/>
      <c r="D346" s="235"/>
      <c r="E346" s="235"/>
      <c r="F346" s="235"/>
      <c r="G346" s="235"/>
      <c r="H346" s="235"/>
      <c r="I346" s="235"/>
      <c r="J346" s="235"/>
      <c r="K346" s="235"/>
      <c r="L346" s="235"/>
      <c r="M346" s="235"/>
      <c r="N346" s="235"/>
      <c r="O346" s="235"/>
      <c r="P346" s="235"/>
      <c r="Q346" s="235"/>
    </row>
    <row r="347" spans="1:17" ht="12" customHeight="1" x14ac:dyDescent="0.25">
      <c r="A347" s="235"/>
      <c r="B347" s="235"/>
      <c r="C347" s="235"/>
      <c r="D347" s="235"/>
      <c r="E347" s="235"/>
      <c r="F347" s="235"/>
      <c r="G347" s="235"/>
      <c r="H347" s="235"/>
      <c r="I347" s="235"/>
      <c r="J347" s="235"/>
      <c r="K347" s="235"/>
      <c r="L347" s="235"/>
      <c r="M347" s="235"/>
      <c r="N347" s="235"/>
      <c r="O347" s="235"/>
      <c r="P347" s="235"/>
      <c r="Q347" s="235"/>
    </row>
    <row r="348" spans="1:17" ht="12" customHeight="1" x14ac:dyDescent="0.25">
      <c r="A348" s="235"/>
      <c r="B348" s="235"/>
      <c r="C348" s="235"/>
      <c r="D348" s="235"/>
      <c r="E348" s="235"/>
      <c r="F348" s="235"/>
      <c r="G348" s="235"/>
      <c r="H348" s="235"/>
      <c r="I348" s="235"/>
      <c r="J348" s="235"/>
      <c r="K348" s="235"/>
      <c r="L348" s="235"/>
      <c r="M348" s="235"/>
      <c r="N348" s="235"/>
      <c r="O348" s="235"/>
      <c r="P348" s="235"/>
      <c r="Q348" s="235"/>
    </row>
    <row r="349" spans="1:17" ht="12" customHeight="1" x14ac:dyDescent="0.25">
      <c r="A349" s="235"/>
      <c r="B349" s="235"/>
      <c r="C349" s="235"/>
      <c r="D349" s="235"/>
      <c r="E349" s="235"/>
      <c r="F349" s="235"/>
      <c r="G349" s="235"/>
      <c r="H349" s="235"/>
      <c r="I349" s="235"/>
      <c r="J349" s="235"/>
      <c r="K349" s="235"/>
      <c r="L349" s="235"/>
      <c r="M349" s="235"/>
      <c r="N349" s="235"/>
      <c r="O349" s="235"/>
      <c r="P349" s="235"/>
      <c r="Q349" s="235"/>
    </row>
    <row r="350" spans="1:17" ht="12" customHeight="1" x14ac:dyDescent="0.25">
      <c r="A350" s="235"/>
      <c r="B350" s="235"/>
      <c r="C350" s="235"/>
      <c r="D350" s="235"/>
      <c r="E350" s="235"/>
      <c r="F350" s="235"/>
      <c r="G350" s="235"/>
      <c r="H350" s="235"/>
      <c r="I350" s="235"/>
      <c r="J350" s="235"/>
      <c r="K350" s="235"/>
      <c r="L350" s="235"/>
      <c r="M350" s="235"/>
      <c r="N350" s="235"/>
      <c r="O350" s="235"/>
      <c r="P350" s="235"/>
      <c r="Q350" s="235"/>
    </row>
    <row r="351" spans="1:17" ht="12" customHeight="1" x14ac:dyDescent="0.25">
      <c r="A351" s="235"/>
      <c r="B351" s="235"/>
      <c r="C351" s="235"/>
      <c r="D351" s="235"/>
      <c r="E351" s="235"/>
      <c r="F351" s="235"/>
      <c r="G351" s="235"/>
      <c r="H351" s="235"/>
      <c r="I351" s="235"/>
      <c r="J351" s="235"/>
      <c r="K351" s="235"/>
      <c r="L351" s="235"/>
      <c r="M351" s="235"/>
      <c r="N351" s="235"/>
      <c r="O351" s="235"/>
      <c r="P351" s="235"/>
      <c r="Q351" s="235"/>
    </row>
    <row r="352" spans="1:17" ht="12" customHeight="1" x14ac:dyDescent="0.25">
      <c r="A352" s="235"/>
      <c r="B352" s="235"/>
      <c r="C352" s="235"/>
      <c r="D352" s="235"/>
      <c r="E352" s="235"/>
      <c r="F352" s="235"/>
      <c r="G352" s="235"/>
      <c r="H352" s="235"/>
      <c r="I352" s="235"/>
      <c r="J352" s="235"/>
      <c r="K352" s="235"/>
      <c r="L352" s="235"/>
      <c r="M352" s="235"/>
      <c r="N352" s="235"/>
      <c r="O352" s="235"/>
      <c r="P352" s="235"/>
      <c r="Q352" s="235"/>
    </row>
    <row r="353" spans="1:17" ht="12" customHeight="1" x14ac:dyDescent="0.25">
      <c r="A353" s="235"/>
      <c r="B353" s="235"/>
      <c r="C353" s="235"/>
      <c r="D353" s="235"/>
      <c r="E353" s="235"/>
      <c r="F353" s="235"/>
      <c r="G353" s="235"/>
      <c r="H353" s="235"/>
      <c r="I353" s="235"/>
      <c r="J353" s="235"/>
      <c r="K353" s="235"/>
      <c r="L353" s="235"/>
      <c r="M353" s="235"/>
      <c r="N353" s="235"/>
      <c r="O353" s="235"/>
      <c r="P353" s="235"/>
      <c r="Q353" s="235"/>
    </row>
    <row r="354" spans="1:17" ht="12" customHeight="1" x14ac:dyDescent="0.25">
      <c r="A354" s="235"/>
      <c r="B354" s="235"/>
      <c r="C354" s="235"/>
      <c r="D354" s="235"/>
      <c r="E354" s="235"/>
      <c r="F354" s="235"/>
      <c r="G354" s="235"/>
      <c r="H354" s="235"/>
      <c r="I354" s="235"/>
      <c r="J354" s="235"/>
      <c r="K354" s="235"/>
      <c r="L354" s="235"/>
      <c r="M354" s="235"/>
      <c r="N354" s="235"/>
      <c r="O354" s="235"/>
      <c r="P354" s="235"/>
      <c r="Q354" s="235"/>
    </row>
    <row r="355" spans="1:17" ht="12" customHeight="1" x14ac:dyDescent="0.25">
      <c r="A355" s="235"/>
      <c r="B355" s="235"/>
      <c r="C355" s="235"/>
      <c r="D355" s="235"/>
      <c r="E355" s="235"/>
      <c r="F355" s="235"/>
      <c r="G355" s="235"/>
      <c r="H355" s="235"/>
      <c r="I355" s="235"/>
      <c r="J355" s="235"/>
      <c r="K355" s="235"/>
      <c r="L355" s="235"/>
      <c r="M355" s="235"/>
      <c r="N355" s="235"/>
      <c r="O355" s="235"/>
      <c r="P355" s="235"/>
      <c r="Q355" s="235"/>
    </row>
    <row r="356" spans="1:17" ht="12" customHeight="1" x14ac:dyDescent="0.25">
      <c r="A356" s="235"/>
      <c r="B356" s="235"/>
      <c r="C356" s="235"/>
      <c r="D356" s="235"/>
      <c r="E356" s="235"/>
      <c r="F356" s="235"/>
      <c r="G356" s="235"/>
      <c r="H356" s="235"/>
      <c r="I356" s="235"/>
      <c r="J356" s="235"/>
      <c r="K356" s="235"/>
      <c r="L356" s="235"/>
      <c r="M356" s="235"/>
      <c r="N356" s="235"/>
      <c r="O356" s="235"/>
      <c r="P356" s="235"/>
      <c r="Q356" s="235"/>
    </row>
    <row r="357" spans="1:17" ht="12" customHeight="1" x14ac:dyDescent="0.25">
      <c r="A357" s="235"/>
      <c r="B357" s="235"/>
      <c r="C357" s="235"/>
      <c r="D357" s="235"/>
      <c r="E357" s="235"/>
      <c r="F357" s="235"/>
      <c r="G357" s="235"/>
      <c r="H357" s="235"/>
      <c r="I357" s="235"/>
      <c r="J357" s="235"/>
      <c r="K357" s="235"/>
      <c r="L357" s="235"/>
      <c r="M357" s="235"/>
      <c r="N357" s="235"/>
      <c r="O357" s="235"/>
      <c r="P357" s="235"/>
      <c r="Q357" s="235"/>
    </row>
    <row r="358" spans="1:17" ht="12" customHeight="1" x14ac:dyDescent="0.25">
      <c r="A358" s="235"/>
      <c r="B358" s="235"/>
      <c r="C358" s="235"/>
      <c r="D358" s="235"/>
      <c r="E358" s="235"/>
      <c r="F358" s="235"/>
      <c r="G358" s="235"/>
      <c r="H358" s="235"/>
      <c r="I358" s="235"/>
      <c r="J358" s="235"/>
      <c r="K358" s="235"/>
      <c r="L358" s="235"/>
      <c r="M358" s="235"/>
      <c r="N358" s="235"/>
      <c r="O358" s="235"/>
      <c r="P358" s="235"/>
      <c r="Q358" s="235"/>
    </row>
    <row r="359" spans="1:17" ht="12" customHeight="1" x14ac:dyDescent="0.25">
      <c r="A359" s="235"/>
      <c r="B359" s="235"/>
      <c r="C359" s="235"/>
      <c r="D359" s="235"/>
      <c r="E359" s="235"/>
      <c r="F359" s="235"/>
      <c r="G359" s="235"/>
      <c r="H359" s="235"/>
      <c r="I359" s="235"/>
      <c r="J359" s="235"/>
      <c r="K359" s="235"/>
      <c r="L359" s="235"/>
      <c r="M359" s="235"/>
      <c r="N359" s="235"/>
      <c r="O359" s="235"/>
      <c r="P359" s="235"/>
      <c r="Q359" s="235"/>
    </row>
    <row r="360" spans="1:17" ht="12" customHeight="1" x14ac:dyDescent="0.25">
      <c r="A360" s="235"/>
      <c r="B360" s="235"/>
      <c r="C360" s="235"/>
      <c r="D360" s="235"/>
      <c r="E360" s="235"/>
      <c r="F360" s="235"/>
      <c r="G360" s="235"/>
      <c r="H360" s="235"/>
      <c r="I360" s="235"/>
      <c r="J360" s="235"/>
      <c r="K360" s="235"/>
      <c r="L360" s="235"/>
      <c r="M360" s="235"/>
      <c r="N360" s="235"/>
      <c r="O360" s="235"/>
      <c r="P360" s="235"/>
      <c r="Q360" s="235"/>
    </row>
    <row r="361" spans="1:17" ht="12" customHeight="1" x14ac:dyDescent="0.25">
      <c r="A361" s="235"/>
      <c r="B361" s="235"/>
      <c r="C361" s="235"/>
      <c r="D361" s="235"/>
      <c r="E361" s="235"/>
      <c r="F361" s="235"/>
      <c r="G361" s="235"/>
      <c r="H361" s="235"/>
      <c r="I361" s="235"/>
      <c r="J361" s="235"/>
      <c r="K361" s="235"/>
      <c r="L361" s="235"/>
      <c r="M361" s="235"/>
      <c r="N361" s="235"/>
      <c r="O361" s="235"/>
      <c r="P361" s="235"/>
      <c r="Q361" s="235"/>
    </row>
    <row r="362" spans="1:17" ht="12" customHeight="1" x14ac:dyDescent="0.25">
      <c r="A362" s="235"/>
      <c r="B362" s="235"/>
      <c r="C362" s="235"/>
      <c r="D362" s="235"/>
      <c r="E362" s="235"/>
      <c r="F362" s="235"/>
      <c r="G362" s="235"/>
      <c r="H362" s="235"/>
      <c r="I362" s="235"/>
      <c r="J362" s="235"/>
      <c r="K362" s="235"/>
      <c r="L362" s="235"/>
      <c r="M362" s="235"/>
      <c r="N362" s="235"/>
      <c r="O362" s="235"/>
      <c r="P362" s="235"/>
      <c r="Q362" s="235"/>
    </row>
    <row r="363" spans="1:17" ht="12" customHeight="1" x14ac:dyDescent="0.25">
      <c r="A363" s="235"/>
      <c r="B363" s="235"/>
      <c r="C363" s="235"/>
      <c r="D363" s="235"/>
      <c r="E363" s="235"/>
      <c r="F363" s="235"/>
      <c r="G363" s="235"/>
      <c r="H363" s="235"/>
      <c r="I363" s="235"/>
      <c r="J363" s="235"/>
      <c r="K363" s="235"/>
      <c r="L363" s="235"/>
      <c r="M363" s="235"/>
      <c r="N363" s="235"/>
      <c r="O363" s="235"/>
      <c r="P363" s="235"/>
      <c r="Q363" s="235"/>
    </row>
    <row r="364" spans="1:17" ht="12" customHeight="1" x14ac:dyDescent="0.25">
      <c r="A364" s="235"/>
      <c r="B364" s="235"/>
      <c r="C364" s="235"/>
      <c r="D364" s="235"/>
      <c r="E364" s="235"/>
      <c r="F364" s="235"/>
      <c r="G364" s="235"/>
      <c r="H364" s="235"/>
      <c r="I364" s="235"/>
      <c r="J364" s="235"/>
      <c r="K364" s="235"/>
      <c r="L364" s="235"/>
      <c r="M364" s="235"/>
      <c r="N364" s="235"/>
      <c r="O364" s="235"/>
      <c r="P364" s="235"/>
      <c r="Q364" s="235"/>
    </row>
    <row r="365" spans="1:17" ht="12" customHeight="1" x14ac:dyDescent="0.25">
      <c r="A365" s="235"/>
      <c r="B365" s="235"/>
      <c r="C365" s="235"/>
      <c r="D365" s="235"/>
      <c r="E365" s="235"/>
      <c r="F365" s="235"/>
      <c r="G365" s="235"/>
      <c r="H365" s="235"/>
      <c r="I365" s="235"/>
      <c r="J365" s="235"/>
      <c r="K365" s="235"/>
      <c r="L365" s="235"/>
      <c r="M365" s="235"/>
      <c r="N365" s="235"/>
      <c r="O365" s="235"/>
      <c r="P365" s="235"/>
      <c r="Q365" s="235"/>
    </row>
    <row r="366" spans="1:17" ht="12" customHeight="1" x14ac:dyDescent="0.25">
      <c r="A366" s="235"/>
      <c r="B366" s="235"/>
      <c r="C366" s="235"/>
      <c r="D366" s="235"/>
      <c r="E366" s="235"/>
      <c r="F366" s="235"/>
      <c r="G366" s="235"/>
      <c r="H366" s="235"/>
      <c r="I366" s="235"/>
      <c r="J366" s="235"/>
      <c r="K366" s="235"/>
      <c r="L366" s="235"/>
      <c r="M366" s="235"/>
      <c r="N366" s="235"/>
      <c r="O366" s="235"/>
      <c r="P366" s="235"/>
      <c r="Q366" s="235"/>
    </row>
    <row r="367" spans="1:17" ht="12" customHeight="1" x14ac:dyDescent="0.25">
      <c r="A367" s="235"/>
      <c r="B367" s="235"/>
      <c r="C367" s="235"/>
      <c r="D367" s="235"/>
      <c r="E367" s="235"/>
      <c r="F367" s="235"/>
      <c r="G367" s="235"/>
      <c r="H367" s="235"/>
      <c r="I367" s="235"/>
      <c r="J367" s="235"/>
      <c r="K367" s="235"/>
      <c r="L367" s="235"/>
      <c r="M367" s="235"/>
      <c r="N367" s="235"/>
      <c r="O367" s="235"/>
      <c r="P367" s="235"/>
      <c r="Q367" s="235"/>
    </row>
    <row r="368" spans="1:17" ht="12" customHeight="1" x14ac:dyDescent="0.25">
      <c r="A368" s="235"/>
      <c r="B368" s="235"/>
      <c r="C368" s="235"/>
      <c r="D368" s="235"/>
      <c r="E368" s="235"/>
      <c r="F368" s="235"/>
      <c r="G368" s="235"/>
      <c r="H368" s="235"/>
      <c r="I368" s="235"/>
      <c r="J368" s="235"/>
      <c r="K368" s="235"/>
      <c r="L368" s="235"/>
      <c r="M368" s="235"/>
      <c r="N368" s="235"/>
      <c r="O368" s="235"/>
      <c r="P368" s="235"/>
      <c r="Q368" s="235"/>
    </row>
    <row r="369" spans="1:17" ht="12" customHeight="1" x14ac:dyDescent="0.25">
      <c r="A369" s="235"/>
      <c r="B369" s="235"/>
      <c r="C369" s="235"/>
      <c r="D369" s="235"/>
      <c r="E369" s="235"/>
      <c r="F369" s="235"/>
      <c r="G369" s="235"/>
      <c r="H369" s="235"/>
      <c r="I369" s="235"/>
      <c r="J369" s="235"/>
      <c r="K369" s="235"/>
      <c r="L369" s="235"/>
      <c r="M369" s="235"/>
      <c r="N369" s="235"/>
      <c r="O369" s="235"/>
      <c r="P369" s="235"/>
      <c r="Q369" s="235"/>
    </row>
    <row r="370" spans="1:17" ht="12" customHeight="1" x14ac:dyDescent="0.25">
      <c r="A370" s="235"/>
      <c r="B370" s="235"/>
      <c r="C370" s="235"/>
      <c r="D370" s="235"/>
      <c r="E370" s="235"/>
      <c r="F370" s="235"/>
      <c r="G370" s="235"/>
      <c r="H370" s="235"/>
      <c r="I370" s="235"/>
      <c r="J370" s="235"/>
      <c r="K370" s="235"/>
      <c r="L370" s="235"/>
      <c r="M370" s="235"/>
      <c r="N370" s="235"/>
      <c r="O370" s="235"/>
      <c r="P370" s="235"/>
      <c r="Q370" s="235"/>
    </row>
    <row r="371" spans="1:17" ht="12" customHeight="1" x14ac:dyDescent="0.25">
      <c r="A371" s="235"/>
      <c r="B371" s="235"/>
      <c r="C371" s="235"/>
      <c r="D371" s="235"/>
      <c r="E371" s="235"/>
      <c r="F371" s="235"/>
      <c r="G371" s="235"/>
      <c r="H371" s="235"/>
      <c r="I371" s="235"/>
      <c r="J371" s="235"/>
      <c r="K371" s="235"/>
      <c r="L371" s="235"/>
      <c r="M371" s="235"/>
      <c r="N371" s="235"/>
      <c r="O371" s="235"/>
      <c r="P371" s="235"/>
      <c r="Q371" s="235"/>
    </row>
    <row r="372" spans="1:17" ht="12" customHeight="1" x14ac:dyDescent="0.25">
      <c r="A372" s="235"/>
      <c r="B372" s="235"/>
      <c r="C372" s="235"/>
      <c r="D372" s="235"/>
      <c r="E372" s="235"/>
      <c r="F372" s="235"/>
      <c r="G372" s="235"/>
      <c r="H372" s="235"/>
      <c r="I372" s="235"/>
      <c r="J372" s="235"/>
      <c r="K372" s="235"/>
      <c r="L372" s="235"/>
      <c r="M372" s="235"/>
      <c r="N372" s="235"/>
      <c r="O372" s="235"/>
      <c r="P372" s="235"/>
      <c r="Q372" s="235"/>
    </row>
    <row r="373" spans="1:17" ht="12" customHeight="1" x14ac:dyDescent="0.25">
      <c r="A373" s="235"/>
      <c r="B373" s="235"/>
      <c r="C373" s="235"/>
      <c r="D373" s="235"/>
      <c r="E373" s="235"/>
      <c r="F373" s="235"/>
      <c r="G373" s="235"/>
      <c r="H373" s="235"/>
      <c r="I373" s="235"/>
      <c r="J373" s="235"/>
      <c r="K373" s="235"/>
      <c r="L373" s="235"/>
      <c r="M373" s="235"/>
      <c r="N373" s="235"/>
      <c r="O373" s="235"/>
      <c r="P373" s="235"/>
      <c r="Q373" s="235"/>
    </row>
    <row r="374" spans="1:17" ht="12" customHeight="1" x14ac:dyDescent="0.25">
      <c r="A374" s="235"/>
      <c r="B374" s="235"/>
      <c r="C374" s="235"/>
      <c r="D374" s="235"/>
      <c r="E374" s="235"/>
      <c r="F374" s="235"/>
      <c r="G374" s="235"/>
      <c r="H374" s="235"/>
      <c r="I374" s="235"/>
      <c r="J374" s="235"/>
      <c r="K374" s="235"/>
      <c r="L374" s="235"/>
      <c r="M374" s="235"/>
      <c r="N374" s="235"/>
      <c r="O374" s="235"/>
      <c r="P374" s="235"/>
      <c r="Q374" s="235"/>
    </row>
    <row r="375" spans="1:17" ht="12" customHeight="1" x14ac:dyDescent="0.25">
      <c r="A375" s="235"/>
      <c r="B375" s="235"/>
      <c r="C375" s="235"/>
      <c r="D375" s="235"/>
      <c r="E375" s="235"/>
      <c r="F375" s="235"/>
      <c r="G375" s="235"/>
      <c r="H375" s="235"/>
      <c r="I375" s="235"/>
      <c r="J375" s="235"/>
      <c r="K375" s="235"/>
      <c r="L375" s="235"/>
      <c r="M375" s="235"/>
      <c r="N375" s="235"/>
      <c r="O375" s="235"/>
      <c r="P375" s="235"/>
      <c r="Q375" s="235"/>
    </row>
    <row r="376" spans="1:17" ht="12" customHeight="1" x14ac:dyDescent="0.25">
      <c r="A376" s="235"/>
      <c r="B376" s="235"/>
      <c r="C376" s="235"/>
      <c r="D376" s="235"/>
      <c r="E376" s="235"/>
      <c r="F376" s="235"/>
      <c r="G376" s="235"/>
      <c r="H376" s="235"/>
      <c r="I376" s="235"/>
      <c r="J376" s="235"/>
      <c r="K376" s="235"/>
      <c r="L376" s="235"/>
      <c r="M376" s="235"/>
      <c r="N376" s="235"/>
      <c r="O376" s="235"/>
      <c r="P376" s="235"/>
      <c r="Q376" s="235"/>
    </row>
    <row r="377" spans="1:17" ht="12" customHeight="1" x14ac:dyDescent="0.25">
      <c r="A377" s="235"/>
      <c r="B377" s="235"/>
      <c r="C377" s="235"/>
      <c r="D377" s="235"/>
      <c r="E377" s="235"/>
      <c r="F377" s="235"/>
      <c r="G377" s="235"/>
      <c r="H377" s="235"/>
      <c r="I377" s="235"/>
      <c r="J377" s="235"/>
      <c r="K377" s="235"/>
      <c r="L377" s="235"/>
      <c r="M377" s="235"/>
      <c r="N377" s="235"/>
      <c r="O377" s="235"/>
      <c r="P377" s="235"/>
      <c r="Q377" s="235"/>
    </row>
    <row r="378" spans="1:17" ht="12" customHeight="1" x14ac:dyDescent="0.25">
      <c r="A378" s="235"/>
      <c r="B378" s="235"/>
      <c r="C378" s="235"/>
      <c r="D378" s="235"/>
      <c r="E378" s="235"/>
      <c r="F378" s="235"/>
      <c r="G378" s="235"/>
      <c r="H378" s="235"/>
      <c r="I378" s="235"/>
      <c r="J378" s="235"/>
      <c r="K378" s="235"/>
      <c r="L378" s="235"/>
      <c r="M378" s="235"/>
      <c r="N378" s="235"/>
      <c r="O378" s="235"/>
      <c r="P378" s="235"/>
      <c r="Q378" s="235"/>
    </row>
    <row r="379" spans="1:17" ht="12" customHeight="1" x14ac:dyDescent="0.25">
      <c r="A379" s="235"/>
      <c r="B379" s="235"/>
      <c r="C379" s="235"/>
      <c r="D379" s="235"/>
      <c r="E379" s="235"/>
      <c r="F379" s="235"/>
      <c r="G379" s="235"/>
      <c r="H379" s="235"/>
      <c r="I379" s="235"/>
      <c r="J379" s="235"/>
      <c r="K379" s="235"/>
      <c r="L379" s="235"/>
      <c r="M379" s="235"/>
      <c r="N379" s="235"/>
      <c r="O379" s="235"/>
      <c r="P379" s="235"/>
      <c r="Q379" s="235"/>
    </row>
    <row r="380" spans="1:17" ht="12" customHeight="1" x14ac:dyDescent="0.25">
      <c r="A380" s="235"/>
      <c r="B380" s="235"/>
      <c r="C380" s="235"/>
      <c r="D380" s="235"/>
      <c r="E380" s="235"/>
      <c r="F380" s="235"/>
      <c r="G380" s="235"/>
      <c r="H380" s="235"/>
      <c r="I380" s="235"/>
      <c r="J380" s="235"/>
      <c r="K380" s="235"/>
      <c r="L380" s="235"/>
      <c r="M380" s="235"/>
      <c r="N380" s="235"/>
      <c r="O380" s="235"/>
      <c r="P380" s="235"/>
      <c r="Q380" s="235"/>
    </row>
    <row r="381" spans="1:17" ht="12" customHeight="1" x14ac:dyDescent="0.25">
      <c r="A381" s="235"/>
      <c r="B381" s="235"/>
      <c r="C381" s="235"/>
      <c r="D381" s="235"/>
      <c r="E381" s="235"/>
      <c r="F381" s="235"/>
      <c r="G381" s="235"/>
      <c r="H381" s="235"/>
      <c r="I381" s="235"/>
      <c r="J381" s="235"/>
      <c r="K381" s="235"/>
      <c r="L381" s="235"/>
      <c r="M381" s="235"/>
      <c r="N381" s="235"/>
      <c r="O381" s="235"/>
      <c r="P381" s="235"/>
      <c r="Q381" s="235"/>
    </row>
    <row r="382" spans="1:17" ht="12" customHeight="1" x14ac:dyDescent="0.25">
      <c r="A382" s="235"/>
      <c r="B382" s="235"/>
      <c r="C382" s="235"/>
      <c r="D382" s="235"/>
      <c r="E382" s="235"/>
      <c r="F382" s="235"/>
      <c r="G382" s="235"/>
      <c r="H382" s="235"/>
      <c r="I382" s="235"/>
      <c r="J382" s="235"/>
      <c r="K382" s="235"/>
      <c r="L382" s="235"/>
      <c r="M382" s="235"/>
      <c r="N382" s="235"/>
      <c r="O382" s="235"/>
      <c r="P382" s="235"/>
      <c r="Q382" s="235"/>
    </row>
    <row r="383" spans="1:17" ht="12" customHeight="1" x14ac:dyDescent="0.25">
      <c r="A383" s="235"/>
      <c r="B383" s="235"/>
      <c r="C383" s="235"/>
      <c r="D383" s="235"/>
      <c r="E383" s="235"/>
      <c r="F383" s="235"/>
      <c r="G383" s="235"/>
      <c r="H383" s="235"/>
      <c r="I383" s="235"/>
      <c r="J383" s="235"/>
      <c r="K383" s="235"/>
      <c r="L383" s="235"/>
      <c r="M383" s="235"/>
      <c r="N383" s="235"/>
      <c r="O383" s="235"/>
      <c r="P383" s="235"/>
      <c r="Q383" s="235"/>
    </row>
    <row r="384" spans="1:17" ht="12" customHeight="1" x14ac:dyDescent="0.25">
      <c r="A384" s="235"/>
      <c r="B384" s="235"/>
      <c r="C384" s="235"/>
      <c r="D384" s="235"/>
      <c r="E384" s="235"/>
      <c r="F384" s="235"/>
      <c r="G384" s="235"/>
      <c r="H384" s="235"/>
      <c r="I384" s="235"/>
      <c r="J384" s="235"/>
      <c r="K384" s="235"/>
      <c r="L384" s="235"/>
      <c r="M384" s="235"/>
      <c r="N384" s="235"/>
      <c r="O384" s="235"/>
      <c r="P384" s="235"/>
      <c r="Q384" s="235"/>
    </row>
    <row r="385" spans="1:17" ht="12" customHeight="1" x14ac:dyDescent="0.25">
      <c r="A385" s="235"/>
      <c r="B385" s="235"/>
      <c r="C385" s="235"/>
      <c r="D385" s="235"/>
      <c r="E385" s="235"/>
      <c r="F385" s="235"/>
      <c r="G385" s="235"/>
      <c r="H385" s="235"/>
      <c r="I385" s="235"/>
      <c r="J385" s="235"/>
      <c r="K385" s="235"/>
      <c r="L385" s="235"/>
      <c r="M385" s="235"/>
      <c r="N385" s="235"/>
      <c r="O385" s="235"/>
      <c r="P385" s="235"/>
      <c r="Q385" s="235"/>
    </row>
    <row r="386" spans="1:17" ht="12" customHeight="1" x14ac:dyDescent="0.25">
      <c r="A386" s="235"/>
      <c r="B386" s="235"/>
      <c r="C386" s="235"/>
      <c r="D386" s="235"/>
      <c r="E386" s="235"/>
      <c r="F386" s="235"/>
      <c r="G386" s="235"/>
      <c r="H386" s="235"/>
      <c r="I386" s="235"/>
      <c r="J386" s="235"/>
      <c r="K386" s="235"/>
      <c r="L386" s="235"/>
      <c r="M386" s="235"/>
      <c r="N386" s="235"/>
      <c r="O386" s="235"/>
      <c r="P386" s="235"/>
      <c r="Q386" s="235"/>
    </row>
    <row r="387" spans="1:17" ht="12" customHeight="1" x14ac:dyDescent="0.25">
      <c r="A387" s="235"/>
      <c r="B387" s="235"/>
      <c r="C387" s="235"/>
      <c r="D387" s="235"/>
      <c r="E387" s="235"/>
      <c r="F387" s="235"/>
      <c r="G387" s="235"/>
      <c r="H387" s="235"/>
      <c r="I387" s="235"/>
      <c r="J387" s="235"/>
      <c r="K387" s="235"/>
      <c r="L387" s="235"/>
      <c r="M387" s="235"/>
      <c r="N387" s="235"/>
      <c r="O387" s="235"/>
      <c r="P387" s="235"/>
      <c r="Q387" s="235"/>
    </row>
    <row r="388" spans="1:17" ht="12" customHeight="1" x14ac:dyDescent="0.25">
      <c r="A388" s="235"/>
      <c r="B388" s="235"/>
      <c r="C388" s="235"/>
      <c r="D388" s="235"/>
      <c r="E388" s="235"/>
      <c r="F388" s="235"/>
      <c r="G388" s="235"/>
      <c r="H388" s="235"/>
      <c r="I388" s="235"/>
      <c r="J388" s="235"/>
      <c r="K388" s="235"/>
      <c r="L388" s="235"/>
      <c r="M388" s="235"/>
      <c r="N388" s="235"/>
      <c r="O388" s="235"/>
      <c r="P388" s="235"/>
      <c r="Q388" s="235"/>
    </row>
    <row r="389" spans="1:17" ht="12" customHeight="1" x14ac:dyDescent="0.25">
      <c r="A389" s="235"/>
      <c r="B389" s="235"/>
      <c r="C389" s="235"/>
      <c r="D389" s="235"/>
      <c r="E389" s="235"/>
      <c r="F389" s="235"/>
      <c r="G389" s="235"/>
      <c r="H389" s="235"/>
      <c r="I389" s="235"/>
      <c r="J389" s="235"/>
      <c r="K389" s="235"/>
      <c r="L389" s="235"/>
      <c r="M389" s="235"/>
      <c r="N389" s="235"/>
      <c r="O389" s="235"/>
      <c r="P389" s="235"/>
      <c r="Q389" s="235"/>
    </row>
    <row r="390" spans="1:17" ht="12" customHeight="1" x14ac:dyDescent="0.25">
      <c r="A390" s="235"/>
      <c r="B390" s="235"/>
      <c r="C390" s="235"/>
      <c r="D390" s="235"/>
      <c r="E390" s="235"/>
      <c r="F390" s="235"/>
      <c r="G390" s="235"/>
      <c r="H390" s="235"/>
      <c r="I390" s="235"/>
      <c r="J390" s="235"/>
      <c r="K390" s="235"/>
      <c r="L390" s="235"/>
      <c r="M390" s="235"/>
      <c r="N390" s="235"/>
      <c r="O390" s="235"/>
      <c r="P390" s="235"/>
      <c r="Q390" s="235"/>
    </row>
    <row r="391" spans="1:17" ht="12" customHeight="1" x14ac:dyDescent="0.25">
      <c r="A391" s="235"/>
      <c r="B391" s="235"/>
      <c r="C391" s="235"/>
      <c r="D391" s="235"/>
      <c r="E391" s="235"/>
      <c r="F391" s="235"/>
      <c r="G391" s="235"/>
      <c r="H391" s="235"/>
      <c r="I391" s="235"/>
      <c r="J391" s="235"/>
      <c r="K391" s="235"/>
      <c r="L391" s="235"/>
      <c r="M391" s="235"/>
      <c r="N391" s="235"/>
      <c r="O391" s="235"/>
      <c r="P391" s="235"/>
      <c r="Q391" s="235"/>
    </row>
    <row r="392" spans="1:17" ht="12" customHeight="1" x14ac:dyDescent="0.25">
      <c r="A392" s="235"/>
      <c r="B392" s="235"/>
      <c r="C392" s="235"/>
      <c r="D392" s="235"/>
      <c r="E392" s="235"/>
      <c r="F392" s="235"/>
      <c r="G392" s="235"/>
      <c r="H392" s="235"/>
      <c r="I392" s="235"/>
      <c r="J392" s="235"/>
      <c r="K392" s="235"/>
      <c r="L392" s="235"/>
      <c r="M392" s="235"/>
      <c r="N392" s="235"/>
      <c r="O392" s="235"/>
      <c r="P392" s="235"/>
      <c r="Q392" s="235"/>
    </row>
    <row r="393" spans="1:17" ht="12" customHeight="1" x14ac:dyDescent="0.25">
      <c r="A393" s="235"/>
      <c r="B393" s="235"/>
      <c r="C393" s="235"/>
      <c r="D393" s="235"/>
      <c r="E393" s="235"/>
      <c r="F393" s="235"/>
      <c r="G393" s="235"/>
      <c r="H393" s="235"/>
      <c r="I393" s="235"/>
      <c r="J393" s="235"/>
      <c r="K393" s="235"/>
      <c r="L393" s="235"/>
      <c r="M393" s="235"/>
      <c r="N393" s="235"/>
      <c r="O393" s="235"/>
      <c r="P393" s="235"/>
      <c r="Q393" s="235"/>
    </row>
    <row r="394" spans="1:17" ht="12" customHeight="1" x14ac:dyDescent="0.25">
      <c r="A394" s="235"/>
      <c r="B394" s="235"/>
      <c r="C394" s="235"/>
      <c r="D394" s="235"/>
      <c r="E394" s="235"/>
      <c r="F394" s="235"/>
      <c r="G394" s="235"/>
      <c r="H394" s="235"/>
      <c r="I394" s="235"/>
      <c r="J394" s="235"/>
      <c r="K394" s="235"/>
      <c r="L394" s="235"/>
      <c r="M394" s="235"/>
      <c r="N394" s="235"/>
      <c r="O394" s="235"/>
      <c r="P394" s="235"/>
      <c r="Q394" s="235"/>
    </row>
    <row r="395" spans="1:17" ht="12" customHeight="1" x14ac:dyDescent="0.25">
      <c r="A395" s="235"/>
      <c r="B395" s="235"/>
      <c r="C395" s="235"/>
      <c r="D395" s="235"/>
      <c r="E395" s="235"/>
      <c r="F395" s="235"/>
      <c r="G395" s="235"/>
      <c r="H395" s="235"/>
      <c r="I395" s="235"/>
      <c r="J395" s="235"/>
      <c r="K395" s="235"/>
      <c r="L395" s="235"/>
      <c r="M395" s="235"/>
      <c r="N395" s="235"/>
      <c r="O395" s="235"/>
      <c r="P395" s="235"/>
      <c r="Q395" s="235"/>
    </row>
    <row r="396" spans="1:17" ht="12" customHeight="1" x14ac:dyDescent="0.25">
      <c r="A396" s="235"/>
      <c r="B396" s="235"/>
      <c r="C396" s="235"/>
      <c r="D396" s="235"/>
      <c r="E396" s="235"/>
      <c r="F396" s="235"/>
      <c r="G396" s="235"/>
      <c r="H396" s="235"/>
      <c r="I396" s="235"/>
      <c r="J396" s="235"/>
      <c r="K396" s="235"/>
      <c r="L396" s="235"/>
      <c r="M396" s="235"/>
      <c r="N396" s="235"/>
      <c r="O396" s="235"/>
      <c r="P396" s="235"/>
      <c r="Q396" s="235"/>
    </row>
    <row r="397" spans="1:17" ht="12" customHeight="1" x14ac:dyDescent="0.25">
      <c r="A397" s="235"/>
      <c r="B397" s="235"/>
      <c r="C397" s="235"/>
      <c r="D397" s="235"/>
      <c r="E397" s="235"/>
      <c r="F397" s="235"/>
      <c r="G397" s="235"/>
      <c r="H397" s="235"/>
      <c r="I397" s="235"/>
      <c r="J397" s="235"/>
      <c r="K397" s="235"/>
      <c r="L397" s="235"/>
      <c r="M397" s="235"/>
      <c r="N397" s="235"/>
      <c r="O397" s="235"/>
      <c r="P397" s="235"/>
      <c r="Q397" s="235"/>
    </row>
    <row r="398" spans="1:17" ht="12" customHeight="1" x14ac:dyDescent="0.25">
      <c r="A398" s="235"/>
      <c r="B398" s="235"/>
      <c r="C398" s="235"/>
      <c r="D398" s="235"/>
      <c r="E398" s="235"/>
      <c r="F398" s="235"/>
      <c r="G398" s="235"/>
      <c r="H398" s="235"/>
      <c r="I398" s="235"/>
      <c r="J398" s="235"/>
      <c r="K398" s="235"/>
      <c r="L398" s="235"/>
      <c r="M398" s="235"/>
      <c r="N398" s="235"/>
      <c r="O398" s="235"/>
      <c r="P398" s="235"/>
      <c r="Q398" s="235"/>
    </row>
    <row r="399" spans="1:17" ht="12" customHeight="1" x14ac:dyDescent="0.25">
      <c r="A399" s="235"/>
      <c r="B399" s="235"/>
      <c r="C399" s="235"/>
      <c r="D399" s="235"/>
      <c r="E399" s="235"/>
      <c r="F399" s="235"/>
      <c r="G399" s="235"/>
      <c r="H399" s="235"/>
      <c r="I399" s="235"/>
      <c r="J399" s="235"/>
      <c r="K399" s="235"/>
      <c r="L399" s="235"/>
      <c r="M399" s="235"/>
      <c r="N399" s="235"/>
      <c r="O399" s="235"/>
      <c r="P399" s="235"/>
      <c r="Q399" s="235"/>
    </row>
    <row r="400" spans="1:17" ht="12" customHeight="1" x14ac:dyDescent="0.25">
      <c r="A400" s="235"/>
      <c r="B400" s="235"/>
      <c r="C400" s="235"/>
      <c r="D400" s="235"/>
      <c r="E400" s="235"/>
      <c r="F400" s="235"/>
      <c r="G400" s="235"/>
      <c r="H400" s="235"/>
      <c r="I400" s="235"/>
      <c r="J400" s="235"/>
      <c r="K400" s="235"/>
      <c r="L400" s="235"/>
      <c r="M400" s="235"/>
      <c r="N400" s="235"/>
      <c r="O400" s="235"/>
      <c r="P400" s="235"/>
      <c r="Q400" s="235"/>
    </row>
    <row r="401" spans="1:17" ht="12" customHeight="1" x14ac:dyDescent="0.25">
      <c r="A401" s="235"/>
      <c r="B401" s="235"/>
      <c r="C401" s="235"/>
      <c r="D401" s="235"/>
      <c r="E401" s="235"/>
      <c r="F401" s="235"/>
      <c r="G401" s="235"/>
      <c r="H401" s="235"/>
      <c r="I401" s="235"/>
      <c r="J401" s="235"/>
      <c r="K401" s="235"/>
      <c r="L401" s="235"/>
      <c r="M401" s="235"/>
      <c r="N401" s="235"/>
      <c r="O401" s="235"/>
      <c r="P401" s="235"/>
      <c r="Q401" s="235"/>
    </row>
    <row r="402" spans="1:17" ht="12" customHeight="1" x14ac:dyDescent="0.25">
      <c r="A402" s="235"/>
      <c r="B402" s="235"/>
      <c r="C402" s="235"/>
      <c r="D402" s="235"/>
      <c r="E402" s="235"/>
      <c r="F402" s="235"/>
      <c r="G402" s="235"/>
      <c r="H402" s="235"/>
      <c r="I402" s="235"/>
      <c r="J402" s="235"/>
      <c r="K402" s="235"/>
      <c r="L402" s="235"/>
      <c r="M402" s="235"/>
      <c r="N402" s="235"/>
      <c r="O402" s="235"/>
      <c r="P402" s="235"/>
      <c r="Q402" s="235"/>
    </row>
    <row r="403" spans="1:17" ht="12" customHeight="1" x14ac:dyDescent="0.25">
      <c r="A403" s="235"/>
      <c r="B403" s="235"/>
      <c r="C403" s="235"/>
      <c r="D403" s="235"/>
      <c r="E403" s="235"/>
      <c r="F403" s="235"/>
      <c r="G403" s="235"/>
      <c r="H403" s="235"/>
      <c r="I403" s="235"/>
      <c r="J403" s="235"/>
      <c r="K403" s="235"/>
      <c r="L403" s="235"/>
      <c r="M403" s="235"/>
      <c r="N403" s="235"/>
      <c r="O403" s="235"/>
      <c r="P403" s="235"/>
      <c r="Q403" s="235"/>
    </row>
    <row r="404" spans="1:17" ht="12" customHeight="1" x14ac:dyDescent="0.25">
      <c r="A404" s="235"/>
      <c r="B404" s="235"/>
      <c r="C404" s="235"/>
      <c r="D404" s="235"/>
      <c r="E404" s="235"/>
      <c r="F404" s="235"/>
      <c r="G404" s="235"/>
      <c r="H404" s="235"/>
      <c r="I404" s="235"/>
      <c r="J404" s="235"/>
      <c r="K404" s="235"/>
      <c r="L404" s="235"/>
      <c r="M404" s="235"/>
      <c r="N404" s="235"/>
      <c r="O404" s="235"/>
      <c r="P404" s="235"/>
      <c r="Q404" s="235"/>
    </row>
    <row r="405" spans="1:17" ht="12" customHeight="1" x14ac:dyDescent="0.25">
      <c r="A405" s="235"/>
      <c r="B405" s="235"/>
      <c r="C405" s="235"/>
      <c r="D405" s="235"/>
      <c r="E405" s="235"/>
      <c r="F405" s="235"/>
      <c r="G405" s="235"/>
      <c r="H405" s="235"/>
      <c r="I405" s="235"/>
      <c r="J405" s="235"/>
      <c r="K405" s="235"/>
      <c r="L405" s="235"/>
      <c r="M405" s="235"/>
      <c r="N405" s="235"/>
      <c r="O405" s="235"/>
      <c r="P405" s="235"/>
      <c r="Q405" s="235"/>
    </row>
    <row r="406" spans="1:17" ht="12" customHeight="1" x14ac:dyDescent="0.25">
      <c r="A406" s="235"/>
      <c r="B406" s="235"/>
      <c r="C406" s="235"/>
      <c r="D406" s="235"/>
      <c r="E406" s="235"/>
      <c r="F406" s="235"/>
      <c r="G406" s="235"/>
      <c r="H406" s="235"/>
      <c r="I406" s="235"/>
      <c r="J406" s="235"/>
      <c r="K406" s="235"/>
      <c r="L406" s="235"/>
      <c r="M406" s="235"/>
      <c r="N406" s="235"/>
      <c r="O406" s="235"/>
      <c r="P406" s="235"/>
      <c r="Q406" s="235"/>
    </row>
    <row r="407" spans="1:17" ht="12" customHeight="1" x14ac:dyDescent="0.25">
      <c r="A407" s="235"/>
      <c r="B407" s="235"/>
      <c r="C407" s="235"/>
      <c r="D407" s="235"/>
      <c r="E407" s="235"/>
      <c r="F407" s="235"/>
      <c r="G407" s="235"/>
      <c r="H407" s="235"/>
      <c r="I407" s="235"/>
      <c r="J407" s="235"/>
      <c r="K407" s="235"/>
      <c r="L407" s="235"/>
      <c r="M407" s="235"/>
      <c r="N407" s="235"/>
      <c r="O407" s="235"/>
      <c r="P407" s="235"/>
      <c r="Q407" s="235"/>
    </row>
    <row r="408" spans="1:17" ht="12" customHeight="1" x14ac:dyDescent="0.25">
      <c r="A408" s="235"/>
      <c r="B408" s="235"/>
      <c r="C408" s="235"/>
      <c r="D408" s="235"/>
      <c r="E408" s="235"/>
      <c r="F408" s="235"/>
      <c r="G408" s="235"/>
      <c r="H408" s="235"/>
      <c r="I408" s="235"/>
      <c r="J408" s="235"/>
      <c r="K408" s="235"/>
      <c r="L408" s="235"/>
      <c r="M408" s="235"/>
      <c r="N408" s="235"/>
      <c r="O408" s="235"/>
      <c r="P408" s="235"/>
      <c r="Q408" s="235"/>
    </row>
    <row r="409" spans="1:17" ht="12" customHeight="1" x14ac:dyDescent="0.25">
      <c r="A409" s="235"/>
      <c r="B409" s="235"/>
      <c r="C409" s="235"/>
      <c r="D409" s="235"/>
      <c r="E409" s="235"/>
      <c r="F409" s="235"/>
      <c r="G409" s="235"/>
      <c r="H409" s="235"/>
      <c r="I409" s="235"/>
      <c r="J409" s="235"/>
      <c r="K409" s="235"/>
      <c r="L409" s="235"/>
      <c r="M409" s="235"/>
      <c r="N409" s="235"/>
      <c r="O409" s="235"/>
      <c r="P409" s="235"/>
      <c r="Q409" s="235"/>
    </row>
    <row r="410" spans="1:17" ht="12" customHeight="1" x14ac:dyDescent="0.25">
      <c r="A410" s="235"/>
      <c r="B410" s="235"/>
      <c r="C410" s="235"/>
      <c r="D410" s="235"/>
      <c r="E410" s="235"/>
      <c r="F410" s="235"/>
      <c r="G410" s="235"/>
      <c r="H410" s="235"/>
      <c r="I410" s="235"/>
      <c r="J410" s="235"/>
      <c r="K410" s="235"/>
      <c r="L410" s="235"/>
      <c r="M410" s="235"/>
      <c r="N410" s="235"/>
      <c r="O410" s="235"/>
      <c r="P410" s="235"/>
      <c r="Q410" s="235"/>
    </row>
    <row r="411" spans="1:17" ht="12" customHeight="1" x14ac:dyDescent="0.25">
      <c r="A411" s="235"/>
      <c r="B411" s="235"/>
      <c r="C411" s="235"/>
      <c r="D411" s="235"/>
      <c r="E411" s="235"/>
      <c r="F411" s="235"/>
      <c r="G411" s="235"/>
      <c r="H411" s="235"/>
      <c r="I411" s="235"/>
      <c r="J411" s="235"/>
      <c r="K411" s="235"/>
      <c r="L411" s="235"/>
      <c r="M411" s="235"/>
      <c r="N411" s="235"/>
      <c r="O411" s="235"/>
      <c r="P411" s="235"/>
      <c r="Q411" s="235"/>
    </row>
    <row r="412" spans="1:17" ht="12" customHeight="1" x14ac:dyDescent="0.25">
      <c r="A412" s="235"/>
      <c r="B412" s="235"/>
      <c r="C412" s="235"/>
      <c r="D412" s="235"/>
      <c r="E412" s="235"/>
      <c r="F412" s="235"/>
      <c r="G412" s="235"/>
      <c r="H412" s="235"/>
      <c r="I412" s="235"/>
      <c r="J412" s="235"/>
      <c r="K412" s="235"/>
      <c r="L412" s="235"/>
      <c r="M412" s="235"/>
      <c r="N412" s="235"/>
      <c r="O412" s="235"/>
      <c r="P412" s="235"/>
      <c r="Q412" s="235"/>
    </row>
    <row r="413" spans="1:17" ht="12" customHeight="1" x14ac:dyDescent="0.25">
      <c r="A413" s="235"/>
      <c r="B413" s="235"/>
      <c r="C413" s="235"/>
      <c r="D413" s="235"/>
      <c r="E413" s="235"/>
      <c r="F413" s="235"/>
      <c r="G413" s="235"/>
      <c r="H413" s="235"/>
      <c r="I413" s="235"/>
      <c r="J413" s="235"/>
      <c r="K413" s="235"/>
      <c r="L413" s="235"/>
      <c r="M413" s="235"/>
      <c r="N413" s="235"/>
      <c r="O413" s="235"/>
      <c r="P413" s="235"/>
      <c r="Q413" s="235"/>
    </row>
    <row r="414" spans="1:17" ht="12" customHeight="1" x14ac:dyDescent="0.25">
      <c r="A414" s="235"/>
      <c r="B414" s="235"/>
      <c r="C414" s="235"/>
      <c r="D414" s="235"/>
      <c r="E414" s="235"/>
      <c r="F414" s="235"/>
      <c r="G414" s="235"/>
      <c r="H414" s="235"/>
      <c r="I414" s="235"/>
      <c r="J414" s="235"/>
      <c r="K414" s="235"/>
      <c r="L414" s="235"/>
      <c r="M414" s="235"/>
      <c r="N414" s="235"/>
      <c r="O414" s="235"/>
      <c r="P414" s="235"/>
      <c r="Q414" s="235"/>
    </row>
    <row r="415" spans="1:17" ht="12" customHeight="1" x14ac:dyDescent="0.25">
      <c r="A415" s="235"/>
      <c r="B415" s="235"/>
      <c r="C415" s="235"/>
      <c r="D415" s="235"/>
      <c r="E415" s="235"/>
      <c r="F415" s="235"/>
      <c r="G415" s="235"/>
      <c r="H415" s="235"/>
      <c r="I415" s="235"/>
      <c r="J415" s="235"/>
      <c r="K415" s="235"/>
      <c r="L415" s="235"/>
      <c r="M415" s="235"/>
      <c r="N415" s="235"/>
      <c r="O415" s="235"/>
      <c r="P415" s="235"/>
      <c r="Q415" s="235"/>
    </row>
    <row r="416" spans="1:17" ht="12" customHeight="1" x14ac:dyDescent="0.25">
      <c r="A416" s="235"/>
      <c r="B416" s="235"/>
      <c r="C416" s="235"/>
      <c r="D416" s="235"/>
      <c r="E416" s="235"/>
      <c r="F416" s="235"/>
      <c r="G416" s="235"/>
      <c r="H416" s="235"/>
      <c r="I416" s="235"/>
      <c r="J416" s="235"/>
      <c r="K416" s="235"/>
      <c r="L416" s="235"/>
      <c r="M416" s="235"/>
      <c r="N416" s="235"/>
      <c r="O416" s="235"/>
      <c r="P416" s="235"/>
      <c r="Q416" s="235"/>
    </row>
    <row r="417" spans="1:17" ht="12" customHeight="1" x14ac:dyDescent="0.25">
      <c r="A417" s="235"/>
      <c r="B417" s="235"/>
      <c r="C417" s="235"/>
      <c r="D417" s="235"/>
      <c r="E417" s="235"/>
      <c r="F417" s="235"/>
      <c r="G417" s="235"/>
      <c r="H417" s="235"/>
      <c r="I417" s="235"/>
      <c r="J417" s="235"/>
      <c r="K417" s="235"/>
      <c r="L417" s="235"/>
      <c r="M417" s="235"/>
      <c r="N417" s="235"/>
      <c r="O417" s="235"/>
      <c r="P417" s="235"/>
      <c r="Q417" s="235"/>
    </row>
    <row r="418" spans="1:17" ht="12" customHeight="1" x14ac:dyDescent="0.25">
      <c r="A418" s="235"/>
      <c r="B418" s="235"/>
      <c r="C418" s="235"/>
      <c r="D418" s="235"/>
      <c r="E418" s="235"/>
      <c r="F418" s="235"/>
      <c r="G418" s="235"/>
      <c r="H418" s="235"/>
      <c r="I418" s="235"/>
      <c r="J418" s="235"/>
      <c r="K418" s="235"/>
      <c r="L418" s="235"/>
      <c r="M418" s="235"/>
      <c r="N418" s="235"/>
      <c r="O418" s="235"/>
      <c r="P418" s="235"/>
      <c r="Q418" s="235"/>
    </row>
    <row r="419" spans="1:17" ht="12" customHeight="1" x14ac:dyDescent="0.25">
      <c r="A419" s="235"/>
      <c r="B419" s="235"/>
      <c r="C419" s="235"/>
      <c r="D419" s="235"/>
      <c r="E419" s="235"/>
      <c r="F419" s="235"/>
      <c r="G419" s="235"/>
      <c r="H419" s="235"/>
      <c r="I419" s="235"/>
      <c r="J419" s="235"/>
      <c r="K419" s="235"/>
      <c r="L419" s="235"/>
      <c r="M419" s="235"/>
      <c r="N419" s="235"/>
      <c r="O419" s="235"/>
      <c r="P419" s="235"/>
      <c r="Q419" s="235"/>
    </row>
    <row r="420" spans="1:17" ht="12" customHeight="1" x14ac:dyDescent="0.25">
      <c r="A420" s="235"/>
      <c r="B420" s="235"/>
      <c r="C420" s="235"/>
      <c r="D420" s="235"/>
      <c r="E420" s="235"/>
      <c r="F420" s="235"/>
      <c r="G420" s="235"/>
      <c r="H420" s="235"/>
      <c r="I420" s="235"/>
      <c r="J420" s="235"/>
      <c r="K420" s="235"/>
      <c r="L420" s="235"/>
      <c r="M420" s="235"/>
      <c r="N420" s="235"/>
      <c r="O420" s="235"/>
      <c r="P420" s="235"/>
      <c r="Q420" s="235"/>
    </row>
    <row r="421" spans="1:17" ht="12" customHeight="1" x14ac:dyDescent="0.25">
      <c r="A421" s="235"/>
      <c r="B421" s="235"/>
      <c r="C421" s="235"/>
      <c r="D421" s="235"/>
      <c r="E421" s="235"/>
      <c r="F421" s="235"/>
      <c r="G421" s="235"/>
      <c r="H421" s="235"/>
      <c r="I421" s="235"/>
      <c r="J421" s="235"/>
      <c r="K421" s="235"/>
      <c r="L421" s="235"/>
      <c r="M421" s="235"/>
      <c r="N421" s="235"/>
      <c r="O421" s="235"/>
      <c r="P421" s="235"/>
      <c r="Q421" s="235"/>
    </row>
    <row r="422" spans="1:17" ht="12" customHeight="1" x14ac:dyDescent="0.25">
      <c r="A422" s="235"/>
      <c r="B422" s="235"/>
      <c r="C422" s="235"/>
      <c r="D422" s="235"/>
      <c r="E422" s="235"/>
      <c r="F422" s="235"/>
      <c r="G422" s="235"/>
      <c r="H422" s="235"/>
      <c r="I422" s="235"/>
      <c r="J422" s="235"/>
      <c r="K422" s="235"/>
      <c r="L422" s="235"/>
      <c r="M422" s="235"/>
      <c r="N422" s="235"/>
      <c r="O422" s="235"/>
      <c r="P422" s="235"/>
      <c r="Q422" s="235"/>
    </row>
    <row r="423" spans="1:17" ht="12" customHeight="1" x14ac:dyDescent="0.25">
      <c r="A423" s="235"/>
      <c r="B423" s="235"/>
      <c r="C423" s="235"/>
      <c r="D423" s="235"/>
      <c r="E423" s="235"/>
      <c r="F423" s="235"/>
      <c r="G423" s="235"/>
      <c r="H423" s="235"/>
      <c r="I423" s="235"/>
      <c r="J423" s="235"/>
      <c r="K423" s="235"/>
      <c r="L423" s="235"/>
      <c r="M423" s="235"/>
      <c r="N423" s="235"/>
      <c r="O423" s="235"/>
      <c r="P423" s="235"/>
      <c r="Q423" s="235"/>
    </row>
    <row r="424" spans="1:17" ht="12" customHeight="1" x14ac:dyDescent="0.25">
      <c r="A424" s="235"/>
      <c r="B424" s="235"/>
      <c r="C424" s="235"/>
      <c r="D424" s="235"/>
      <c r="E424" s="235"/>
      <c r="F424" s="235"/>
      <c r="G424" s="235"/>
      <c r="H424" s="235"/>
      <c r="I424" s="235"/>
      <c r="J424" s="235"/>
      <c r="K424" s="235"/>
      <c r="L424" s="235"/>
      <c r="M424" s="235"/>
      <c r="N424" s="235"/>
      <c r="O424" s="235"/>
      <c r="P424" s="235"/>
      <c r="Q424" s="235"/>
    </row>
    <row r="425" spans="1:17" ht="12" customHeight="1" x14ac:dyDescent="0.25">
      <c r="A425" s="235"/>
      <c r="B425" s="235"/>
      <c r="C425" s="235"/>
      <c r="D425" s="235"/>
      <c r="E425" s="235"/>
      <c r="F425" s="235"/>
      <c r="G425" s="235"/>
      <c r="H425" s="235"/>
      <c r="I425" s="235"/>
      <c r="J425" s="235"/>
      <c r="K425" s="235"/>
      <c r="L425" s="235"/>
      <c r="M425" s="235"/>
      <c r="N425" s="235"/>
      <c r="O425" s="235"/>
      <c r="P425" s="235"/>
      <c r="Q425" s="235"/>
    </row>
    <row r="426" spans="1:17" ht="12" customHeight="1" x14ac:dyDescent="0.25">
      <c r="A426" s="235"/>
      <c r="B426" s="235"/>
      <c r="C426" s="235"/>
      <c r="D426" s="235"/>
      <c r="E426" s="235"/>
      <c r="F426" s="235"/>
      <c r="G426" s="235"/>
      <c r="H426" s="235"/>
      <c r="I426" s="235"/>
      <c r="J426" s="235"/>
      <c r="K426" s="235"/>
      <c r="L426" s="235"/>
      <c r="M426" s="235"/>
      <c r="N426" s="235"/>
      <c r="O426" s="235"/>
      <c r="P426" s="235"/>
      <c r="Q426" s="235"/>
    </row>
    <row r="427" spans="1:17" ht="12" customHeight="1" x14ac:dyDescent="0.25">
      <c r="A427" s="235"/>
      <c r="B427" s="235"/>
      <c r="C427" s="235"/>
      <c r="D427" s="235"/>
      <c r="E427" s="235"/>
      <c r="F427" s="235"/>
      <c r="G427" s="235"/>
      <c r="H427" s="235"/>
      <c r="I427" s="235"/>
      <c r="J427" s="235"/>
      <c r="K427" s="235"/>
      <c r="L427" s="235"/>
      <c r="M427" s="235"/>
      <c r="N427" s="235"/>
      <c r="O427" s="235"/>
      <c r="P427" s="235"/>
      <c r="Q427" s="235"/>
    </row>
    <row r="428" spans="1:17" ht="12" customHeight="1" x14ac:dyDescent="0.25">
      <c r="A428" s="235"/>
      <c r="B428" s="235"/>
      <c r="C428" s="235"/>
      <c r="D428" s="235"/>
      <c r="E428" s="235"/>
      <c r="F428" s="235"/>
      <c r="G428" s="235"/>
      <c r="H428" s="235"/>
      <c r="I428" s="235"/>
      <c r="J428" s="235"/>
      <c r="K428" s="235"/>
      <c r="L428" s="235"/>
      <c r="M428" s="235"/>
      <c r="N428" s="235"/>
      <c r="O428" s="235"/>
      <c r="P428" s="235"/>
      <c r="Q428" s="235"/>
    </row>
    <row r="429" spans="1:17" ht="12" customHeight="1" x14ac:dyDescent="0.25">
      <c r="A429" s="235"/>
      <c r="B429" s="235"/>
      <c r="C429" s="235"/>
      <c r="D429" s="235"/>
      <c r="E429" s="235"/>
      <c r="F429" s="235"/>
      <c r="G429" s="235"/>
      <c r="H429" s="235"/>
      <c r="I429" s="235"/>
      <c r="J429" s="235"/>
      <c r="K429" s="235"/>
      <c r="L429" s="235"/>
      <c r="M429" s="235"/>
      <c r="N429" s="235"/>
      <c r="O429" s="235"/>
      <c r="P429" s="235"/>
      <c r="Q429" s="235"/>
    </row>
    <row r="430" spans="1:17" ht="12" customHeight="1" x14ac:dyDescent="0.25">
      <c r="A430" s="235"/>
      <c r="B430" s="235"/>
      <c r="C430" s="235"/>
      <c r="D430" s="235"/>
      <c r="E430" s="235"/>
      <c r="F430" s="235"/>
      <c r="G430" s="235"/>
      <c r="H430" s="235"/>
      <c r="I430" s="235"/>
      <c r="J430" s="235"/>
      <c r="K430" s="235"/>
      <c r="L430" s="235"/>
      <c r="M430" s="235"/>
      <c r="N430" s="235"/>
      <c r="O430" s="235"/>
      <c r="P430" s="235"/>
      <c r="Q430" s="235"/>
    </row>
    <row r="431" spans="1:17" ht="12" customHeight="1" x14ac:dyDescent="0.25">
      <c r="A431" s="235"/>
      <c r="B431" s="235"/>
      <c r="C431" s="235"/>
      <c r="D431" s="235"/>
      <c r="E431" s="235"/>
      <c r="F431" s="235"/>
      <c r="G431" s="235"/>
      <c r="H431" s="235"/>
      <c r="I431" s="235"/>
      <c r="J431" s="235"/>
      <c r="K431" s="235"/>
      <c r="L431" s="235"/>
      <c r="M431" s="235"/>
      <c r="N431" s="235"/>
      <c r="O431" s="235"/>
      <c r="P431" s="235"/>
      <c r="Q431" s="235"/>
    </row>
    <row r="432" spans="1:17" ht="12" customHeight="1" x14ac:dyDescent="0.25">
      <c r="A432" s="235"/>
      <c r="B432" s="235"/>
      <c r="C432" s="235"/>
      <c r="D432" s="235"/>
      <c r="E432" s="235"/>
      <c r="F432" s="235"/>
      <c r="G432" s="235"/>
      <c r="H432" s="235"/>
      <c r="I432" s="235"/>
      <c r="J432" s="235"/>
      <c r="K432" s="235"/>
      <c r="L432" s="235"/>
      <c r="M432" s="235"/>
      <c r="N432" s="235"/>
      <c r="O432" s="235"/>
      <c r="P432" s="235"/>
      <c r="Q432" s="235"/>
    </row>
    <row r="433" spans="1:17" ht="12" customHeight="1" x14ac:dyDescent="0.25">
      <c r="A433" s="235"/>
      <c r="B433" s="235"/>
      <c r="C433" s="235"/>
      <c r="D433" s="235"/>
      <c r="E433" s="235"/>
      <c r="F433" s="235"/>
      <c r="G433" s="235"/>
      <c r="H433" s="235"/>
      <c r="I433" s="235"/>
      <c r="J433" s="235"/>
      <c r="K433" s="235"/>
      <c r="L433" s="235"/>
      <c r="M433" s="235"/>
      <c r="N433" s="235"/>
      <c r="O433" s="235"/>
      <c r="P433" s="235"/>
      <c r="Q433" s="235"/>
    </row>
    <row r="434" spans="1:17" ht="12" customHeight="1" x14ac:dyDescent="0.25">
      <c r="A434" s="235"/>
      <c r="B434" s="235"/>
      <c r="C434" s="235"/>
      <c r="D434" s="235"/>
      <c r="E434" s="235"/>
      <c r="F434" s="235"/>
      <c r="G434" s="235"/>
      <c r="H434" s="235"/>
      <c r="I434" s="235"/>
      <c r="J434" s="235"/>
      <c r="K434" s="235"/>
      <c r="L434" s="235"/>
      <c r="M434" s="235"/>
      <c r="N434" s="235"/>
      <c r="O434" s="235"/>
      <c r="P434" s="235"/>
      <c r="Q434" s="235"/>
    </row>
    <row r="435" spans="1:17" ht="12" customHeight="1" x14ac:dyDescent="0.25">
      <c r="A435" s="235"/>
      <c r="B435" s="235"/>
      <c r="C435" s="235"/>
      <c r="D435" s="235"/>
      <c r="E435" s="235"/>
      <c r="F435" s="235"/>
      <c r="G435" s="235"/>
      <c r="H435" s="235"/>
      <c r="I435" s="235"/>
      <c r="J435" s="235"/>
      <c r="K435" s="235"/>
      <c r="L435" s="235"/>
      <c r="M435" s="235"/>
      <c r="N435" s="235"/>
      <c r="O435" s="235"/>
      <c r="P435" s="235"/>
      <c r="Q435" s="235"/>
    </row>
    <row r="436" spans="1:17" ht="12" customHeight="1" x14ac:dyDescent="0.25">
      <c r="A436" s="235"/>
      <c r="B436" s="235"/>
      <c r="C436" s="235"/>
      <c r="D436" s="235"/>
      <c r="E436" s="235"/>
      <c r="F436" s="235"/>
      <c r="G436" s="235"/>
      <c r="H436" s="235"/>
      <c r="I436" s="235"/>
      <c r="J436" s="235"/>
      <c r="K436" s="235"/>
      <c r="L436" s="235"/>
      <c r="M436" s="235"/>
      <c r="N436" s="235"/>
      <c r="O436" s="235"/>
      <c r="P436" s="235"/>
      <c r="Q436" s="235"/>
    </row>
    <row r="437" spans="1:17" ht="12" customHeight="1" x14ac:dyDescent="0.25">
      <c r="A437" s="235"/>
      <c r="B437" s="235"/>
      <c r="C437" s="235"/>
      <c r="D437" s="235"/>
      <c r="E437" s="235"/>
      <c r="F437" s="235"/>
      <c r="G437" s="235"/>
      <c r="H437" s="235"/>
      <c r="I437" s="235"/>
      <c r="J437" s="235"/>
      <c r="K437" s="235"/>
      <c r="L437" s="235"/>
      <c r="M437" s="235"/>
      <c r="N437" s="235"/>
      <c r="O437" s="235"/>
      <c r="P437" s="235"/>
      <c r="Q437" s="235"/>
    </row>
    <row r="438" spans="1:17" ht="12" customHeight="1" x14ac:dyDescent="0.25">
      <c r="A438" s="235"/>
      <c r="B438" s="235"/>
      <c r="C438" s="235"/>
      <c r="D438" s="235"/>
      <c r="E438" s="235"/>
      <c r="F438" s="235"/>
      <c r="G438" s="235"/>
      <c r="H438" s="235"/>
      <c r="I438" s="235"/>
      <c r="J438" s="235"/>
      <c r="K438" s="235"/>
      <c r="L438" s="235"/>
      <c r="M438" s="235"/>
      <c r="N438" s="235"/>
      <c r="O438" s="235"/>
      <c r="P438" s="235"/>
      <c r="Q438" s="235"/>
    </row>
    <row r="439" spans="1:17" ht="12" customHeight="1" x14ac:dyDescent="0.25">
      <c r="A439" s="235"/>
      <c r="B439" s="235"/>
      <c r="C439" s="235"/>
      <c r="D439" s="235"/>
      <c r="E439" s="235"/>
      <c r="F439" s="235"/>
      <c r="G439" s="235"/>
      <c r="H439" s="235"/>
      <c r="I439" s="235"/>
      <c r="J439" s="235"/>
      <c r="K439" s="235"/>
      <c r="L439" s="235"/>
      <c r="M439" s="235"/>
      <c r="N439" s="235"/>
      <c r="O439" s="235"/>
      <c r="P439" s="235"/>
      <c r="Q439" s="235"/>
    </row>
    <row r="440" spans="1:17" ht="12" customHeight="1" x14ac:dyDescent="0.25">
      <c r="A440" s="235"/>
      <c r="B440" s="235"/>
      <c r="C440" s="235"/>
      <c r="D440" s="235"/>
      <c r="E440" s="235"/>
      <c r="F440" s="235"/>
      <c r="G440" s="235"/>
      <c r="H440" s="235"/>
      <c r="I440" s="235"/>
      <c r="J440" s="235"/>
      <c r="K440" s="235"/>
      <c r="L440" s="235"/>
      <c r="M440" s="235"/>
      <c r="N440" s="235"/>
      <c r="O440" s="235"/>
      <c r="P440" s="235"/>
      <c r="Q440" s="235"/>
    </row>
    <row r="441" spans="1:17" ht="12" customHeight="1" x14ac:dyDescent="0.25">
      <c r="A441" s="235"/>
      <c r="B441" s="235"/>
      <c r="C441" s="235"/>
      <c r="D441" s="235"/>
      <c r="E441" s="235"/>
      <c r="F441" s="235"/>
      <c r="G441" s="235"/>
      <c r="H441" s="235"/>
      <c r="I441" s="235"/>
      <c r="J441" s="235"/>
      <c r="K441" s="235"/>
      <c r="L441" s="235"/>
      <c r="M441" s="235"/>
      <c r="N441" s="235"/>
      <c r="O441" s="235"/>
      <c r="P441" s="235"/>
      <c r="Q441" s="235"/>
    </row>
    <row r="442" spans="1:17" ht="12" customHeight="1" x14ac:dyDescent="0.25">
      <c r="A442" s="235"/>
      <c r="B442" s="235"/>
      <c r="C442" s="235"/>
      <c r="D442" s="235"/>
      <c r="E442" s="235"/>
      <c r="F442" s="235"/>
      <c r="G442" s="235"/>
      <c r="H442" s="235"/>
      <c r="I442" s="235"/>
      <c r="J442" s="235"/>
      <c r="K442" s="235"/>
      <c r="L442" s="235"/>
      <c r="M442" s="235"/>
      <c r="N442" s="235"/>
      <c r="O442" s="235"/>
      <c r="P442" s="235"/>
      <c r="Q442" s="235"/>
    </row>
    <row r="443" spans="1:17" ht="12" customHeight="1" x14ac:dyDescent="0.25">
      <c r="A443" s="235"/>
      <c r="B443" s="235"/>
      <c r="C443" s="235"/>
      <c r="D443" s="235"/>
      <c r="E443" s="235"/>
      <c r="F443" s="235"/>
      <c r="G443" s="235"/>
      <c r="H443" s="235"/>
      <c r="I443" s="235"/>
      <c r="J443" s="235"/>
      <c r="K443" s="235"/>
      <c r="L443" s="235"/>
      <c r="M443" s="235"/>
      <c r="N443" s="235"/>
      <c r="O443" s="235"/>
      <c r="P443" s="235"/>
      <c r="Q443" s="235"/>
    </row>
    <row r="444" spans="1:17" ht="12" customHeight="1" x14ac:dyDescent="0.25">
      <c r="A444" s="235"/>
      <c r="B444" s="235"/>
      <c r="C444" s="235"/>
      <c r="D444" s="235"/>
      <c r="E444" s="235"/>
      <c r="F444" s="235"/>
      <c r="G444" s="235"/>
      <c r="H444" s="235"/>
      <c r="I444" s="235"/>
      <c r="J444" s="235"/>
      <c r="K444" s="235"/>
      <c r="L444" s="235"/>
      <c r="M444" s="235"/>
      <c r="N444" s="235"/>
      <c r="O444" s="235"/>
      <c r="P444" s="235"/>
      <c r="Q444" s="235"/>
    </row>
    <row r="445" spans="1:17" ht="12" customHeight="1" x14ac:dyDescent="0.25">
      <c r="A445" s="235"/>
      <c r="B445" s="235"/>
      <c r="C445" s="235"/>
      <c r="D445" s="235"/>
      <c r="E445" s="235"/>
      <c r="F445" s="235"/>
      <c r="G445" s="235"/>
      <c r="H445" s="235"/>
      <c r="I445" s="235"/>
      <c r="J445" s="235"/>
      <c r="K445" s="235"/>
      <c r="L445" s="235"/>
      <c r="M445" s="235"/>
      <c r="N445" s="235"/>
      <c r="O445" s="235"/>
      <c r="P445" s="235"/>
      <c r="Q445" s="235"/>
    </row>
    <row r="446" spans="1:17" ht="12" customHeight="1" x14ac:dyDescent="0.25">
      <c r="A446" s="235"/>
      <c r="B446" s="235"/>
      <c r="C446" s="235"/>
      <c r="D446" s="235"/>
      <c r="E446" s="235"/>
      <c r="F446" s="235"/>
      <c r="G446" s="235"/>
      <c r="H446" s="235"/>
      <c r="I446" s="235"/>
      <c r="J446" s="235"/>
      <c r="K446" s="235"/>
      <c r="L446" s="235"/>
      <c r="M446" s="235"/>
      <c r="N446" s="235"/>
      <c r="O446" s="235"/>
      <c r="P446" s="235"/>
      <c r="Q446" s="235"/>
    </row>
    <row r="447" spans="1:17" ht="12" customHeight="1" x14ac:dyDescent="0.25">
      <c r="A447" s="235"/>
      <c r="B447" s="235"/>
      <c r="C447" s="235"/>
      <c r="D447" s="235"/>
      <c r="E447" s="235"/>
      <c r="F447" s="235"/>
      <c r="G447" s="235"/>
      <c r="H447" s="235"/>
      <c r="I447" s="235"/>
      <c r="J447" s="235"/>
      <c r="K447" s="235"/>
      <c r="L447" s="235"/>
      <c r="M447" s="235"/>
      <c r="N447" s="235"/>
      <c r="O447" s="235"/>
      <c r="P447" s="235"/>
      <c r="Q447" s="235"/>
    </row>
    <row r="448" spans="1:17" ht="12" customHeight="1" x14ac:dyDescent="0.25">
      <c r="A448" s="235"/>
      <c r="B448" s="235"/>
      <c r="C448" s="235"/>
      <c r="D448" s="235"/>
      <c r="E448" s="235"/>
      <c r="F448" s="235"/>
      <c r="G448" s="235"/>
      <c r="H448" s="235"/>
      <c r="I448" s="235"/>
      <c r="J448" s="235"/>
      <c r="K448" s="235"/>
      <c r="L448" s="235"/>
      <c r="M448" s="235"/>
      <c r="N448" s="235"/>
      <c r="O448" s="235"/>
      <c r="P448" s="235"/>
      <c r="Q448" s="235"/>
    </row>
    <row r="449" spans="1:17" ht="12" customHeight="1" x14ac:dyDescent="0.25">
      <c r="A449" s="235"/>
      <c r="B449" s="235"/>
      <c r="C449" s="235"/>
      <c r="D449" s="235"/>
      <c r="E449" s="235"/>
      <c r="F449" s="235"/>
      <c r="G449" s="235"/>
      <c r="H449" s="235"/>
      <c r="I449" s="235"/>
      <c r="J449" s="235"/>
      <c r="K449" s="235"/>
      <c r="L449" s="235"/>
      <c r="M449" s="235"/>
      <c r="N449" s="235"/>
      <c r="O449" s="235"/>
      <c r="P449" s="235"/>
      <c r="Q449" s="235"/>
    </row>
    <row r="450" spans="1:17" ht="12" customHeight="1" x14ac:dyDescent="0.25">
      <c r="A450" s="235"/>
      <c r="B450" s="235"/>
      <c r="C450" s="235"/>
      <c r="D450" s="235"/>
      <c r="E450" s="235"/>
      <c r="F450" s="235"/>
      <c r="G450" s="235"/>
      <c r="H450" s="235"/>
      <c r="I450" s="235"/>
      <c r="J450" s="235"/>
      <c r="K450" s="235"/>
      <c r="L450" s="235"/>
      <c r="M450" s="235"/>
      <c r="N450" s="235"/>
      <c r="O450" s="235"/>
      <c r="P450" s="235"/>
      <c r="Q450" s="235"/>
    </row>
    <row r="451" spans="1:17" ht="12" customHeight="1" x14ac:dyDescent="0.25">
      <c r="A451" s="235"/>
      <c r="B451" s="235"/>
      <c r="C451" s="235"/>
      <c r="D451" s="235"/>
      <c r="E451" s="235"/>
      <c r="F451" s="235"/>
      <c r="G451" s="235"/>
      <c r="H451" s="235"/>
      <c r="I451" s="235"/>
      <c r="J451" s="235"/>
      <c r="K451" s="235"/>
      <c r="L451" s="235"/>
      <c r="M451" s="235"/>
      <c r="N451" s="235"/>
      <c r="O451" s="235"/>
      <c r="P451" s="235"/>
      <c r="Q451" s="235"/>
    </row>
    <row r="452" spans="1:17" ht="12" customHeight="1" x14ac:dyDescent="0.25">
      <c r="A452" s="235"/>
      <c r="B452" s="235"/>
      <c r="C452" s="235"/>
      <c r="D452" s="235"/>
      <c r="E452" s="235"/>
      <c r="F452" s="235"/>
      <c r="G452" s="235"/>
      <c r="H452" s="235"/>
      <c r="I452" s="235"/>
      <c r="J452" s="235"/>
      <c r="K452" s="235"/>
      <c r="L452" s="235"/>
      <c r="M452" s="235"/>
      <c r="N452" s="235"/>
      <c r="O452" s="235"/>
      <c r="P452" s="235"/>
      <c r="Q452" s="235"/>
    </row>
    <row r="453" spans="1:17" ht="12" customHeight="1" x14ac:dyDescent="0.25">
      <c r="A453" s="235"/>
      <c r="B453" s="235"/>
      <c r="C453" s="235"/>
      <c r="D453" s="235"/>
      <c r="E453" s="235"/>
      <c r="F453" s="235"/>
      <c r="G453" s="235"/>
      <c r="H453" s="235"/>
      <c r="I453" s="235"/>
      <c r="J453" s="235"/>
      <c r="K453" s="235"/>
      <c r="L453" s="235"/>
      <c r="M453" s="235"/>
      <c r="N453" s="235"/>
      <c r="O453" s="235"/>
      <c r="P453" s="235"/>
      <c r="Q453" s="235"/>
    </row>
    <row r="454" spans="1:17" ht="12" customHeight="1" x14ac:dyDescent="0.25">
      <c r="A454" s="235"/>
      <c r="B454" s="235"/>
      <c r="C454" s="235"/>
      <c r="D454" s="235"/>
      <c r="E454" s="235"/>
      <c r="F454" s="235"/>
      <c r="G454" s="235"/>
      <c r="H454" s="235"/>
      <c r="I454" s="235"/>
      <c r="J454" s="235"/>
      <c r="K454" s="235"/>
      <c r="L454" s="235"/>
      <c r="M454" s="235"/>
      <c r="N454" s="235"/>
      <c r="O454" s="235"/>
      <c r="P454" s="235"/>
      <c r="Q454" s="235"/>
    </row>
    <row r="455" spans="1:17" ht="12" customHeight="1" x14ac:dyDescent="0.25">
      <c r="A455" s="235"/>
      <c r="B455" s="235"/>
      <c r="C455" s="235"/>
      <c r="D455" s="235"/>
      <c r="E455" s="235"/>
      <c r="F455" s="235"/>
      <c r="G455" s="235"/>
      <c r="H455" s="235"/>
      <c r="I455" s="235"/>
      <c r="J455" s="235"/>
      <c r="K455" s="235"/>
      <c r="L455" s="235"/>
      <c r="M455" s="235"/>
      <c r="N455" s="235"/>
      <c r="O455" s="235"/>
      <c r="P455" s="235"/>
      <c r="Q455" s="235"/>
    </row>
    <row r="456" spans="1:17" ht="12" customHeight="1" x14ac:dyDescent="0.25">
      <c r="A456" s="235"/>
      <c r="B456" s="235"/>
      <c r="C456" s="235"/>
      <c r="D456" s="235"/>
      <c r="E456" s="235"/>
      <c r="F456" s="235"/>
      <c r="G456" s="235"/>
      <c r="H456" s="235"/>
      <c r="I456" s="235"/>
      <c r="J456" s="235"/>
      <c r="K456" s="235"/>
      <c r="L456" s="235"/>
      <c r="M456" s="235"/>
      <c r="N456" s="235"/>
      <c r="O456" s="235"/>
      <c r="P456" s="235"/>
      <c r="Q456" s="235"/>
    </row>
    <row r="457" spans="1:17" ht="12" customHeight="1" x14ac:dyDescent="0.25">
      <c r="A457" s="235"/>
      <c r="B457" s="235"/>
      <c r="C457" s="235"/>
      <c r="D457" s="235"/>
      <c r="E457" s="235"/>
      <c r="F457" s="235"/>
      <c r="G457" s="235"/>
      <c r="H457" s="235"/>
      <c r="I457" s="235"/>
      <c r="J457" s="235"/>
      <c r="K457" s="235"/>
      <c r="L457" s="235"/>
      <c r="M457" s="235"/>
      <c r="N457" s="235"/>
      <c r="O457" s="235"/>
      <c r="P457" s="235"/>
      <c r="Q457" s="235"/>
    </row>
    <row r="458" spans="1:17" ht="12" customHeight="1" x14ac:dyDescent="0.25">
      <c r="A458" s="235"/>
      <c r="B458" s="235"/>
      <c r="C458" s="235"/>
      <c r="D458" s="235"/>
      <c r="E458" s="235"/>
      <c r="F458" s="235"/>
      <c r="G458" s="235"/>
      <c r="H458" s="235"/>
      <c r="I458" s="235"/>
      <c r="J458" s="235"/>
      <c r="K458" s="235"/>
      <c r="L458" s="235"/>
      <c r="M458" s="235"/>
      <c r="N458" s="235"/>
      <c r="O458" s="235"/>
      <c r="P458" s="235"/>
      <c r="Q458" s="235"/>
    </row>
    <row r="459" spans="1:17" ht="12" customHeight="1" x14ac:dyDescent="0.25">
      <c r="A459" s="235"/>
      <c r="B459" s="235"/>
      <c r="C459" s="235"/>
      <c r="D459" s="235"/>
      <c r="E459" s="235"/>
      <c r="F459" s="235"/>
      <c r="G459" s="235"/>
      <c r="H459" s="235"/>
      <c r="I459" s="235"/>
      <c r="J459" s="235"/>
      <c r="K459" s="235"/>
      <c r="L459" s="235"/>
      <c r="M459" s="235"/>
      <c r="N459" s="235"/>
      <c r="O459" s="235"/>
      <c r="P459" s="235"/>
      <c r="Q459" s="235"/>
    </row>
    <row r="460" spans="1:17" ht="12" customHeight="1" x14ac:dyDescent="0.25">
      <c r="A460" s="235"/>
      <c r="B460" s="235"/>
      <c r="C460" s="235"/>
      <c r="D460" s="235"/>
      <c r="E460" s="235"/>
      <c r="F460" s="235"/>
      <c r="G460" s="235"/>
      <c r="H460" s="235"/>
      <c r="I460" s="235"/>
      <c r="J460" s="235"/>
      <c r="K460" s="235"/>
      <c r="L460" s="235"/>
      <c r="M460" s="235"/>
      <c r="N460" s="235"/>
      <c r="O460" s="235"/>
      <c r="P460" s="235"/>
      <c r="Q460" s="235"/>
    </row>
    <row r="461" spans="1:17" ht="12" customHeight="1" x14ac:dyDescent="0.25">
      <c r="A461" s="235"/>
      <c r="B461" s="235"/>
      <c r="C461" s="235"/>
      <c r="D461" s="235"/>
      <c r="E461" s="235"/>
      <c r="F461" s="235"/>
      <c r="G461" s="235"/>
      <c r="H461" s="235"/>
      <c r="I461" s="235"/>
      <c r="J461" s="235"/>
      <c r="K461" s="235"/>
      <c r="L461" s="235"/>
      <c r="M461" s="235"/>
      <c r="N461" s="235"/>
      <c r="O461" s="235"/>
      <c r="P461" s="235"/>
      <c r="Q461" s="235"/>
    </row>
    <row r="462" spans="1:17" ht="12" customHeight="1" x14ac:dyDescent="0.25">
      <c r="A462" s="235"/>
      <c r="B462" s="235"/>
      <c r="C462" s="235"/>
      <c r="D462" s="235"/>
      <c r="E462" s="235"/>
      <c r="F462" s="235"/>
      <c r="G462" s="235"/>
      <c r="H462" s="235"/>
      <c r="I462" s="235"/>
      <c r="J462" s="235"/>
      <c r="K462" s="235"/>
      <c r="L462" s="235"/>
      <c r="M462" s="235"/>
      <c r="N462" s="235"/>
      <c r="O462" s="235"/>
      <c r="P462" s="235"/>
      <c r="Q462" s="235"/>
    </row>
    <row r="463" spans="1:17" ht="12" customHeight="1" x14ac:dyDescent="0.25">
      <c r="A463" s="235"/>
      <c r="B463" s="235"/>
      <c r="C463" s="235"/>
      <c r="D463" s="235"/>
      <c r="E463" s="235"/>
      <c r="F463" s="235"/>
      <c r="G463" s="235"/>
      <c r="H463" s="235"/>
      <c r="I463" s="235"/>
      <c r="J463" s="235"/>
      <c r="K463" s="235"/>
      <c r="L463" s="235"/>
      <c r="M463" s="235"/>
      <c r="N463" s="235"/>
      <c r="O463" s="235"/>
      <c r="P463" s="235"/>
      <c r="Q463" s="235"/>
    </row>
    <row r="464" spans="1:17" ht="12" customHeight="1" x14ac:dyDescent="0.25">
      <c r="A464" s="235"/>
      <c r="B464" s="235"/>
      <c r="C464" s="235"/>
      <c r="D464" s="235"/>
      <c r="E464" s="235"/>
      <c r="F464" s="235"/>
      <c r="G464" s="235"/>
      <c r="H464" s="235"/>
      <c r="I464" s="235"/>
      <c r="J464" s="235"/>
      <c r="K464" s="235"/>
      <c r="L464" s="235"/>
      <c r="M464" s="235"/>
      <c r="N464" s="235"/>
      <c r="O464" s="235"/>
      <c r="P464" s="235"/>
      <c r="Q464" s="235"/>
    </row>
    <row r="465" spans="1:17" ht="12" customHeight="1" x14ac:dyDescent="0.25">
      <c r="A465" s="235"/>
      <c r="B465" s="235"/>
      <c r="C465" s="235"/>
      <c r="D465" s="235"/>
      <c r="E465" s="235"/>
      <c r="F465" s="235"/>
      <c r="G465" s="235"/>
      <c r="H465" s="235"/>
      <c r="I465" s="235"/>
      <c r="J465" s="235"/>
      <c r="K465" s="235"/>
      <c r="L465" s="235"/>
      <c r="M465" s="235"/>
      <c r="N465" s="235"/>
      <c r="O465" s="235"/>
      <c r="P465" s="235"/>
      <c r="Q465" s="235"/>
    </row>
    <row r="466" spans="1:17" ht="12" customHeight="1" x14ac:dyDescent="0.25">
      <c r="A466" s="235"/>
      <c r="B466" s="235"/>
      <c r="C466" s="235"/>
      <c r="D466" s="235"/>
      <c r="E466" s="235"/>
      <c r="F466" s="235"/>
      <c r="G466" s="235"/>
      <c r="H466" s="235"/>
      <c r="I466" s="235"/>
      <c r="J466" s="235"/>
      <c r="K466" s="235"/>
      <c r="L466" s="235"/>
      <c r="M466" s="235"/>
      <c r="N466" s="235"/>
      <c r="O466" s="235"/>
      <c r="P466" s="235"/>
      <c r="Q466" s="235"/>
    </row>
    <row r="467" spans="1:17" ht="12" customHeight="1" x14ac:dyDescent="0.25">
      <c r="A467" s="235"/>
      <c r="B467" s="235"/>
      <c r="C467" s="235"/>
      <c r="D467" s="235"/>
      <c r="E467" s="235"/>
      <c r="F467" s="235"/>
      <c r="G467" s="235"/>
      <c r="H467" s="235"/>
      <c r="I467" s="235"/>
      <c r="J467" s="235"/>
      <c r="K467" s="235"/>
      <c r="L467" s="235"/>
      <c r="M467" s="235"/>
      <c r="N467" s="235"/>
      <c r="O467" s="235"/>
      <c r="P467" s="235"/>
      <c r="Q467" s="235"/>
    </row>
    <row r="468" spans="1:17" ht="12" customHeight="1" x14ac:dyDescent="0.25">
      <c r="A468" s="235"/>
      <c r="B468" s="235"/>
      <c r="C468" s="235"/>
      <c r="D468" s="235"/>
      <c r="E468" s="235"/>
      <c r="F468" s="235"/>
      <c r="G468" s="235"/>
      <c r="H468" s="235"/>
      <c r="I468" s="235"/>
      <c r="J468" s="235"/>
      <c r="K468" s="235"/>
      <c r="L468" s="235"/>
      <c r="M468" s="235"/>
      <c r="N468" s="235"/>
      <c r="O468" s="235"/>
      <c r="P468" s="235"/>
      <c r="Q468" s="235"/>
    </row>
    <row r="469" spans="1:17" ht="12" customHeight="1" x14ac:dyDescent="0.25">
      <c r="A469" s="235"/>
      <c r="B469" s="235"/>
      <c r="C469" s="235"/>
      <c r="D469" s="235"/>
      <c r="E469" s="235"/>
      <c r="F469" s="235"/>
      <c r="G469" s="235"/>
      <c r="H469" s="235"/>
      <c r="I469" s="235"/>
      <c r="J469" s="235"/>
      <c r="K469" s="235"/>
      <c r="L469" s="235"/>
      <c r="M469" s="235"/>
      <c r="N469" s="235"/>
      <c r="O469" s="235"/>
      <c r="P469" s="235"/>
      <c r="Q469" s="235"/>
    </row>
    <row r="470" spans="1:17" ht="12" customHeight="1" x14ac:dyDescent="0.25">
      <c r="A470" s="235"/>
      <c r="B470" s="235"/>
      <c r="C470" s="235"/>
      <c r="D470" s="235"/>
      <c r="E470" s="235"/>
      <c r="F470" s="235"/>
      <c r="G470" s="235"/>
      <c r="H470" s="235"/>
      <c r="I470" s="235"/>
      <c r="J470" s="235"/>
      <c r="K470" s="235"/>
      <c r="L470" s="235"/>
      <c r="M470" s="235"/>
      <c r="N470" s="235"/>
      <c r="O470" s="235"/>
      <c r="P470" s="235"/>
      <c r="Q470" s="235"/>
    </row>
    <row r="471" spans="1:17" ht="12" customHeight="1" x14ac:dyDescent="0.25">
      <c r="A471" s="235"/>
      <c r="B471" s="235"/>
      <c r="C471" s="235"/>
      <c r="D471" s="235"/>
      <c r="E471" s="235"/>
      <c r="F471" s="235"/>
      <c r="G471" s="235"/>
      <c r="H471" s="235"/>
      <c r="I471" s="235"/>
      <c r="J471" s="235"/>
      <c r="K471" s="235"/>
      <c r="L471" s="235"/>
      <c r="M471" s="235"/>
      <c r="N471" s="235"/>
      <c r="O471" s="235"/>
      <c r="P471" s="235"/>
      <c r="Q471" s="235"/>
    </row>
    <row r="472" spans="1:17" ht="12" customHeight="1" x14ac:dyDescent="0.25">
      <c r="A472" s="235"/>
      <c r="B472" s="235"/>
      <c r="C472" s="235"/>
      <c r="D472" s="235"/>
      <c r="E472" s="235"/>
      <c r="F472" s="235"/>
      <c r="G472" s="235"/>
      <c r="H472" s="235"/>
      <c r="I472" s="235"/>
      <c r="J472" s="235"/>
      <c r="K472" s="235"/>
      <c r="L472" s="235"/>
      <c r="M472" s="235"/>
      <c r="N472" s="235"/>
      <c r="O472" s="235"/>
      <c r="P472" s="235"/>
      <c r="Q472" s="235"/>
    </row>
    <row r="473" spans="1:17" ht="12" customHeight="1" x14ac:dyDescent="0.25">
      <c r="A473" s="235"/>
      <c r="B473" s="235"/>
      <c r="C473" s="235"/>
      <c r="D473" s="235"/>
      <c r="E473" s="235"/>
      <c r="F473" s="235"/>
      <c r="G473" s="235"/>
      <c r="H473" s="235"/>
      <c r="I473" s="235"/>
      <c r="J473" s="235"/>
      <c r="K473" s="235"/>
      <c r="L473" s="235"/>
      <c r="M473" s="235"/>
      <c r="N473" s="235"/>
      <c r="O473" s="235"/>
      <c r="P473" s="235"/>
      <c r="Q473" s="235"/>
    </row>
    <row r="474" spans="1:17" ht="12" customHeight="1" x14ac:dyDescent="0.25">
      <c r="A474" s="235"/>
      <c r="B474" s="235"/>
      <c r="C474" s="235"/>
      <c r="D474" s="235"/>
      <c r="E474" s="235"/>
      <c r="F474" s="235"/>
      <c r="G474" s="235"/>
      <c r="H474" s="235"/>
      <c r="I474" s="235"/>
      <c r="J474" s="235"/>
      <c r="K474" s="235"/>
      <c r="L474" s="235"/>
      <c r="M474" s="235"/>
      <c r="N474" s="235"/>
      <c r="O474" s="235"/>
      <c r="P474" s="235"/>
      <c r="Q474" s="235"/>
    </row>
    <row r="475" spans="1:17" ht="12" customHeight="1" x14ac:dyDescent="0.25">
      <c r="A475" s="235"/>
      <c r="B475" s="235"/>
      <c r="C475" s="235"/>
      <c r="D475" s="235"/>
      <c r="E475" s="235"/>
      <c r="F475" s="235"/>
      <c r="G475" s="235"/>
      <c r="H475" s="235"/>
      <c r="I475" s="235"/>
      <c r="J475" s="235"/>
      <c r="K475" s="235"/>
      <c r="L475" s="235"/>
      <c r="M475" s="235"/>
      <c r="N475" s="235"/>
      <c r="O475" s="235"/>
      <c r="P475" s="235"/>
      <c r="Q475" s="235"/>
    </row>
    <row r="476" spans="1:17" ht="12" customHeight="1" x14ac:dyDescent="0.25">
      <c r="A476" s="235"/>
      <c r="B476" s="235"/>
      <c r="C476" s="235"/>
      <c r="D476" s="235"/>
      <c r="E476" s="235"/>
      <c r="F476" s="235"/>
      <c r="G476" s="235"/>
      <c r="H476" s="235"/>
      <c r="I476" s="235"/>
      <c r="J476" s="235"/>
      <c r="K476" s="235"/>
      <c r="L476" s="235"/>
      <c r="M476" s="235"/>
      <c r="N476" s="235"/>
      <c r="O476" s="235"/>
      <c r="P476" s="235"/>
      <c r="Q476" s="235"/>
    </row>
    <row r="477" spans="1:17" ht="12" customHeight="1" x14ac:dyDescent="0.25">
      <c r="A477" s="235"/>
      <c r="B477" s="235"/>
      <c r="C477" s="235"/>
      <c r="D477" s="235"/>
      <c r="E477" s="235"/>
      <c r="F477" s="235"/>
      <c r="G477" s="235"/>
      <c r="H477" s="235"/>
      <c r="I477" s="235"/>
      <c r="J477" s="235"/>
      <c r="K477" s="235"/>
      <c r="L477" s="235"/>
      <c r="M477" s="235"/>
      <c r="N477" s="235"/>
      <c r="O477" s="235"/>
      <c r="P477" s="235"/>
      <c r="Q477" s="235"/>
    </row>
    <row r="478" spans="1:17" ht="12" customHeight="1" x14ac:dyDescent="0.25">
      <c r="A478" s="235"/>
      <c r="B478" s="235"/>
      <c r="C478" s="235"/>
      <c r="D478" s="235"/>
      <c r="E478" s="235"/>
      <c r="F478" s="235"/>
      <c r="G478" s="235"/>
      <c r="H478" s="235"/>
      <c r="I478" s="235"/>
      <c r="J478" s="235"/>
      <c r="K478" s="235"/>
      <c r="L478" s="235"/>
      <c r="M478" s="235"/>
      <c r="N478" s="235"/>
      <c r="O478" s="235"/>
      <c r="P478" s="235"/>
      <c r="Q478" s="235"/>
    </row>
    <row r="479" spans="1:17" ht="12" customHeight="1" x14ac:dyDescent="0.25">
      <c r="A479" s="235"/>
      <c r="B479" s="235"/>
      <c r="C479" s="235"/>
      <c r="D479" s="235"/>
      <c r="E479" s="235"/>
      <c r="F479" s="235"/>
      <c r="G479" s="235"/>
      <c r="H479" s="235"/>
      <c r="I479" s="235"/>
      <c r="J479" s="235"/>
      <c r="K479" s="235"/>
      <c r="L479" s="235"/>
      <c r="M479" s="235"/>
      <c r="N479" s="235"/>
      <c r="O479" s="235"/>
      <c r="P479" s="235"/>
      <c r="Q479" s="235"/>
    </row>
    <row r="480" spans="1:17" ht="12" customHeight="1" x14ac:dyDescent="0.25">
      <c r="A480" s="235"/>
      <c r="B480" s="235"/>
      <c r="C480" s="235"/>
      <c r="D480" s="235"/>
      <c r="E480" s="235"/>
      <c r="F480" s="235"/>
      <c r="G480" s="235"/>
      <c r="H480" s="235"/>
      <c r="I480" s="235"/>
      <c r="J480" s="235"/>
      <c r="K480" s="235"/>
      <c r="L480" s="235"/>
      <c r="M480" s="235"/>
      <c r="N480" s="235"/>
      <c r="O480" s="235"/>
      <c r="P480" s="235"/>
      <c r="Q480" s="235"/>
    </row>
    <row r="481" spans="1:17" ht="12" customHeight="1" x14ac:dyDescent="0.25">
      <c r="A481" s="235"/>
      <c r="B481" s="235"/>
      <c r="C481" s="235"/>
      <c r="D481" s="235"/>
      <c r="E481" s="235"/>
      <c r="F481" s="235"/>
      <c r="G481" s="235"/>
      <c r="H481" s="235"/>
      <c r="I481" s="235"/>
      <c r="J481" s="235"/>
      <c r="K481" s="235"/>
      <c r="L481" s="235"/>
      <c r="M481" s="235"/>
      <c r="N481" s="235"/>
      <c r="O481" s="235"/>
      <c r="P481" s="235"/>
      <c r="Q481" s="235"/>
    </row>
    <row r="482" spans="1:17" ht="12" customHeight="1" x14ac:dyDescent="0.25">
      <c r="A482" s="235"/>
      <c r="B482" s="235"/>
      <c r="C482" s="235"/>
      <c r="D482" s="235"/>
      <c r="E482" s="235"/>
      <c r="F482" s="235"/>
      <c r="G482" s="235"/>
      <c r="H482" s="235"/>
      <c r="I482" s="235"/>
      <c r="J482" s="235"/>
      <c r="K482" s="235"/>
      <c r="L482" s="235"/>
      <c r="M482" s="235"/>
      <c r="N482" s="235"/>
      <c r="O482" s="235"/>
      <c r="P482" s="235"/>
      <c r="Q482" s="235"/>
    </row>
    <row r="483" spans="1:17" ht="12" customHeight="1" x14ac:dyDescent="0.25">
      <c r="A483" s="235"/>
      <c r="B483" s="235"/>
      <c r="C483" s="235"/>
      <c r="D483" s="235"/>
      <c r="E483" s="235"/>
      <c r="F483" s="235"/>
      <c r="G483" s="235"/>
      <c r="H483" s="235"/>
      <c r="I483" s="235"/>
      <c r="J483" s="235"/>
      <c r="K483" s="235"/>
      <c r="L483" s="235"/>
      <c r="M483" s="235"/>
      <c r="N483" s="235"/>
      <c r="O483" s="235"/>
      <c r="P483" s="235"/>
      <c r="Q483" s="235"/>
    </row>
    <row r="484" spans="1:17" ht="12" customHeight="1" x14ac:dyDescent="0.25">
      <c r="A484" s="235"/>
      <c r="B484" s="235"/>
      <c r="C484" s="235"/>
      <c r="D484" s="235"/>
      <c r="E484" s="235"/>
      <c r="F484" s="235"/>
      <c r="G484" s="235"/>
      <c r="H484" s="235"/>
      <c r="I484" s="235"/>
      <c r="J484" s="235"/>
      <c r="K484" s="235"/>
      <c r="L484" s="235"/>
      <c r="M484" s="235"/>
      <c r="N484" s="235"/>
      <c r="O484" s="235"/>
      <c r="P484" s="235"/>
      <c r="Q484" s="235"/>
    </row>
    <row r="485" spans="1:17" ht="12" customHeight="1" x14ac:dyDescent="0.25">
      <c r="A485" s="235"/>
      <c r="B485" s="235"/>
      <c r="C485" s="235"/>
      <c r="D485" s="235"/>
      <c r="E485" s="235"/>
      <c r="F485" s="235"/>
      <c r="G485" s="235"/>
      <c r="H485" s="235"/>
      <c r="I485" s="235"/>
      <c r="J485" s="235"/>
      <c r="K485" s="235"/>
      <c r="L485" s="235"/>
      <c r="M485" s="235"/>
      <c r="N485" s="235"/>
      <c r="O485" s="235"/>
      <c r="P485" s="235"/>
      <c r="Q485" s="235"/>
    </row>
    <row r="486" spans="1:17" ht="12" customHeight="1" x14ac:dyDescent="0.25">
      <c r="A486" s="235"/>
      <c r="B486" s="235"/>
      <c r="C486" s="235"/>
      <c r="D486" s="235"/>
      <c r="E486" s="235"/>
      <c r="F486" s="235"/>
      <c r="G486" s="235"/>
      <c r="H486" s="235"/>
      <c r="I486" s="235"/>
      <c r="J486" s="235"/>
      <c r="K486" s="235"/>
      <c r="L486" s="235"/>
      <c r="M486" s="235"/>
      <c r="N486" s="235"/>
      <c r="O486" s="235"/>
      <c r="P486" s="235"/>
      <c r="Q486" s="235"/>
    </row>
    <row r="487" spans="1:17" ht="12" customHeight="1" x14ac:dyDescent="0.25">
      <c r="A487" s="235"/>
      <c r="B487" s="235"/>
      <c r="C487" s="235"/>
      <c r="D487" s="235"/>
      <c r="E487" s="235"/>
      <c r="F487" s="235"/>
      <c r="G487" s="235"/>
      <c r="H487" s="235"/>
      <c r="I487" s="235"/>
      <c r="J487" s="235"/>
      <c r="K487" s="235"/>
      <c r="L487" s="235"/>
      <c r="M487" s="235"/>
      <c r="N487" s="235"/>
      <c r="O487" s="235"/>
      <c r="P487" s="235"/>
      <c r="Q487" s="235"/>
    </row>
    <row r="488" spans="1:17" ht="12" customHeight="1" x14ac:dyDescent="0.25">
      <c r="A488" s="235"/>
      <c r="B488" s="235"/>
      <c r="C488" s="235"/>
      <c r="D488" s="235"/>
      <c r="E488" s="235"/>
      <c r="F488" s="235"/>
      <c r="G488" s="235"/>
      <c r="H488" s="235"/>
      <c r="I488" s="235"/>
      <c r="J488" s="235"/>
      <c r="K488" s="235"/>
      <c r="L488" s="235"/>
      <c r="M488" s="235"/>
      <c r="N488" s="235"/>
      <c r="O488" s="235"/>
      <c r="P488" s="235"/>
      <c r="Q488" s="235"/>
    </row>
    <row r="489" spans="1:17" ht="12" customHeight="1" x14ac:dyDescent="0.25">
      <c r="A489" s="235"/>
      <c r="B489" s="235"/>
      <c r="C489" s="235"/>
      <c r="D489" s="235"/>
      <c r="E489" s="235"/>
      <c r="F489" s="235"/>
      <c r="G489" s="235"/>
      <c r="H489" s="235"/>
      <c r="I489" s="235"/>
      <c r="J489" s="235"/>
      <c r="K489" s="235"/>
      <c r="L489" s="235"/>
      <c r="M489" s="235"/>
      <c r="N489" s="235"/>
      <c r="O489" s="235"/>
      <c r="P489" s="235"/>
      <c r="Q489" s="235"/>
    </row>
    <row r="490" spans="1:17" ht="12" customHeight="1" x14ac:dyDescent="0.25">
      <c r="A490" s="235"/>
      <c r="B490" s="235"/>
      <c r="C490" s="235"/>
      <c r="D490" s="235"/>
      <c r="E490" s="235"/>
      <c r="F490" s="235"/>
      <c r="G490" s="235"/>
      <c r="H490" s="235"/>
      <c r="I490" s="235"/>
      <c r="J490" s="235"/>
      <c r="K490" s="235"/>
      <c r="L490" s="235"/>
      <c r="M490" s="235"/>
      <c r="N490" s="235"/>
      <c r="O490" s="235"/>
      <c r="P490" s="235"/>
      <c r="Q490" s="235"/>
    </row>
    <row r="491" spans="1:17" ht="12" customHeight="1" x14ac:dyDescent="0.25">
      <c r="A491" s="235"/>
      <c r="B491" s="235"/>
      <c r="C491" s="235"/>
      <c r="D491" s="235"/>
      <c r="E491" s="235"/>
      <c r="F491" s="235"/>
      <c r="G491" s="235"/>
      <c r="H491" s="235"/>
      <c r="I491" s="235"/>
      <c r="J491" s="235"/>
      <c r="K491" s="235"/>
      <c r="L491" s="235"/>
      <c r="M491" s="235"/>
      <c r="N491" s="235"/>
      <c r="O491" s="235"/>
      <c r="P491" s="235"/>
      <c r="Q491" s="235"/>
    </row>
    <row r="492" spans="1:17" ht="12" customHeight="1" x14ac:dyDescent="0.25">
      <c r="A492" s="235"/>
      <c r="B492" s="235"/>
      <c r="C492" s="235"/>
      <c r="D492" s="235"/>
      <c r="E492" s="235"/>
      <c r="F492" s="235"/>
      <c r="G492" s="235"/>
      <c r="H492" s="235"/>
      <c r="I492" s="235"/>
      <c r="J492" s="235"/>
      <c r="K492" s="235"/>
      <c r="L492" s="235"/>
      <c r="M492" s="235"/>
      <c r="N492" s="235"/>
      <c r="O492" s="235"/>
      <c r="P492" s="235"/>
      <c r="Q492" s="235"/>
    </row>
    <row r="493" spans="1:17" ht="12" customHeight="1" x14ac:dyDescent="0.25">
      <c r="A493" s="235"/>
      <c r="B493" s="235"/>
      <c r="C493" s="235"/>
      <c r="D493" s="235"/>
      <c r="E493" s="235"/>
      <c r="F493" s="235"/>
      <c r="G493" s="235"/>
      <c r="H493" s="235"/>
      <c r="I493" s="235"/>
      <c r="J493" s="235"/>
      <c r="K493" s="235"/>
      <c r="L493" s="235"/>
      <c r="M493" s="235"/>
      <c r="N493" s="235"/>
      <c r="O493" s="235"/>
      <c r="P493" s="235"/>
      <c r="Q493" s="235"/>
    </row>
    <row r="494" spans="1:17" ht="12" customHeight="1" x14ac:dyDescent="0.25">
      <c r="A494" s="235"/>
      <c r="B494" s="235"/>
      <c r="C494" s="235"/>
      <c r="D494" s="235"/>
      <c r="E494" s="235"/>
      <c r="F494" s="235"/>
      <c r="G494" s="235"/>
      <c r="H494" s="235"/>
      <c r="I494" s="235"/>
      <c r="J494" s="235"/>
      <c r="K494" s="235"/>
      <c r="L494" s="235"/>
      <c r="M494" s="235"/>
      <c r="N494" s="235"/>
      <c r="O494" s="235"/>
      <c r="P494" s="235"/>
      <c r="Q494" s="235"/>
    </row>
    <row r="495" spans="1:17" ht="12" customHeight="1" x14ac:dyDescent="0.25">
      <c r="A495" s="235"/>
      <c r="B495" s="235"/>
      <c r="C495" s="235"/>
      <c r="D495" s="235"/>
      <c r="E495" s="235"/>
      <c r="F495" s="235"/>
      <c r="G495" s="235"/>
      <c r="H495" s="235"/>
      <c r="I495" s="235"/>
      <c r="J495" s="235"/>
      <c r="K495" s="235"/>
      <c r="L495" s="235"/>
      <c r="M495" s="235"/>
      <c r="N495" s="235"/>
      <c r="O495" s="235"/>
      <c r="P495" s="235"/>
      <c r="Q495" s="235"/>
    </row>
    <row r="496" spans="1:17" ht="12" customHeight="1" x14ac:dyDescent="0.25">
      <c r="A496" s="235"/>
      <c r="B496" s="235"/>
      <c r="C496" s="235"/>
      <c r="D496" s="235"/>
      <c r="E496" s="235"/>
      <c r="F496" s="235"/>
      <c r="G496" s="235"/>
      <c r="H496" s="235"/>
      <c r="I496" s="235"/>
      <c r="J496" s="235"/>
      <c r="K496" s="235"/>
      <c r="L496" s="235"/>
      <c r="M496" s="235"/>
      <c r="N496" s="235"/>
      <c r="O496" s="235"/>
      <c r="P496" s="235"/>
      <c r="Q496" s="235"/>
    </row>
    <row r="497" spans="1:17" ht="12" customHeight="1" x14ac:dyDescent="0.25">
      <c r="A497" s="235"/>
      <c r="B497" s="235"/>
      <c r="C497" s="235"/>
      <c r="D497" s="235"/>
      <c r="E497" s="235"/>
      <c r="F497" s="235"/>
      <c r="G497" s="235"/>
      <c r="H497" s="235"/>
      <c r="I497" s="235"/>
      <c r="J497" s="235"/>
      <c r="K497" s="235"/>
      <c r="L497" s="235"/>
      <c r="M497" s="235"/>
      <c r="N497" s="235"/>
      <c r="O497" s="235"/>
      <c r="P497" s="235"/>
      <c r="Q497" s="235"/>
    </row>
    <row r="498" spans="1:17" ht="12" customHeight="1" x14ac:dyDescent="0.25">
      <c r="A498" s="235"/>
      <c r="B498" s="235"/>
      <c r="C498" s="235"/>
      <c r="D498" s="235"/>
      <c r="E498" s="235"/>
      <c r="F498" s="235"/>
      <c r="G498" s="235"/>
      <c r="H498" s="235"/>
      <c r="I498" s="235"/>
      <c r="J498" s="235"/>
      <c r="K498" s="235"/>
      <c r="L498" s="235"/>
      <c r="M498" s="235"/>
      <c r="N498" s="235"/>
      <c r="O498" s="235"/>
      <c r="P498" s="235"/>
      <c r="Q498" s="235"/>
    </row>
    <row r="499" spans="1:17" ht="12" customHeight="1" x14ac:dyDescent="0.25">
      <c r="A499" s="235"/>
      <c r="B499" s="235"/>
      <c r="C499" s="235"/>
      <c r="D499" s="235"/>
      <c r="E499" s="235"/>
      <c r="F499" s="235"/>
      <c r="G499" s="235"/>
      <c r="H499" s="235"/>
      <c r="I499" s="235"/>
      <c r="J499" s="235"/>
      <c r="K499" s="235"/>
      <c r="L499" s="235"/>
      <c r="M499" s="235"/>
      <c r="N499" s="235"/>
      <c r="O499" s="235"/>
      <c r="P499" s="235"/>
      <c r="Q499" s="235"/>
    </row>
    <row r="500" spans="1:17" ht="12" customHeight="1" x14ac:dyDescent="0.25">
      <c r="A500" s="235"/>
      <c r="B500" s="235"/>
      <c r="C500" s="235"/>
      <c r="D500" s="235"/>
      <c r="E500" s="235"/>
      <c r="F500" s="235"/>
      <c r="G500" s="235"/>
      <c r="H500" s="235"/>
      <c r="I500" s="235"/>
      <c r="J500" s="235"/>
      <c r="K500" s="235"/>
      <c r="L500" s="235"/>
      <c r="M500" s="235"/>
      <c r="N500" s="235"/>
      <c r="O500" s="235"/>
      <c r="P500" s="235"/>
      <c r="Q500" s="235"/>
    </row>
    <row r="501" spans="1:17" ht="12" customHeight="1" x14ac:dyDescent="0.25">
      <c r="A501" s="235"/>
      <c r="B501" s="235"/>
      <c r="C501" s="235"/>
      <c r="D501" s="235"/>
      <c r="E501" s="235"/>
      <c r="F501" s="235"/>
      <c r="G501" s="235"/>
      <c r="H501" s="235"/>
      <c r="I501" s="235"/>
      <c r="J501" s="235"/>
      <c r="K501" s="235"/>
      <c r="L501" s="235"/>
      <c r="M501" s="235"/>
      <c r="N501" s="235"/>
      <c r="O501" s="235"/>
      <c r="P501" s="235"/>
      <c r="Q501" s="235"/>
    </row>
    <row r="502" spans="1:17" ht="12" customHeight="1" x14ac:dyDescent="0.25">
      <c r="A502" s="235"/>
      <c r="B502" s="235"/>
      <c r="C502" s="235"/>
      <c r="D502" s="235"/>
      <c r="E502" s="235"/>
      <c r="F502" s="235"/>
      <c r="G502" s="235"/>
      <c r="H502" s="235"/>
      <c r="I502" s="235"/>
      <c r="J502" s="235"/>
      <c r="K502" s="235"/>
      <c r="L502" s="235"/>
      <c r="M502" s="235"/>
      <c r="N502" s="235"/>
      <c r="O502" s="235"/>
      <c r="P502" s="235"/>
      <c r="Q502" s="235"/>
    </row>
    <row r="503" spans="1:17" ht="12" customHeight="1" x14ac:dyDescent="0.25">
      <c r="A503" s="235"/>
      <c r="B503" s="235"/>
      <c r="C503" s="235"/>
      <c r="D503" s="235"/>
      <c r="E503" s="235"/>
      <c r="F503" s="235"/>
      <c r="G503" s="235"/>
      <c r="H503" s="235"/>
      <c r="I503" s="235"/>
      <c r="J503" s="235"/>
      <c r="K503" s="235"/>
      <c r="L503" s="235"/>
      <c r="M503" s="235"/>
      <c r="N503" s="235"/>
      <c r="O503" s="235"/>
      <c r="P503" s="235"/>
      <c r="Q503" s="235"/>
    </row>
    <row r="504" spans="1:17" ht="12" customHeight="1" x14ac:dyDescent="0.25">
      <c r="A504" s="235"/>
      <c r="B504" s="235"/>
      <c r="C504" s="235"/>
      <c r="D504" s="235"/>
      <c r="E504" s="235"/>
      <c r="F504" s="235"/>
      <c r="G504" s="235"/>
      <c r="H504" s="235"/>
      <c r="I504" s="235"/>
      <c r="J504" s="235"/>
      <c r="K504" s="235"/>
      <c r="L504" s="235"/>
      <c r="M504" s="235"/>
      <c r="N504" s="235"/>
      <c r="O504" s="235"/>
      <c r="P504" s="235"/>
      <c r="Q504" s="235"/>
    </row>
    <row r="505" spans="1:17" ht="12" customHeight="1" x14ac:dyDescent="0.25">
      <c r="A505" s="235"/>
      <c r="B505" s="235"/>
      <c r="C505" s="235"/>
      <c r="D505" s="235"/>
      <c r="E505" s="235"/>
      <c r="F505" s="235"/>
      <c r="G505" s="235"/>
      <c r="H505" s="235"/>
      <c r="I505" s="235"/>
      <c r="J505" s="235"/>
      <c r="K505" s="235"/>
      <c r="L505" s="235"/>
      <c r="M505" s="235"/>
      <c r="N505" s="235"/>
      <c r="O505" s="235"/>
      <c r="P505" s="235"/>
      <c r="Q505" s="235"/>
    </row>
    <row r="506" spans="1:17" ht="12" customHeight="1" x14ac:dyDescent="0.25">
      <c r="A506" s="235"/>
      <c r="B506" s="235"/>
      <c r="C506" s="235"/>
      <c r="D506" s="235"/>
      <c r="E506" s="235"/>
      <c r="F506" s="235"/>
      <c r="G506" s="235"/>
      <c r="H506" s="235"/>
      <c r="I506" s="235"/>
      <c r="J506" s="235"/>
      <c r="K506" s="235"/>
      <c r="L506" s="235"/>
      <c r="M506" s="235"/>
      <c r="N506" s="235"/>
      <c r="O506" s="235"/>
      <c r="P506" s="235"/>
      <c r="Q506" s="235"/>
    </row>
    <row r="507" spans="1:17" ht="12" customHeight="1" x14ac:dyDescent="0.25">
      <c r="A507" s="235"/>
      <c r="B507" s="235"/>
      <c r="C507" s="235"/>
      <c r="D507" s="235"/>
      <c r="E507" s="235"/>
      <c r="F507" s="235"/>
      <c r="G507" s="235"/>
      <c r="H507" s="235"/>
      <c r="I507" s="235"/>
      <c r="J507" s="235"/>
      <c r="K507" s="235"/>
      <c r="L507" s="235"/>
      <c r="M507" s="235"/>
      <c r="N507" s="235"/>
      <c r="O507" s="235"/>
      <c r="P507" s="235"/>
      <c r="Q507" s="235"/>
    </row>
    <row r="508" spans="1:17" ht="12" customHeight="1" x14ac:dyDescent="0.25">
      <c r="A508" s="235"/>
      <c r="B508" s="235"/>
      <c r="C508" s="235"/>
      <c r="D508" s="235"/>
      <c r="E508" s="235"/>
      <c r="F508" s="235"/>
      <c r="G508" s="235"/>
      <c r="H508" s="235"/>
      <c r="I508" s="235"/>
      <c r="J508" s="235"/>
      <c r="K508" s="235"/>
      <c r="L508" s="235"/>
      <c r="M508" s="235"/>
      <c r="N508" s="235"/>
      <c r="O508" s="235"/>
      <c r="P508" s="235"/>
      <c r="Q508" s="235"/>
    </row>
    <row r="509" spans="1:17" ht="12" customHeight="1" x14ac:dyDescent="0.25">
      <c r="A509" s="235"/>
      <c r="B509" s="235"/>
      <c r="C509" s="235"/>
      <c r="D509" s="235"/>
      <c r="E509" s="235"/>
      <c r="F509" s="235"/>
      <c r="G509" s="235"/>
      <c r="H509" s="235"/>
      <c r="I509" s="235"/>
      <c r="J509" s="235"/>
      <c r="K509" s="235"/>
      <c r="L509" s="235"/>
      <c r="M509" s="235"/>
      <c r="N509" s="235"/>
      <c r="O509" s="235"/>
      <c r="P509" s="235"/>
      <c r="Q509" s="235"/>
    </row>
    <row r="510" spans="1:17" ht="12" customHeight="1" x14ac:dyDescent="0.25">
      <c r="A510" s="235"/>
      <c r="B510" s="235"/>
      <c r="C510" s="235"/>
      <c r="D510" s="235"/>
      <c r="E510" s="235"/>
      <c r="F510" s="235"/>
      <c r="G510" s="235"/>
      <c r="H510" s="235"/>
      <c r="I510" s="235"/>
      <c r="J510" s="235"/>
      <c r="K510" s="235"/>
      <c r="L510" s="235"/>
      <c r="M510" s="235"/>
      <c r="N510" s="235"/>
      <c r="O510" s="235"/>
      <c r="P510" s="235"/>
      <c r="Q510" s="235"/>
    </row>
    <row r="511" spans="1:17" ht="12" customHeight="1" x14ac:dyDescent="0.25">
      <c r="A511" s="235"/>
      <c r="B511" s="235"/>
      <c r="C511" s="235"/>
      <c r="D511" s="235"/>
      <c r="E511" s="235"/>
      <c r="F511" s="235"/>
      <c r="G511" s="235"/>
      <c r="H511" s="235"/>
      <c r="I511" s="235"/>
      <c r="J511" s="235"/>
      <c r="K511" s="235"/>
      <c r="L511" s="235"/>
      <c r="M511" s="235"/>
      <c r="N511" s="235"/>
      <c r="O511" s="235"/>
      <c r="P511" s="235"/>
      <c r="Q511" s="235"/>
    </row>
    <row r="512" spans="1:17" ht="12" customHeight="1" x14ac:dyDescent="0.25">
      <c r="A512" s="235"/>
      <c r="B512" s="235"/>
      <c r="C512" s="235"/>
      <c r="D512" s="235"/>
      <c r="E512" s="235"/>
      <c r="F512" s="235"/>
      <c r="G512" s="235"/>
      <c r="H512" s="235"/>
      <c r="I512" s="235"/>
      <c r="J512" s="235"/>
      <c r="K512" s="235"/>
      <c r="L512" s="235"/>
      <c r="M512" s="235"/>
      <c r="N512" s="235"/>
      <c r="O512" s="235"/>
      <c r="P512" s="235"/>
      <c r="Q512" s="235"/>
    </row>
    <row r="513" spans="1:17" ht="12" customHeight="1" x14ac:dyDescent="0.25">
      <c r="A513" s="235"/>
      <c r="B513" s="235"/>
      <c r="C513" s="235"/>
      <c r="D513" s="235"/>
      <c r="E513" s="235"/>
      <c r="F513" s="235"/>
      <c r="G513" s="235"/>
      <c r="H513" s="235"/>
      <c r="I513" s="235"/>
      <c r="J513" s="235"/>
      <c r="K513" s="235"/>
      <c r="L513" s="235"/>
      <c r="M513" s="235"/>
      <c r="N513" s="235"/>
      <c r="O513" s="235"/>
      <c r="P513" s="235"/>
      <c r="Q513" s="235"/>
    </row>
    <row r="514" spans="1:17" ht="12" customHeight="1" x14ac:dyDescent="0.25">
      <c r="A514" s="235"/>
      <c r="B514" s="235"/>
      <c r="C514" s="235"/>
      <c r="D514" s="235"/>
      <c r="E514" s="235"/>
      <c r="F514" s="235"/>
      <c r="G514" s="235"/>
      <c r="H514" s="235"/>
      <c r="I514" s="235"/>
      <c r="J514" s="235"/>
      <c r="K514" s="235"/>
      <c r="L514" s="235"/>
      <c r="M514" s="235"/>
      <c r="N514" s="235"/>
      <c r="O514" s="235"/>
      <c r="P514" s="235"/>
      <c r="Q514" s="235"/>
    </row>
    <row r="515" spans="1:17" ht="12" customHeight="1" x14ac:dyDescent="0.25">
      <c r="A515" s="235"/>
      <c r="B515" s="235"/>
      <c r="C515" s="235"/>
      <c r="D515" s="235"/>
      <c r="E515" s="235"/>
      <c r="F515" s="235"/>
      <c r="G515" s="235"/>
      <c r="H515" s="235"/>
      <c r="I515" s="235"/>
      <c r="J515" s="235"/>
      <c r="K515" s="235"/>
      <c r="L515" s="235"/>
      <c r="M515" s="235"/>
      <c r="N515" s="235"/>
      <c r="O515" s="235"/>
      <c r="P515" s="235"/>
      <c r="Q515" s="235"/>
    </row>
    <row r="516" spans="1:17" ht="12" customHeight="1" x14ac:dyDescent="0.25">
      <c r="A516" s="235"/>
      <c r="B516" s="235"/>
      <c r="C516" s="235"/>
      <c r="D516" s="235"/>
      <c r="E516" s="235"/>
      <c r="F516" s="235"/>
      <c r="G516" s="235"/>
      <c r="H516" s="235"/>
      <c r="I516" s="235"/>
      <c r="J516" s="235"/>
      <c r="K516" s="235"/>
      <c r="L516" s="235"/>
      <c r="M516" s="235"/>
      <c r="N516" s="235"/>
      <c r="O516" s="235"/>
      <c r="P516" s="235"/>
      <c r="Q516" s="235"/>
    </row>
    <row r="517" spans="1:17" ht="12" customHeight="1" x14ac:dyDescent="0.25">
      <c r="A517" s="235"/>
      <c r="B517" s="235"/>
      <c r="C517" s="235"/>
      <c r="D517" s="235"/>
      <c r="E517" s="235"/>
      <c r="F517" s="235"/>
      <c r="G517" s="235"/>
      <c r="H517" s="235"/>
      <c r="I517" s="235"/>
      <c r="J517" s="235"/>
      <c r="K517" s="235"/>
      <c r="L517" s="235"/>
      <c r="M517" s="235"/>
      <c r="N517" s="235"/>
      <c r="O517" s="235"/>
      <c r="P517" s="235"/>
      <c r="Q517" s="235"/>
    </row>
    <row r="518" spans="1:17" ht="12" customHeight="1" x14ac:dyDescent="0.25">
      <c r="A518" s="235"/>
      <c r="B518" s="235"/>
      <c r="C518" s="235"/>
      <c r="D518" s="235"/>
      <c r="E518" s="235"/>
      <c r="F518" s="235"/>
      <c r="G518" s="235"/>
      <c r="H518" s="235"/>
      <c r="I518" s="235"/>
      <c r="J518" s="235"/>
      <c r="K518" s="235"/>
      <c r="L518" s="235"/>
      <c r="M518" s="235"/>
      <c r="N518" s="235"/>
      <c r="O518" s="235"/>
      <c r="P518" s="235"/>
      <c r="Q518" s="235"/>
    </row>
    <row r="519" spans="1:17" ht="12" customHeight="1" x14ac:dyDescent="0.25">
      <c r="A519" s="235"/>
      <c r="B519" s="235"/>
      <c r="C519" s="235"/>
      <c r="D519" s="235"/>
      <c r="E519" s="235"/>
      <c r="F519" s="235"/>
      <c r="G519" s="235"/>
      <c r="H519" s="235"/>
      <c r="I519" s="235"/>
      <c r="J519" s="235"/>
      <c r="K519" s="235"/>
      <c r="L519" s="235"/>
      <c r="M519" s="235"/>
      <c r="N519" s="235"/>
      <c r="O519" s="235"/>
      <c r="P519" s="235"/>
      <c r="Q519" s="235"/>
    </row>
    <row r="520" spans="1:17" ht="12" customHeight="1" x14ac:dyDescent="0.25">
      <c r="A520" s="235"/>
      <c r="B520" s="235"/>
      <c r="C520" s="235"/>
      <c r="D520" s="235"/>
      <c r="E520" s="235"/>
      <c r="F520" s="235"/>
      <c r="G520" s="235"/>
      <c r="H520" s="235"/>
      <c r="I520" s="235"/>
      <c r="J520" s="235"/>
      <c r="K520" s="235"/>
      <c r="L520" s="235"/>
      <c r="M520" s="235"/>
      <c r="N520" s="235"/>
      <c r="O520" s="235"/>
      <c r="P520" s="235"/>
      <c r="Q520" s="235"/>
    </row>
    <row r="521" spans="1:17" ht="12" customHeight="1" x14ac:dyDescent="0.25">
      <c r="A521" s="235"/>
      <c r="B521" s="235"/>
      <c r="C521" s="235"/>
      <c r="D521" s="235"/>
      <c r="E521" s="235"/>
      <c r="F521" s="235"/>
      <c r="G521" s="235"/>
      <c r="H521" s="235"/>
      <c r="I521" s="235"/>
      <c r="J521" s="235"/>
      <c r="K521" s="235"/>
      <c r="L521" s="235"/>
      <c r="M521" s="235"/>
      <c r="N521" s="235"/>
      <c r="O521" s="235"/>
      <c r="P521" s="235"/>
      <c r="Q521" s="235"/>
    </row>
    <row r="522" spans="1:17" ht="12" customHeight="1" x14ac:dyDescent="0.25">
      <c r="A522" s="235"/>
      <c r="B522" s="235"/>
      <c r="C522" s="235"/>
      <c r="D522" s="235"/>
      <c r="E522" s="235"/>
      <c r="F522" s="235"/>
      <c r="G522" s="235"/>
      <c r="H522" s="235"/>
      <c r="I522" s="235"/>
      <c r="J522" s="235"/>
      <c r="K522" s="235"/>
      <c r="L522" s="235"/>
      <c r="M522" s="235"/>
      <c r="N522" s="235"/>
      <c r="O522" s="235"/>
      <c r="P522" s="235"/>
      <c r="Q522" s="235"/>
    </row>
    <row r="523" spans="1:17" ht="12" customHeight="1" x14ac:dyDescent="0.25">
      <c r="A523" s="235"/>
      <c r="B523" s="235"/>
      <c r="C523" s="235"/>
      <c r="D523" s="235"/>
      <c r="E523" s="235"/>
      <c r="F523" s="235"/>
      <c r="G523" s="235"/>
      <c r="H523" s="235"/>
      <c r="I523" s="235"/>
      <c r="J523" s="235"/>
      <c r="K523" s="235"/>
      <c r="L523" s="235"/>
      <c r="M523" s="235"/>
      <c r="N523" s="235"/>
      <c r="O523" s="235"/>
      <c r="P523" s="235"/>
      <c r="Q523" s="235"/>
    </row>
    <row r="524" spans="1:17" ht="12" customHeight="1" x14ac:dyDescent="0.25">
      <c r="A524" s="235"/>
      <c r="B524" s="235"/>
      <c r="C524" s="235"/>
      <c r="D524" s="235"/>
      <c r="E524" s="235"/>
      <c r="F524" s="235"/>
      <c r="G524" s="235"/>
      <c r="H524" s="235"/>
      <c r="I524" s="235"/>
      <c r="J524" s="235"/>
      <c r="K524" s="235"/>
      <c r="L524" s="235"/>
      <c r="M524" s="235"/>
      <c r="N524" s="235"/>
      <c r="O524" s="235"/>
      <c r="P524" s="235"/>
      <c r="Q524" s="235"/>
    </row>
    <row r="525" spans="1:17" ht="12" customHeight="1" x14ac:dyDescent="0.25">
      <c r="A525" s="235"/>
      <c r="B525" s="235"/>
      <c r="C525" s="235"/>
      <c r="D525" s="235"/>
      <c r="E525" s="235"/>
      <c r="F525" s="235"/>
      <c r="G525" s="235"/>
      <c r="H525" s="235"/>
      <c r="I525" s="235"/>
      <c r="J525" s="235"/>
      <c r="K525" s="235"/>
      <c r="L525" s="235"/>
      <c r="M525" s="235"/>
      <c r="N525" s="235"/>
      <c r="O525" s="235"/>
      <c r="P525" s="235"/>
      <c r="Q525" s="235"/>
    </row>
    <row r="526" spans="1:17" ht="12" customHeight="1" x14ac:dyDescent="0.25">
      <c r="A526" s="235"/>
      <c r="B526" s="235"/>
      <c r="C526" s="235"/>
      <c r="D526" s="235"/>
      <c r="E526" s="235"/>
      <c r="F526" s="235"/>
      <c r="G526" s="235"/>
      <c r="H526" s="235"/>
      <c r="I526" s="235"/>
      <c r="J526" s="235"/>
      <c r="K526" s="235"/>
      <c r="L526" s="235"/>
      <c r="M526" s="235"/>
      <c r="N526" s="235"/>
      <c r="O526" s="235"/>
      <c r="P526" s="235"/>
      <c r="Q526" s="235"/>
    </row>
    <row r="527" spans="1:17" ht="12" customHeight="1" x14ac:dyDescent="0.25">
      <c r="A527" s="235"/>
      <c r="B527" s="235"/>
      <c r="C527" s="235"/>
      <c r="D527" s="235"/>
      <c r="E527" s="235"/>
      <c r="F527" s="235"/>
      <c r="G527" s="235"/>
      <c r="H527" s="235"/>
      <c r="I527" s="235"/>
      <c r="J527" s="235"/>
      <c r="K527" s="235"/>
      <c r="L527" s="235"/>
      <c r="M527" s="235"/>
      <c r="N527" s="235"/>
      <c r="O527" s="235"/>
      <c r="P527" s="235"/>
      <c r="Q527" s="235"/>
    </row>
    <row r="528" spans="1:17" ht="12" customHeight="1" x14ac:dyDescent="0.25">
      <c r="A528" s="235"/>
      <c r="B528" s="235"/>
      <c r="C528" s="235"/>
      <c r="D528" s="235"/>
      <c r="E528" s="235"/>
      <c r="F528" s="235"/>
      <c r="G528" s="235"/>
      <c r="H528" s="235"/>
      <c r="I528" s="235"/>
      <c r="J528" s="235"/>
      <c r="K528" s="235"/>
      <c r="L528" s="235"/>
      <c r="M528" s="235"/>
      <c r="N528" s="235"/>
      <c r="O528" s="235"/>
      <c r="P528" s="235"/>
      <c r="Q528" s="235"/>
    </row>
    <row r="529" spans="1:17" ht="12" customHeight="1" x14ac:dyDescent="0.25">
      <c r="A529" s="235"/>
      <c r="B529" s="235"/>
      <c r="C529" s="235"/>
      <c r="D529" s="235"/>
      <c r="E529" s="235"/>
      <c r="F529" s="235"/>
      <c r="G529" s="235"/>
      <c r="H529" s="235"/>
      <c r="I529" s="235"/>
      <c r="J529" s="235"/>
      <c r="K529" s="235"/>
      <c r="L529" s="235"/>
      <c r="M529" s="235"/>
      <c r="N529" s="235"/>
      <c r="O529" s="235"/>
      <c r="P529" s="235"/>
      <c r="Q529" s="235"/>
    </row>
    <row r="530" spans="1:17" ht="12" customHeight="1" x14ac:dyDescent="0.25">
      <c r="A530" s="235"/>
      <c r="B530" s="235"/>
      <c r="C530" s="235"/>
      <c r="D530" s="235"/>
      <c r="E530" s="235"/>
      <c r="F530" s="235"/>
      <c r="G530" s="235"/>
      <c r="H530" s="235"/>
      <c r="I530" s="235"/>
      <c r="J530" s="235"/>
      <c r="K530" s="235"/>
      <c r="L530" s="235"/>
      <c r="M530" s="235"/>
      <c r="N530" s="235"/>
      <c r="O530" s="235"/>
      <c r="P530" s="235"/>
      <c r="Q530" s="235"/>
    </row>
    <row r="531" spans="1:17" ht="12" customHeight="1" x14ac:dyDescent="0.25">
      <c r="A531" s="235"/>
      <c r="B531" s="235"/>
      <c r="C531" s="235"/>
      <c r="D531" s="235"/>
      <c r="E531" s="235"/>
      <c r="F531" s="235"/>
      <c r="G531" s="235"/>
      <c r="H531" s="235"/>
      <c r="I531" s="235"/>
      <c r="J531" s="235"/>
      <c r="K531" s="235"/>
      <c r="L531" s="235"/>
      <c r="M531" s="235"/>
      <c r="N531" s="235"/>
      <c r="O531" s="235"/>
      <c r="P531" s="235"/>
      <c r="Q531" s="235"/>
    </row>
    <row r="532" spans="1:17" ht="12" customHeight="1" x14ac:dyDescent="0.25">
      <c r="A532" s="235"/>
      <c r="B532" s="235"/>
      <c r="C532" s="235"/>
      <c r="D532" s="235"/>
      <c r="E532" s="235"/>
      <c r="F532" s="235"/>
      <c r="G532" s="235"/>
      <c r="H532" s="235"/>
      <c r="I532" s="235"/>
      <c r="J532" s="235"/>
      <c r="K532" s="235"/>
      <c r="L532" s="235"/>
      <c r="M532" s="235"/>
      <c r="N532" s="235"/>
      <c r="O532" s="235"/>
      <c r="P532" s="235"/>
      <c r="Q532" s="235"/>
    </row>
    <row r="533" spans="1:17" ht="12" customHeight="1" x14ac:dyDescent="0.25">
      <c r="A533" s="235"/>
      <c r="B533" s="235"/>
      <c r="C533" s="235"/>
      <c r="D533" s="235"/>
      <c r="E533" s="235"/>
      <c r="F533" s="235"/>
      <c r="G533" s="235"/>
      <c r="H533" s="235"/>
      <c r="I533" s="235"/>
      <c r="J533" s="235"/>
      <c r="K533" s="235"/>
      <c r="L533" s="235"/>
      <c r="M533" s="235"/>
      <c r="N533" s="235"/>
      <c r="O533" s="235"/>
      <c r="P533" s="235"/>
      <c r="Q533" s="235"/>
    </row>
    <row r="534" spans="1:17" ht="12" customHeight="1" x14ac:dyDescent="0.25">
      <c r="A534" s="235"/>
      <c r="B534" s="235"/>
      <c r="C534" s="235"/>
      <c r="D534" s="235"/>
      <c r="E534" s="235"/>
      <c r="F534" s="235"/>
      <c r="G534" s="235"/>
      <c r="H534" s="235"/>
      <c r="I534" s="235"/>
      <c r="J534" s="235"/>
      <c r="K534" s="235"/>
      <c r="L534" s="235"/>
      <c r="M534" s="235"/>
      <c r="N534" s="235"/>
      <c r="O534" s="235"/>
      <c r="P534" s="235"/>
      <c r="Q534" s="235"/>
    </row>
    <row r="535" spans="1:17" ht="12" customHeight="1" x14ac:dyDescent="0.25">
      <c r="A535" s="235"/>
      <c r="B535" s="235"/>
      <c r="C535" s="235"/>
      <c r="D535" s="235"/>
      <c r="E535" s="235"/>
      <c r="F535" s="235"/>
      <c r="G535" s="235"/>
      <c r="H535" s="235"/>
      <c r="I535" s="235"/>
      <c r="J535" s="235"/>
      <c r="K535" s="235"/>
      <c r="L535" s="235"/>
      <c r="M535" s="235"/>
      <c r="N535" s="235"/>
      <c r="O535" s="235"/>
      <c r="P535" s="235"/>
      <c r="Q535" s="235"/>
    </row>
    <row r="536" spans="1:17" ht="12" customHeight="1" x14ac:dyDescent="0.25">
      <c r="A536" s="235"/>
      <c r="B536" s="235"/>
      <c r="C536" s="235"/>
      <c r="D536" s="235"/>
      <c r="E536" s="235"/>
      <c r="F536" s="235"/>
      <c r="G536" s="235"/>
      <c r="H536" s="235"/>
      <c r="I536" s="235"/>
      <c r="J536" s="235"/>
      <c r="K536" s="235"/>
      <c r="L536" s="235"/>
      <c r="M536" s="235"/>
      <c r="N536" s="235"/>
      <c r="O536" s="235"/>
      <c r="P536" s="235"/>
      <c r="Q536" s="235"/>
    </row>
    <row r="537" spans="1:17" ht="12" customHeight="1" x14ac:dyDescent="0.25">
      <c r="A537" s="235"/>
      <c r="B537" s="235"/>
      <c r="C537" s="235"/>
      <c r="D537" s="235"/>
      <c r="E537" s="235"/>
      <c r="F537" s="235"/>
      <c r="G537" s="235"/>
      <c r="H537" s="235"/>
      <c r="I537" s="235"/>
      <c r="J537" s="235"/>
      <c r="K537" s="235"/>
      <c r="L537" s="235"/>
      <c r="M537" s="235"/>
      <c r="N537" s="235"/>
      <c r="O537" s="235"/>
      <c r="P537" s="235"/>
      <c r="Q537" s="235"/>
    </row>
    <row r="538" spans="1:17" ht="12" customHeight="1" x14ac:dyDescent="0.25">
      <c r="A538" s="235"/>
      <c r="B538" s="235"/>
      <c r="C538" s="235"/>
      <c r="D538" s="235"/>
      <c r="E538" s="235"/>
      <c r="F538" s="235"/>
      <c r="G538" s="235"/>
      <c r="H538" s="235"/>
      <c r="I538" s="235"/>
      <c r="J538" s="235"/>
      <c r="K538" s="235"/>
      <c r="L538" s="235"/>
      <c r="M538" s="235"/>
      <c r="N538" s="235"/>
      <c r="O538" s="235"/>
      <c r="P538" s="235"/>
      <c r="Q538" s="235"/>
    </row>
    <row r="539" spans="1:17" ht="12" customHeight="1" x14ac:dyDescent="0.25">
      <c r="A539" s="235"/>
      <c r="B539" s="235"/>
      <c r="C539" s="235"/>
      <c r="D539" s="235"/>
      <c r="E539" s="235"/>
      <c r="F539" s="235"/>
      <c r="G539" s="235"/>
      <c r="H539" s="235"/>
      <c r="I539" s="235"/>
      <c r="J539" s="235"/>
      <c r="K539" s="235"/>
      <c r="L539" s="235"/>
      <c r="M539" s="235"/>
      <c r="N539" s="235"/>
      <c r="O539" s="235"/>
      <c r="P539" s="235"/>
      <c r="Q539" s="235"/>
    </row>
    <row r="540" spans="1:17" ht="12" customHeight="1" x14ac:dyDescent="0.25">
      <c r="A540" s="235"/>
      <c r="B540" s="235"/>
      <c r="C540" s="235"/>
      <c r="D540" s="235"/>
      <c r="E540" s="235"/>
      <c r="F540" s="235"/>
      <c r="G540" s="235"/>
      <c r="H540" s="235"/>
      <c r="I540" s="235"/>
      <c r="J540" s="235"/>
      <c r="K540" s="235"/>
      <c r="L540" s="235"/>
      <c r="M540" s="235"/>
      <c r="N540" s="235"/>
      <c r="O540" s="235"/>
      <c r="P540" s="235"/>
      <c r="Q540" s="235"/>
    </row>
    <row r="541" spans="1:17" ht="12" customHeight="1" x14ac:dyDescent="0.25">
      <c r="A541" s="235"/>
      <c r="B541" s="235"/>
      <c r="C541" s="235"/>
      <c r="D541" s="235"/>
      <c r="E541" s="235"/>
      <c r="F541" s="235"/>
      <c r="G541" s="235"/>
      <c r="H541" s="235"/>
      <c r="I541" s="235"/>
      <c r="J541" s="235"/>
      <c r="K541" s="235"/>
      <c r="L541" s="235"/>
      <c r="M541" s="235"/>
      <c r="N541" s="235"/>
      <c r="O541" s="235"/>
      <c r="P541" s="235"/>
      <c r="Q541" s="235"/>
    </row>
    <row r="542" spans="1:17" ht="12" customHeight="1" x14ac:dyDescent="0.25">
      <c r="A542" s="235"/>
      <c r="B542" s="235"/>
      <c r="C542" s="235"/>
      <c r="D542" s="235"/>
      <c r="E542" s="235"/>
      <c r="F542" s="235"/>
      <c r="G542" s="235"/>
      <c r="H542" s="235"/>
      <c r="I542" s="235"/>
      <c r="J542" s="235"/>
      <c r="K542" s="235"/>
      <c r="L542" s="235"/>
      <c r="M542" s="235"/>
      <c r="N542" s="235"/>
      <c r="O542" s="235"/>
      <c r="P542" s="235"/>
      <c r="Q542" s="235"/>
    </row>
    <row r="543" spans="1:17" ht="12" customHeight="1" x14ac:dyDescent="0.25">
      <c r="A543" s="235"/>
      <c r="B543" s="235"/>
      <c r="C543" s="235"/>
      <c r="D543" s="235"/>
      <c r="E543" s="235"/>
      <c r="F543" s="235"/>
      <c r="G543" s="235"/>
      <c r="H543" s="235"/>
      <c r="I543" s="235"/>
      <c r="J543" s="235"/>
      <c r="K543" s="235"/>
      <c r="L543" s="235"/>
      <c r="M543" s="235"/>
      <c r="N543" s="235"/>
      <c r="O543" s="235"/>
      <c r="P543" s="235"/>
      <c r="Q543" s="235"/>
    </row>
    <row r="544" spans="1:17" ht="12" customHeight="1" x14ac:dyDescent="0.25">
      <c r="A544" s="235"/>
      <c r="B544" s="235"/>
      <c r="C544" s="235"/>
      <c r="D544" s="235"/>
      <c r="E544" s="235"/>
      <c r="F544" s="235"/>
      <c r="G544" s="235"/>
      <c r="H544" s="235"/>
      <c r="I544" s="235"/>
      <c r="J544" s="235"/>
      <c r="K544" s="235"/>
      <c r="L544" s="235"/>
      <c r="M544" s="235"/>
      <c r="N544" s="235"/>
      <c r="O544" s="235"/>
      <c r="P544" s="235"/>
      <c r="Q544" s="235"/>
    </row>
    <row r="545" spans="1:17" ht="12" customHeight="1" x14ac:dyDescent="0.25">
      <c r="A545" s="235"/>
      <c r="B545" s="235"/>
      <c r="C545" s="235"/>
      <c r="D545" s="235"/>
      <c r="E545" s="235"/>
      <c r="F545" s="235"/>
      <c r="G545" s="235"/>
      <c r="H545" s="235"/>
      <c r="I545" s="235"/>
      <c r="J545" s="235"/>
      <c r="K545" s="235"/>
      <c r="L545" s="235"/>
      <c r="M545" s="235"/>
      <c r="N545" s="235"/>
      <c r="O545" s="235"/>
      <c r="P545" s="235"/>
      <c r="Q545" s="235"/>
    </row>
    <row r="546" spans="1:17" ht="12" customHeight="1" x14ac:dyDescent="0.25">
      <c r="A546" s="235"/>
      <c r="B546" s="235"/>
      <c r="C546" s="235"/>
      <c r="D546" s="235"/>
      <c r="E546" s="235"/>
      <c r="F546" s="235"/>
      <c r="G546" s="235"/>
      <c r="H546" s="235"/>
      <c r="I546" s="235"/>
      <c r="J546" s="235"/>
      <c r="K546" s="235"/>
      <c r="L546" s="235"/>
      <c r="M546" s="235"/>
      <c r="N546" s="235"/>
      <c r="O546" s="235"/>
      <c r="P546" s="235"/>
      <c r="Q546" s="235"/>
    </row>
    <row r="547" spans="1:17" ht="12" customHeight="1" x14ac:dyDescent="0.25">
      <c r="A547" s="235"/>
      <c r="B547" s="235"/>
      <c r="C547" s="235"/>
      <c r="D547" s="235"/>
      <c r="E547" s="235"/>
      <c r="F547" s="235"/>
      <c r="G547" s="235"/>
      <c r="H547" s="235"/>
      <c r="I547" s="235"/>
      <c r="J547" s="235"/>
      <c r="K547" s="235"/>
      <c r="L547" s="235"/>
      <c r="M547" s="235"/>
      <c r="N547" s="235"/>
      <c r="O547" s="235"/>
      <c r="P547" s="235"/>
      <c r="Q547" s="235"/>
    </row>
    <row r="548" spans="1:17" ht="12" customHeight="1" x14ac:dyDescent="0.25">
      <c r="A548" s="235"/>
      <c r="B548" s="235"/>
      <c r="C548" s="235"/>
      <c r="D548" s="235"/>
      <c r="E548" s="235"/>
      <c r="F548" s="235"/>
      <c r="G548" s="235"/>
      <c r="H548" s="235"/>
      <c r="I548" s="235"/>
      <c r="J548" s="235"/>
      <c r="K548" s="235"/>
      <c r="L548" s="235"/>
      <c r="M548" s="235"/>
      <c r="N548" s="235"/>
      <c r="O548" s="235"/>
      <c r="P548" s="235"/>
      <c r="Q548" s="235"/>
    </row>
    <row r="549" spans="1:17" ht="12" customHeight="1" x14ac:dyDescent="0.25">
      <c r="A549" s="235"/>
      <c r="B549" s="235"/>
      <c r="C549" s="235"/>
      <c r="D549" s="235"/>
      <c r="E549" s="235"/>
      <c r="F549" s="235"/>
      <c r="G549" s="235"/>
      <c r="H549" s="235"/>
      <c r="I549" s="235"/>
      <c r="J549" s="235"/>
      <c r="K549" s="235"/>
      <c r="L549" s="235"/>
      <c r="M549" s="235"/>
      <c r="N549" s="235"/>
      <c r="O549" s="235"/>
      <c r="P549" s="235"/>
      <c r="Q549" s="235"/>
    </row>
    <row r="550" spans="1:17" ht="12" customHeight="1" x14ac:dyDescent="0.25">
      <c r="A550" s="235"/>
      <c r="B550" s="235"/>
      <c r="C550" s="235"/>
      <c r="D550" s="235"/>
      <c r="E550" s="235"/>
      <c r="F550" s="235"/>
      <c r="G550" s="235"/>
      <c r="H550" s="235"/>
      <c r="I550" s="235"/>
      <c r="J550" s="235"/>
      <c r="K550" s="235"/>
      <c r="L550" s="235"/>
      <c r="M550" s="235"/>
      <c r="N550" s="235"/>
      <c r="O550" s="235"/>
      <c r="P550" s="235"/>
      <c r="Q550" s="235"/>
    </row>
    <row r="551" spans="1:17" ht="12" customHeight="1" x14ac:dyDescent="0.25">
      <c r="A551" s="235"/>
      <c r="B551" s="235"/>
      <c r="C551" s="235"/>
      <c r="D551" s="235"/>
      <c r="E551" s="235"/>
      <c r="F551" s="235"/>
      <c r="G551" s="235"/>
      <c r="H551" s="235"/>
      <c r="I551" s="235"/>
      <c r="J551" s="235"/>
      <c r="K551" s="235"/>
      <c r="L551" s="235"/>
      <c r="M551" s="235"/>
      <c r="N551" s="235"/>
      <c r="O551" s="235"/>
      <c r="P551" s="235"/>
      <c r="Q551" s="235"/>
    </row>
    <row r="552" spans="1:17" ht="12" customHeight="1" x14ac:dyDescent="0.25">
      <c r="A552" s="235"/>
      <c r="B552" s="235"/>
      <c r="C552" s="235"/>
      <c r="D552" s="235"/>
      <c r="E552" s="235"/>
      <c r="F552" s="235"/>
      <c r="G552" s="235"/>
      <c r="H552" s="235"/>
      <c r="I552" s="235"/>
      <c r="J552" s="235"/>
      <c r="K552" s="235"/>
      <c r="L552" s="235"/>
      <c r="M552" s="235"/>
      <c r="N552" s="235"/>
      <c r="O552" s="235"/>
      <c r="P552" s="235"/>
      <c r="Q552" s="235"/>
    </row>
    <row r="553" spans="1:17" ht="12" customHeight="1" x14ac:dyDescent="0.25">
      <c r="A553" s="235"/>
      <c r="B553" s="235"/>
      <c r="C553" s="235"/>
      <c r="D553" s="235"/>
      <c r="E553" s="235"/>
      <c r="F553" s="235"/>
      <c r="G553" s="235"/>
      <c r="H553" s="235"/>
      <c r="I553" s="235"/>
      <c r="J553" s="235"/>
      <c r="K553" s="235"/>
      <c r="L553" s="235"/>
      <c r="M553" s="235"/>
      <c r="N553" s="235"/>
      <c r="O553" s="235"/>
      <c r="P553" s="235"/>
      <c r="Q553" s="235"/>
    </row>
    <row r="554" spans="1:17" ht="12" customHeight="1" x14ac:dyDescent="0.25">
      <c r="A554" s="235"/>
      <c r="B554" s="235"/>
      <c r="C554" s="235"/>
      <c r="D554" s="235"/>
      <c r="E554" s="235"/>
      <c r="F554" s="235"/>
      <c r="G554" s="235"/>
      <c r="H554" s="235"/>
      <c r="I554" s="235"/>
      <c r="J554" s="235"/>
      <c r="K554" s="235"/>
      <c r="L554" s="235"/>
      <c r="M554" s="235"/>
      <c r="N554" s="235"/>
      <c r="O554" s="235"/>
      <c r="P554" s="235"/>
      <c r="Q554" s="235"/>
    </row>
    <row r="555" spans="1:17" ht="12" customHeight="1" x14ac:dyDescent="0.25">
      <c r="A555" s="235"/>
      <c r="B555" s="235"/>
      <c r="C555" s="235"/>
      <c r="D555" s="235"/>
      <c r="E555" s="235"/>
      <c r="F555" s="235"/>
      <c r="G555" s="235"/>
      <c r="H555" s="235"/>
      <c r="I555" s="235"/>
      <c r="J555" s="235"/>
      <c r="K555" s="235"/>
      <c r="L555" s="235"/>
      <c r="M555" s="235"/>
      <c r="N555" s="235"/>
      <c r="O555" s="235"/>
      <c r="P555" s="235"/>
      <c r="Q555" s="235"/>
    </row>
    <row r="556" spans="1:17" ht="12" customHeight="1" x14ac:dyDescent="0.25">
      <c r="A556" s="235"/>
      <c r="B556" s="235"/>
      <c r="C556" s="235"/>
      <c r="D556" s="235"/>
      <c r="E556" s="235"/>
      <c r="F556" s="235"/>
      <c r="G556" s="235"/>
      <c r="H556" s="235"/>
      <c r="I556" s="235"/>
      <c r="J556" s="235"/>
      <c r="K556" s="235"/>
      <c r="L556" s="235"/>
      <c r="M556" s="235"/>
      <c r="N556" s="235"/>
      <c r="O556" s="235"/>
      <c r="P556" s="235"/>
      <c r="Q556" s="235"/>
    </row>
    <row r="557" spans="1:17" ht="12" customHeight="1" x14ac:dyDescent="0.25">
      <c r="A557" s="235"/>
      <c r="B557" s="235"/>
      <c r="C557" s="235"/>
      <c r="D557" s="235"/>
      <c r="E557" s="235"/>
      <c r="F557" s="235"/>
      <c r="G557" s="235"/>
      <c r="H557" s="235"/>
      <c r="I557" s="235"/>
      <c r="J557" s="235"/>
      <c r="K557" s="235"/>
      <c r="L557" s="235"/>
      <c r="M557" s="235"/>
      <c r="N557" s="235"/>
      <c r="O557" s="235"/>
      <c r="P557" s="235"/>
      <c r="Q557" s="235"/>
    </row>
    <row r="558" spans="1:17" ht="12" customHeight="1" x14ac:dyDescent="0.25">
      <c r="A558" s="235"/>
      <c r="B558" s="235"/>
      <c r="C558" s="235"/>
      <c r="D558" s="235"/>
      <c r="E558" s="235"/>
      <c r="F558" s="235"/>
      <c r="G558" s="235"/>
      <c r="H558" s="235"/>
      <c r="I558" s="235"/>
      <c r="J558" s="235"/>
      <c r="K558" s="235"/>
      <c r="L558" s="235"/>
      <c r="M558" s="235"/>
      <c r="N558" s="235"/>
      <c r="O558" s="235"/>
      <c r="P558" s="235"/>
      <c r="Q558" s="235"/>
    </row>
    <row r="559" spans="1:17" ht="12" customHeight="1" x14ac:dyDescent="0.25">
      <c r="A559" s="235"/>
      <c r="B559" s="235"/>
      <c r="C559" s="235"/>
      <c r="D559" s="235"/>
      <c r="E559" s="235"/>
      <c r="F559" s="235"/>
      <c r="G559" s="235"/>
      <c r="H559" s="235"/>
      <c r="I559" s="235"/>
      <c r="J559" s="235"/>
      <c r="K559" s="235"/>
      <c r="L559" s="235"/>
      <c r="M559" s="235"/>
      <c r="N559" s="235"/>
      <c r="O559" s="235"/>
      <c r="P559" s="235"/>
      <c r="Q559" s="235"/>
    </row>
    <row r="560" spans="1:17" ht="12" customHeight="1" x14ac:dyDescent="0.25">
      <c r="A560" s="235"/>
      <c r="B560" s="235"/>
      <c r="C560" s="235"/>
      <c r="D560" s="235"/>
      <c r="E560" s="235"/>
      <c r="F560" s="235"/>
      <c r="G560" s="235"/>
      <c r="H560" s="235"/>
      <c r="I560" s="235"/>
      <c r="J560" s="235"/>
      <c r="K560" s="235"/>
      <c r="L560" s="235"/>
      <c r="M560" s="235"/>
      <c r="N560" s="235"/>
      <c r="O560" s="235"/>
      <c r="P560" s="235"/>
      <c r="Q560" s="235"/>
    </row>
    <row r="561" spans="1:17" ht="12" customHeight="1" x14ac:dyDescent="0.25">
      <c r="A561" s="235"/>
      <c r="B561" s="235"/>
      <c r="C561" s="235"/>
      <c r="D561" s="235"/>
      <c r="E561" s="235"/>
      <c r="F561" s="235"/>
      <c r="G561" s="235"/>
      <c r="H561" s="235"/>
      <c r="I561" s="235"/>
      <c r="J561" s="235"/>
      <c r="K561" s="235"/>
      <c r="L561" s="235"/>
      <c r="M561" s="235"/>
      <c r="N561" s="235"/>
      <c r="O561" s="235"/>
      <c r="P561" s="235"/>
      <c r="Q561" s="235"/>
    </row>
    <row r="562" spans="1:17" ht="12" customHeight="1" x14ac:dyDescent="0.25">
      <c r="A562" s="235"/>
      <c r="B562" s="235"/>
      <c r="C562" s="235"/>
      <c r="D562" s="235"/>
      <c r="E562" s="235"/>
      <c r="F562" s="235"/>
      <c r="G562" s="235"/>
      <c r="H562" s="235"/>
      <c r="I562" s="235"/>
      <c r="J562" s="235"/>
      <c r="K562" s="235"/>
      <c r="L562" s="235"/>
      <c r="M562" s="235"/>
      <c r="N562" s="235"/>
      <c r="O562" s="235"/>
      <c r="P562" s="235"/>
      <c r="Q562" s="235"/>
    </row>
    <row r="563" spans="1:17" ht="12" customHeight="1" x14ac:dyDescent="0.25">
      <c r="A563" s="235"/>
      <c r="B563" s="235"/>
      <c r="C563" s="235"/>
      <c r="D563" s="235"/>
      <c r="E563" s="235"/>
      <c r="F563" s="235"/>
      <c r="G563" s="235"/>
      <c r="H563" s="235"/>
      <c r="I563" s="235"/>
      <c r="J563" s="235"/>
      <c r="K563" s="235"/>
      <c r="L563" s="235"/>
      <c r="M563" s="235"/>
      <c r="N563" s="235"/>
      <c r="O563" s="235"/>
      <c r="P563" s="235"/>
      <c r="Q563" s="235"/>
    </row>
    <row r="564" spans="1:17" ht="12" customHeight="1" x14ac:dyDescent="0.25">
      <c r="A564" s="235"/>
      <c r="B564" s="235"/>
      <c r="C564" s="235"/>
      <c r="D564" s="235"/>
      <c r="E564" s="235"/>
      <c r="F564" s="235"/>
      <c r="G564" s="235"/>
      <c r="H564" s="235"/>
      <c r="I564" s="235"/>
      <c r="J564" s="235"/>
      <c r="K564" s="235"/>
      <c r="L564" s="235"/>
      <c r="M564" s="235"/>
      <c r="N564" s="235"/>
      <c r="O564" s="235"/>
      <c r="P564" s="235"/>
      <c r="Q564" s="235"/>
    </row>
    <row r="565" spans="1:17" ht="12" customHeight="1" x14ac:dyDescent="0.25">
      <c r="A565" s="235"/>
      <c r="B565" s="235"/>
      <c r="C565" s="235"/>
      <c r="D565" s="235"/>
      <c r="E565" s="235"/>
      <c r="F565" s="235"/>
      <c r="G565" s="235"/>
      <c r="H565" s="235"/>
      <c r="I565" s="235"/>
      <c r="J565" s="235"/>
      <c r="K565" s="235"/>
      <c r="L565" s="235"/>
      <c r="M565" s="235"/>
      <c r="N565" s="235"/>
      <c r="O565" s="235"/>
      <c r="P565" s="235"/>
      <c r="Q565" s="235"/>
    </row>
    <row r="566" spans="1:17" ht="12" customHeight="1" x14ac:dyDescent="0.25">
      <c r="A566" s="235"/>
      <c r="B566" s="235"/>
      <c r="C566" s="235"/>
      <c r="D566" s="235"/>
      <c r="E566" s="235"/>
      <c r="F566" s="235"/>
      <c r="G566" s="235"/>
      <c r="H566" s="235"/>
      <c r="I566" s="235"/>
      <c r="J566" s="235"/>
      <c r="K566" s="235"/>
      <c r="L566" s="235"/>
      <c r="M566" s="235"/>
      <c r="N566" s="235"/>
      <c r="O566" s="235"/>
      <c r="P566" s="235"/>
      <c r="Q566" s="235"/>
    </row>
    <row r="567" spans="1:17" ht="12" customHeight="1" x14ac:dyDescent="0.25">
      <c r="A567" s="235"/>
      <c r="B567" s="235"/>
      <c r="C567" s="235"/>
      <c r="D567" s="235"/>
      <c r="E567" s="235"/>
      <c r="F567" s="235"/>
      <c r="G567" s="235"/>
      <c r="H567" s="235"/>
      <c r="I567" s="235"/>
      <c r="J567" s="235"/>
      <c r="K567" s="235"/>
      <c r="L567" s="235"/>
      <c r="M567" s="235"/>
      <c r="N567" s="235"/>
      <c r="O567" s="235"/>
      <c r="P567" s="235"/>
      <c r="Q567" s="235"/>
    </row>
    <row r="568" spans="1:17" ht="12" customHeight="1" x14ac:dyDescent="0.25">
      <c r="A568" s="235"/>
      <c r="B568" s="235"/>
      <c r="C568" s="235"/>
      <c r="D568" s="235"/>
      <c r="E568" s="235"/>
      <c r="F568" s="235"/>
      <c r="G568" s="235"/>
      <c r="H568" s="235"/>
      <c r="I568" s="235"/>
      <c r="J568" s="235"/>
      <c r="K568" s="235"/>
      <c r="L568" s="235"/>
      <c r="M568" s="235"/>
      <c r="N568" s="235"/>
      <c r="O568" s="235"/>
      <c r="P568" s="235"/>
      <c r="Q568" s="235"/>
    </row>
    <row r="569" spans="1:17" ht="12" customHeight="1" x14ac:dyDescent="0.25">
      <c r="A569" s="235"/>
      <c r="B569" s="235"/>
      <c r="C569" s="235"/>
      <c r="D569" s="235"/>
      <c r="E569" s="235"/>
      <c r="F569" s="235"/>
      <c r="G569" s="235"/>
      <c r="H569" s="235"/>
      <c r="I569" s="235"/>
      <c r="J569" s="235"/>
      <c r="K569" s="235"/>
      <c r="L569" s="235"/>
      <c r="M569" s="235"/>
      <c r="N569" s="235"/>
      <c r="O569" s="235"/>
      <c r="P569" s="235"/>
      <c r="Q569" s="235"/>
    </row>
    <row r="570" spans="1:17" ht="12" customHeight="1" x14ac:dyDescent="0.25">
      <c r="A570" s="235"/>
      <c r="B570" s="235"/>
      <c r="C570" s="235"/>
      <c r="D570" s="235"/>
      <c r="E570" s="235"/>
      <c r="F570" s="235"/>
      <c r="G570" s="235"/>
      <c r="H570" s="235"/>
      <c r="I570" s="235"/>
      <c r="J570" s="235"/>
      <c r="K570" s="235"/>
      <c r="L570" s="235"/>
      <c r="M570" s="235"/>
      <c r="N570" s="235"/>
      <c r="O570" s="235"/>
      <c r="P570" s="235"/>
      <c r="Q570" s="235"/>
    </row>
    <row r="571" spans="1:17" ht="12" customHeight="1" x14ac:dyDescent="0.25">
      <c r="A571" s="235"/>
      <c r="B571" s="235"/>
      <c r="C571" s="235"/>
      <c r="D571" s="235"/>
      <c r="E571" s="235"/>
      <c r="F571" s="235"/>
      <c r="G571" s="235"/>
      <c r="H571" s="235"/>
      <c r="I571" s="235"/>
      <c r="J571" s="235"/>
      <c r="K571" s="235"/>
      <c r="L571" s="235"/>
      <c r="M571" s="235"/>
      <c r="N571" s="235"/>
      <c r="O571" s="235"/>
      <c r="P571" s="235"/>
      <c r="Q571" s="235"/>
    </row>
    <row r="572" spans="1:17" ht="12" customHeight="1" x14ac:dyDescent="0.25">
      <c r="A572" s="235"/>
      <c r="B572" s="235"/>
      <c r="C572" s="235"/>
      <c r="D572" s="235"/>
      <c r="E572" s="235"/>
      <c r="F572" s="235"/>
      <c r="G572" s="235"/>
      <c r="H572" s="235"/>
      <c r="I572" s="235"/>
      <c r="J572" s="235"/>
      <c r="K572" s="235"/>
      <c r="L572" s="235"/>
      <c r="M572" s="235"/>
      <c r="N572" s="235"/>
      <c r="O572" s="235"/>
      <c r="P572" s="235"/>
      <c r="Q572" s="235"/>
    </row>
    <row r="573" spans="1:17" ht="12" customHeight="1" x14ac:dyDescent="0.25">
      <c r="A573" s="235"/>
      <c r="B573" s="235"/>
      <c r="C573" s="235"/>
      <c r="D573" s="235"/>
      <c r="E573" s="235"/>
      <c r="F573" s="235"/>
      <c r="G573" s="235"/>
      <c r="H573" s="235"/>
      <c r="I573" s="235"/>
      <c r="J573" s="235"/>
      <c r="K573" s="235"/>
      <c r="L573" s="235"/>
      <c r="M573" s="235"/>
      <c r="N573" s="235"/>
      <c r="O573" s="235"/>
      <c r="P573" s="235"/>
      <c r="Q573" s="235"/>
    </row>
    <row r="574" spans="1:17" ht="12" customHeight="1" x14ac:dyDescent="0.25">
      <c r="A574" s="235"/>
      <c r="B574" s="235"/>
      <c r="C574" s="235"/>
      <c r="D574" s="235"/>
      <c r="E574" s="235"/>
      <c r="F574" s="235"/>
      <c r="G574" s="235"/>
      <c r="H574" s="235"/>
      <c r="I574" s="235"/>
      <c r="J574" s="235"/>
      <c r="K574" s="235"/>
      <c r="L574" s="235"/>
      <c r="M574" s="235"/>
      <c r="N574" s="235"/>
      <c r="O574" s="235"/>
      <c r="P574" s="235"/>
      <c r="Q574" s="235"/>
    </row>
    <row r="575" spans="1:17" ht="12" customHeight="1" x14ac:dyDescent="0.25">
      <c r="A575" s="235"/>
      <c r="B575" s="235"/>
      <c r="C575" s="235"/>
      <c r="D575" s="235"/>
      <c r="E575" s="235"/>
      <c r="F575" s="235"/>
      <c r="G575" s="235"/>
      <c r="H575" s="235"/>
      <c r="I575" s="235"/>
      <c r="J575" s="235"/>
      <c r="K575" s="235"/>
      <c r="L575" s="235"/>
      <c r="M575" s="235"/>
      <c r="N575" s="235"/>
      <c r="O575" s="235"/>
      <c r="P575" s="235"/>
      <c r="Q575" s="235"/>
    </row>
    <row r="576" spans="1:17" ht="12" customHeight="1" x14ac:dyDescent="0.25">
      <c r="A576" s="235"/>
      <c r="B576" s="235"/>
      <c r="C576" s="235"/>
      <c r="D576" s="235"/>
      <c r="E576" s="235"/>
      <c r="F576" s="235"/>
      <c r="G576" s="235"/>
      <c r="H576" s="235"/>
      <c r="I576" s="235"/>
      <c r="J576" s="235"/>
      <c r="K576" s="235"/>
      <c r="L576" s="235"/>
      <c r="M576" s="235"/>
      <c r="N576" s="235"/>
      <c r="O576" s="235"/>
      <c r="P576" s="235"/>
      <c r="Q576" s="235"/>
    </row>
    <row r="577" spans="1:17" ht="12" customHeight="1" x14ac:dyDescent="0.25">
      <c r="A577" s="235"/>
      <c r="B577" s="235"/>
      <c r="C577" s="235"/>
      <c r="D577" s="235"/>
      <c r="E577" s="235"/>
      <c r="F577" s="235"/>
      <c r="G577" s="235"/>
      <c r="H577" s="235"/>
      <c r="I577" s="235"/>
      <c r="J577" s="235"/>
      <c r="K577" s="235"/>
      <c r="L577" s="235"/>
      <c r="M577" s="235"/>
      <c r="N577" s="235"/>
      <c r="O577" s="235"/>
      <c r="P577" s="235"/>
      <c r="Q577" s="235"/>
    </row>
    <row r="578" spans="1:17" ht="12" customHeight="1" x14ac:dyDescent="0.25">
      <c r="A578" s="235"/>
      <c r="B578" s="235"/>
      <c r="C578" s="235"/>
      <c r="D578" s="235"/>
      <c r="E578" s="235"/>
      <c r="F578" s="235"/>
      <c r="G578" s="235"/>
      <c r="H578" s="235"/>
      <c r="I578" s="235"/>
      <c r="J578" s="235"/>
      <c r="K578" s="235"/>
      <c r="L578" s="235"/>
      <c r="M578" s="235"/>
      <c r="N578" s="235"/>
      <c r="O578" s="235"/>
      <c r="P578" s="235"/>
      <c r="Q578" s="235"/>
    </row>
    <row r="579" spans="1:17" ht="12" customHeight="1" x14ac:dyDescent="0.25">
      <c r="A579" s="235"/>
      <c r="B579" s="235"/>
      <c r="C579" s="235"/>
      <c r="D579" s="235"/>
      <c r="E579" s="235"/>
      <c r="F579" s="235"/>
      <c r="G579" s="235"/>
      <c r="H579" s="235"/>
      <c r="I579" s="235"/>
      <c r="J579" s="235"/>
      <c r="K579" s="235"/>
      <c r="L579" s="235"/>
      <c r="M579" s="235"/>
      <c r="N579" s="235"/>
      <c r="O579" s="235"/>
      <c r="P579" s="235"/>
      <c r="Q579" s="235"/>
    </row>
    <row r="580" spans="1:17" ht="12" customHeight="1" x14ac:dyDescent="0.25">
      <c r="A580" s="235"/>
      <c r="B580" s="235"/>
      <c r="C580" s="235"/>
      <c r="D580" s="235"/>
      <c r="E580" s="235"/>
      <c r="F580" s="235"/>
      <c r="G580" s="235"/>
      <c r="H580" s="235"/>
      <c r="I580" s="235"/>
      <c r="J580" s="235"/>
      <c r="K580" s="235"/>
      <c r="L580" s="235"/>
      <c r="M580" s="235"/>
      <c r="N580" s="235"/>
      <c r="O580" s="235"/>
      <c r="P580" s="235"/>
      <c r="Q580" s="235"/>
    </row>
    <row r="581" spans="1:17" ht="12" customHeight="1" x14ac:dyDescent="0.25">
      <c r="A581" s="235"/>
      <c r="B581" s="235"/>
      <c r="C581" s="235"/>
      <c r="D581" s="235"/>
      <c r="E581" s="235"/>
      <c r="F581" s="235"/>
      <c r="G581" s="235"/>
      <c r="H581" s="235"/>
      <c r="I581" s="235"/>
      <c r="J581" s="235"/>
      <c r="K581" s="235"/>
      <c r="L581" s="235"/>
      <c r="M581" s="235"/>
      <c r="N581" s="235"/>
      <c r="O581" s="235"/>
      <c r="P581" s="235"/>
      <c r="Q581" s="235"/>
    </row>
    <row r="582" spans="1:17" ht="12" customHeight="1" x14ac:dyDescent="0.25">
      <c r="A582" s="235"/>
      <c r="B582" s="235"/>
      <c r="C582" s="235"/>
      <c r="D582" s="235"/>
      <c r="E582" s="235"/>
      <c r="F582" s="235"/>
      <c r="G582" s="235"/>
      <c r="H582" s="235"/>
      <c r="I582" s="235"/>
      <c r="J582" s="235"/>
      <c r="K582" s="235"/>
      <c r="L582" s="235"/>
      <c r="M582" s="235"/>
      <c r="N582" s="235"/>
      <c r="O582" s="235"/>
      <c r="P582" s="235"/>
      <c r="Q582" s="235"/>
    </row>
    <row r="583" spans="1:17" ht="12" customHeight="1" x14ac:dyDescent="0.25">
      <c r="A583" s="235"/>
      <c r="B583" s="235"/>
      <c r="C583" s="235"/>
      <c r="D583" s="235"/>
      <c r="E583" s="235"/>
      <c r="F583" s="235"/>
      <c r="G583" s="235"/>
      <c r="H583" s="235"/>
      <c r="I583" s="235"/>
      <c r="J583" s="235"/>
      <c r="K583" s="235"/>
      <c r="L583" s="235"/>
      <c r="M583" s="235"/>
      <c r="N583" s="235"/>
      <c r="O583" s="235"/>
      <c r="P583" s="235"/>
      <c r="Q583" s="235"/>
    </row>
    <row r="584" spans="1:17" ht="12" customHeight="1" x14ac:dyDescent="0.25">
      <c r="A584" s="235"/>
      <c r="B584" s="235"/>
      <c r="C584" s="235"/>
      <c r="D584" s="235"/>
      <c r="E584" s="235"/>
      <c r="F584" s="235"/>
      <c r="G584" s="235"/>
      <c r="H584" s="235"/>
      <c r="I584" s="235"/>
      <c r="J584" s="235"/>
      <c r="K584" s="235"/>
      <c r="L584" s="235"/>
      <c r="M584" s="235"/>
      <c r="N584" s="235"/>
      <c r="O584" s="235"/>
      <c r="P584" s="235"/>
      <c r="Q584" s="235"/>
    </row>
    <row r="585" spans="1:17" ht="12" customHeight="1" x14ac:dyDescent="0.25">
      <c r="A585" s="235"/>
      <c r="B585" s="235"/>
      <c r="C585" s="235"/>
      <c r="D585" s="235"/>
      <c r="E585" s="235"/>
      <c r="F585" s="235"/>
      <c r="G585" s="235"/>
      <c r="H585" s="235"/>
      <c r="I585" s="235"/>
      <c r="J585" s="235"/>
      <c r="K585" s="235"/>
      <c r="L585" s="235"/>
      <c r="M585" s="235"/>
      <c r="N585" s="235"/>
      <c r="O585" s="235"/>
      <c r="P585" s="235"/>
      <c r="Q585" s="235"/>
    </row>
    <row r="586" spans="1:17" ht="12" customHeight="1" x14ac:dyDescent="0.25">
      <c r="A586" s="235"/>
      <c r="B586" s="235"/>
      <c r="C586" s="235"/>
      <c r="D586" s="235"/>
      <c r="E586" s="235"/>
      <c r="F586" s="235"/>
      <c r="G586" s="235"/>
      <c r="H586" s="235"/>
      <c r="I586" s="235"/>
      <c r="J586" s="235"/>
      <c r="K586" s="235"/>
      <c r="L586" s="235"/>
      <c r="M586" s="235"/>
      <c r="N586" s="235"/>
      <c r="O586" s="235"/>
      <c r="P586" s="235"/>
      <c r="Q586" s="235"/>
    </row>
    <row r="587" spans="1:17" ht="12" customHeight="1" x14ac:dyDescent="0.25">
      <c r="A587" s="235"/>
      <c r="B587" s="235"/>
      <c r="C587" s="235"/>
      <c r="D587" s="235"/>
      <c r="E587" s="235"/>
      <c r="F587" s="235"/>
      <c r="G587" s="235"/>
      <c r="H587" s="235"/>
      <c r="I587" s="235"/>
      <c r="J587" s="235"/>
      <c r="K587" s="235"/>
      <c r="L587" s="235"/>
      <c r="M587" s="235"/>
      <c r="N587" s="235"/>
      <c r="O587" s="235"/>
      <c r="P587" s="235"/>
      <c r="Q587" s="235"/>
    </row>
    <row r="588" spans="1:17" ht="12" customHeight="1" x14ac:dyDescent="0.25">
      <c r="A588" s="235"/>
      <c r="B588" s="235"/>
      <c r="C588" s="235"/>
      <c r="D588" s="235"/>
      <c r="E588" s="235"/>
      <c r="F588" s="235"/>
      <c r="G588" s="235"/>
      <c r="H588" s="235"/>
      <c r="I588" s="235"/>
      <c r="J588" s="235"/>
      <c r="K588" s="235"/>
      <c r="L588" s="235"/>
      <c r="M588" s="235"/>
      <c r="N588" s="235"/>
      <c r="O588" s="235"/>
      <c r="P588" s="235"/>
      <c r="Q588" s="235"/>
    </row>
    <row r="589" spans="1:17" ht="12" customHeight="1" x14ac:dyDescent="0.25">
      <c r="A589" s="235"/>
      <c r="B589" s="235"/>
      <c r="C589" s="235"/>
      <c r="D589" s="235"/>
      <c r="E589" s="235"/>
      <c r="F589" s="235"/>
      <c r="G589" s="235"/>
      <c r="H589" s="235"/>
      <c r="I589" s="235"/>
      <c r="J589" s="235"/>
      <c r="K589" s="235"/>
      <c r="L589" s="235"/>
      <c r="M589" s="235"/>
      <c r="N589" s="235"/>
      <c r="O589" s="235"/>
      <c r="P589" s="235"/>
      <c r="Q589" s="235"/>
    </row>
    <row r="590" spans="1:17" ht="12" customHeight="1" x14ac:dyDescent="0.25">
      <c r="A590" s="235"/>
      <c r="B590" s="235"/>
      <c r="C590" s="235"/>
      <c r="D590" s="235"/>
      <c r="E590" s="235"/>
      <c r="F590" s="235"/>
      <c r="G590" s="235"/>
      <c r="H590" s="235"/>
      <c r="I590" s="235"/>
      <c r="J590" s="235"/>
      <c r="K590" s="235"/>
      <c r="L590" s="235"/>
      <c r="M590" s="235"/>
      <c r="N590" s="235"/>
      <c r="O590" s="235"/>
      <c r="P590" s="235"/>
      <c r="Q590" s="235"/>
    </row>
    <row r="591" spans="1:17" ht="12" customHeight="1" x14ac:dyDescent="0.25">
      <c r="A591" s="235"/>
      <c r="B591" s="235"/>
      <c r="C591" s="235"/>
      <c r="D591" s="235"/>
      <c r="E591" s="235"/>
      <c r="F591" s="235"/>
      <c r="G591" s="235"/>
      <c r="H591" s="235"/>
      <c r="I591" s="235"/>
      <c r="J591" s="235"/>
      <c r="K591" s="235"/>
      <c r="L591" s="235"/>
      <c r="M591" s="235"/>
      <c r="N591" s="235"/>
      <c r="O591" s="235"/>
      <c r="P591" s="235"/>
      <c r="Q591" s="235"/>
    </row>
    <row r="592" spans="1:17" ht="12" customHeight="1" x14ac:dyDescent="0.25">
      <c r="A592" s="235"/>
      <c r="B592" s="235"/>
      <c r="C592" s="235"/>
      <c r="D592" s="235"/>
      <c r="E592" s="235"/>
      <c r="F592" s="235"/>
      <c r="G592" s="235"/>
      <c r="H592" s="235"/>
      <c r="I592" s="235"/>
      <c r="J592" s="235"/>
      <c r="K592" s="235"/>
      <c r="L592" s="235"/>
      <c r="M592" s="235"/>
      <c r="N592" s="235"/>
      <c r="O592" s="235"/>
      <c r="P592" s="235"/>
      <c r="Q592" s="235"/>
    </row>
    <row r="593" spans="1:17" ht="12" customHeight="1" x14ac:dyDescent="0.25">
      <c r="A593" s="235"/>
      <c r="B593" s="235"/>
      <c r="C593" s="235"/>
      <c r="D593" s="235"/>
      <c r="E593" s="235"/>
      <c r="F593" s="235"/>
      <c r="G593" s="235"/>
      <c r="H593" s="235"/>
      <c r="I593" s="235"/>
      <c r="J593" s="235"/>
      <c r="K593" s="235"/>
      <c r="L593" s="235"/>
      <c r="M593" s="235"/>
      <c r="N593" s="235"/>
      <c r="O593" s="235"/>
      <c r="P593" s="235"/>
      <c r="Q593" s="235"/>
    </row>
    <row r="594" spans="1:17" ht="12" customHeight="1" x14ac:dyDescent="0.25">
      <c r="A594" s="235"/>
      <c r="B594" s="235"/>
      <c r="C594" s="235"/>
      <c r="D594" s="235"/>
      <c r="E594" s="235"/>
      <c r="F594" s="235"/>
      <c r="G594" s="235"/>
      <c r="H594" s="235"/>
      <c r="I594" s="235"/>
      <c r="J594" s="235"/>
      <c r="K594" s="235"/>
      <c r="L594" s="235"/>
      <c r="M594" s="235"/>
      <c r="N594" s="235"/>
      <c r="O594" s="235"/>
      <c r="P594" s="235"/>
      <c r="Q594" s="235"/>
    </row>
    <row r="595" spans="1:17" ht="12" customHeight="1" x14ac:dyDescent="0.25">
      <c r="A595" s="235"/>
      <c r="B595" s="235"/>
      <c r="C595" s="235"/>
      <c r="D595" s="235"/>
      <c r="E595" s="235"/>
      <c r="F595" s="235"/>
      <c r="G595" s="235"/>
      <c r="H595" s="235"/>
      <c r="I595" s="235"/>
      <c r="J595" s="235"/>
      <c r="K595" s="235"/>
      <c r="L595" s="235"/>
      <c r="M595" s="235"/>
      <c r="N595" s="235"/>
      <c r="O595" s="235"/>
      <c r="P595" s="235"/>
      <c r="Q595" s="235"/>
    </row>
    <row r="596" spans="1:17" ht="12" customHeight="1" x14ac:dyDescent="0.25">
      <c r="A596" s="235"/>
      <c r="B596" s="235"/>
      <c r="C596" s="235"/>
      <c r="D596" s="235"/>
      <c r="E596" s="235"/>
      <c r="F596" s="235"/>
      <c r="G596" s="235"/>
      <c r="H596" s="235"/>
      <c r="I596" s="235"/>
      <c r="J596" s="235"/>
      <c r="K596" s="235"/>
      <c r="L596" s="235"/>
      <c r="M596" s="235"/>
      <c r="N596" s="235"/>
      <c r="O596" s="235"/>
      <c r="P596" s="235"/>
      <c r="Q596" s="235"/>
    </row>
    <row r="597" spans="1:17" ht="12" customHeight="1" x14ac:dyDescent="0.25">
      <c r="A597" s="235"/>
      <c r="B597" s="235"/>
      <c r="C597" s="235"/>
      <c r="D597" s="235"/>
      <c r="E597" s="235"/>
      <c r="F597" s="235"/>
      <c r="G597" s="235"/>
      <c r="H597" s="235"/>
      <c r="I597" s="235"/>
      <c r="J597" s="235"/>
      <c r="K597" s="235"/>
      <c r="L597" s="235"/>
      <c r="M597" s="235"/>
      <c r="N597" s="235"/>
      <c r="O597" s="235"/>
      <c r="P597" s="235"/>
      <c r="Q597" s="235"/>
    </row>
    <row r="598" spans="1:17" ht="12" customHeight="1" x14ac:dyDescent="0.25">
      <c r="A598" s="235"/>
      <c r="B598" s="235"/>
      <c r="C598" s="235"/>
      <c r="D598" s="235"/>
      <c r="E598" s="235"/>
      <c r="F598" s="235"/>
      <c r="G598" s="235"/>
      <c r="H598" s="235"/>
      <c r="I598" s="235"/>
      <c r="J598" s="235"/>
      <c r="K598" s="235"/>
      <c r="L598" s="235"/>
      <c r="M598" s="235"/>
      <c r="N598" s="235"/>
      <c r="O598" s="235"/>
      <c r="P598" s="235"/>
      <c r="Q598" s="235"/>
    </row>
    <row r="599" spans="1:17" ht="12" customHeight="1" x14ac:dyDescent="0.25">
      <c r="A599" s="235"/>
      <c r="B599" s="235"/>
      <c r="C599" s="235"/>
      <c r="D599" s="235"/>
      <c r="E599" s="235"/>
      <c r="F599" s="235"/>
      <c r="G599" s="235"/>
      <c r="H599" s="235"/>
      <c r="I599" s="235"/>
      <c r="J599" s="235"/>
      <c r="K599" s="235"/>
      <c r="L599" s="235"/>
      <c r="M599" s="235"/>
      <c r="N599" s="235"/>
      <c r="O599" s="235"/>
      <c r="P599" s="235"/>
      <c r="Q599" s="235"/>
    </row>
    <row r="600" spans="1:17" ht="12" customHeight="1" x14ac:dyDescent="0.25">
      <c r="A600" s="235"/>
      <c r="B600" s="235"/>
      <c r="C600" s="235"/>
      <c r="D600" s="235"/>
      <c r="E600" s="235"/>
      <c r="F600" s="235"/>
      <c r="G600" s="235"/>
      <c r="H600" s="235"/>
      <c r="I600" s="235"/>
      <c r="J600" s="235"/>
      <c r="K600" s="235"/>
      <c r="L600" s="235"/>
      <c r="M600" s="235"/>
      <c r="N600" s="235"/>
      <c r="O600" s="235"/>
      <c r="P600" s="235"/>
      <c r="Q600" s="235"/>
    </row>
    <row r="601" spans="1:17" ht="12" customHeight="1" x14ac:dyDescent="0.25">
      <c r="A601" s="235"/>
      <c r="B601" s="235"/>
      <c r="C601" s="235"/>
      <c r="D601" s="235"/>
      <c r="E601" s="235"/>
      <c r="F601" s="235"/>
      <c r="G601" s="235"/>
      <c r="H601" s="235"/>
      <c r="I601" s="235"/>
      <c r="J601" s="235"/>
      <c r="K601" s="235"/>
      <c r="L601" s="235"/>
      <c r="M601" s="235"/>
      <c r="N601" s="235"/>
      <c r="O601" s="235"/>
      <c r="P601" s="235"/>
      <c r="Q601" s="235"/>
    </row>
    <row r="602" spans="1:17" ht="12" customHeight="1" x14ac:dyDescent="0.25">
      <c r="A602" s="235"/>
      <c r="B602" s="235"/>
      <c r="C602" s="235"/>
      <c r="D602" s="235"/>
      <c r="E602" s="235"/>
      <c r="F602" s="235"/>
      <c r="G602" s="235"/>
      <c r="H602" s="235"/>
      <c r="I602" s="235"/>
      <c r="J602" s="235"/>
      <c r="K602" s="235"/>
      <c r="L602" s="235"/>
      <c r="M602" s="235"/>
      <c r="N602" s="235"/>
      <c r="O602" s="235"/>
      <c r="P602" s="235"/>
      <c r="Q602" s="235"/>
    </row>
    <row r="603" spans="1:17" ht="12" customHeight="1" x14ac:dyDescent="0.25">
      <c r="A603" s="235"/>
      <c r="B603" s="235"/>
      <c r="C603" s="235"/>
      <c r="D603" s="235"/>
      <c r="E603" s="235"/>
      <c r="F603" s="235"/>
      <c r="G603" s="235"/>
      <c r="H603" s="235"/>
      <c r="I603" s="235"/>
      <c r="J603" s="235"/>
      <c r="K603" s="235"/>
      <c r="L603" s="235"/>
      <c r="M603" s="235"/>
      <c r="N603" s="235"/>
      <c r="O603" s="235"/>
      <c r="P603" s="235"/>
      <c r="Q603" s="235"/>
    </row>
    <row r="604" spans="1:17" ht="12" customHeight="1" x14ac:dyDescent="0.25">
      <c r="A604" s="235"/>
      <c r="B604" s="235"/>
      <c r="C604" s="235"/>
      <c r="D604" s="235"/>
      <c r="E604" s="235"/>
      <c r="F604" s="235"/>
      <c r="G604" s="235"/>
      <c r="H604" s="235"/>
      <c r="I604" s="235"/>
      <c r="J604" s="235"/>
      <c r="K604" s="235"/>
      <c r="L604" s="235"/>
      <c r="M604" s="235"/>
      <c r="N604" s="235"/>
      <c r="O604" s="235"/>
      <c r="P604" s="235"/>
      <c r="Q604" s="235"/>
    </row>
    <row r="605" spans="1:17" ht="12" customHeight="1" x14ac:dyDescent="0.25">
      <c r="A605" s="235"/>
      <c r="B605" s="235"/>
      <c r="C605" s="235"/>
      <c r="D605" s="235"/>
      <c r="E605" s="235"/>
      <c r="F605" s="235"/>
      <c r="G605" s="235"/>
      <c r="H605" s="235"/>
      <c r="I605" s="235"/>
      <c r="J605" s="235"/>
      <c r="K605" s="235"/>
      <c r="L605" s="235"/>
      <c r="M605" s="235"/>
      <c r="N605" s="235"/>
      <c r="O605" s="235"/>
      <c r="P605" s="235"/>
      <c r="Q605" s="235"/>
    </row>
    <row r="606" spans="1:17" ht="12" customHeight="1" x14ac:dyDescent="0.25">
      <c r="A606" s="235"/>
      <c r="B606" s="235"/>
      <c r="C606" s="235"/>
      <c r="D606" s="235"/>
      <c r="E606" s="235"/>
      <c r="F606" s="235"/>
      <c r="G606" s="235"/>
      <c r="H606" s="235"/>
      <c r="I606" s="235"/>
      <c r="J606" s="235"/>
      <c r="K606" s="235"/>
      <c r="L606" s="235"/>
      <c r="M606" s="235"/>
      <c r="N606" s="235"/>
      <c r="O606" s="235"/>
      <c r="P606" s="235"/>
      <c r="Q606" s="235"/>
    </row>
    <row r="607" spans="1:17" ht="12" customHeight="1" x14ac:dyDescent="0.25">
      <c r="A607" s="235"/>
      <c r="B607" s="235"/>
      <c r="C607" s="235"/>
      <c r="D607" s="235"/>
      <c r="E607" s="235"/>
      <c r="F607" s="235"/>
      <c r="G607" s="235"/>
      <c r="H607" s="235"/>
      <c r="I607" s="235"/>
      <c r="J607" s="235"/>
      <c r="K607" s="235"/>
      <c r="L607" s="235"/>
      <c r="M607" s="235"/>
      <c r="N607" s="235"/>
      <c r="O607" s="235"/>
      <c r="P607" s="235"/>
      <c r="Q607" s="235"/>
    </row>
    <row r="608" spans="1:17" ht="12" customHeight="1" x14ac:dyDescent="0.25">
      <c r="A608" s="235"/>
      <c r="B608" s="235"/>
      <c r="C608" s="235"/>
      <c r="D608" s="235"/>
      <c r="E608" s="235"/>
      <c r="F608" s="235"/>
      <c r="G608" s="235"/>
      <c r="H608" s="235"/>
      <c r="I608" s="235"/>
      <c r="J608" s="235"/>
      <c r="K608" s="235"/>
      <c r="L608" s="235"/>
      <c r="M608" s="235"/>
      <c r="N608" s="235"/>
      <c r="O608" s="235"/>
      <c r="P608" s="235"/>
      <c r="Q608" s="235"/>
    </row>
    <row r="609" spans="1:17" ht="12" customHeight="1" x14ac:dyDescent="0.25">
      <c r="A609" s="235"/>
      <c r="B609" s="235"/>
      <c r="C609" s="235"/>
      <c r="D609" s="235"/>
      <c r="E609" s="235"/>
      <c r="F609" s="235"/>
      <c r="G609" s="235"/>
      <c r="H609" s="235"/>
      <c r="I609" s="235"/>
      <c r="J609" s="235"/>
      <c r="K609" s="235"/>
      <c r="L609" s="235"/>
      <c r="M609" s="235"/>
      <c r="N609" s="235"/>
      <c r="O609" s="235"/>
      <c r="P609" s="235"/>
      <c r="Q609" s="235"/>
    </row>
    <row r="610" spans="1:17" ht="12" customHeight="1" x14ac:dyDescent="0.25">
      <c r="A610" s="235"/>
      <c r="B610" s="235"/>
      <c r="C610" s="235"/>
      <c r="D610" s="235"/>
      <c r="E610" s="235"/>
      <c r="F610" s="235"/>
      <c r="G610" s="235"/>
      <c r="H610" s="235"/>
      <c r="I610" s="235"/>
      <c r="J610" s="235"/>
      <c r="K610" s="235"/>
      <c r="L610" s="235"/>
      <c r="M610" s="235"/>
      <c r="N610" s="235"/>
      <c r="O610" s="235"/>
      <c r="P610" s="235"/>
      <c r="Q610" s="235"/>
    </row>
    <row r="611" spans="1:17" ht="12" customHeight="1" x14ac:dyDescent="0.25">
      <c r="A611" s="235"/>
      <c r="B611" s="235"/>
      <c r="C611" s="235"/>
      <c r="D611" s="235"/>
      <c r="E611" s="235"/>
      <c r="F611" s="235"/>
      <c r="G611" s="235"/>
      <c r="H611" s="235"/>
      <c r="I611" s="235"/>
      <c r="J611" s="235"/>
      <c r="K611" s="235"/>
      <c r="L611" s="235"/>
      <c r="M611" s="235"/>
      <c r="N611" s="235"/>
      <c r="O611" s="235"/>
      <c r="P611" s="235"/>
      <c r="Q611" s="235"/>
    </row>
    <row r="612" spans="1:17" ht="12" customHeight="1" x14ac:dyDescent="0.25">
      <c r="A612" s="235"/>
      <c r="B612" s="235"/>
      <c r="C612" s="235"/>
      <c r="D612" s="235"/>
      <c r="E612" s="235"/>
      <c r="F612" s="235"/>
      <c r="G612" s="235"/>
      <c r="H612" s="235"/>
      <c r="I612" s="235"/>
      <c r="J612" s="235"/>
      <c r="K612" s="235"/>
      <c r="L612" s="235"/>
      <c r="M612" s="235"/>
      <c r="N612" s="235"/>
      <c r="O612" s="235"/>
      <c r="P612" s="235"/>
      <c r="Q612" s="235"/>
    </row>
    <row r="613" spans="1:17" ht="12" customHeight="1" x14ac:dyDescent="0.25">
      <c r="A613" s="235"/>
      <c r="B613" s="235"/>
      <c r="C613" s="235"/>
      <c r="D613" s="235"/>
      <c r="E613" s="235"/>
      <c r="F613" s="235"/>
      <c r="G613" s="235"/>
      <c r="H613" s="235"/>
      <c r="I613" s="235"/>
      <c r="J613" s="235"/>
      <c r="K613" s="235"/>
      <c r="L613" s="235"/>
      <c r="M613" s="235"/>
      <c r="N613" s="235"/>
      <c r="O613" s="235"/>
      <c r="P613" s="235"/>
      <c r="Q613" s="235"/>
    </row>
    <row r="614" spans="1:17" ht="12" customHeight="1" x14ac:dyDescent="0.25">
      <c r="A614" s="235"/>
      <c r="B614" s="235"/>
      <c r="C614" s="235"/>
      <c r="D614" s="235"/>
      <c r="E614" s="235"/>
      <c r="F614" s="235"/>
      <c r="G614" s="235"/>
      <c r="H614" s="235"/>
      <c r="I614" s="235"/>
      <c r="J614" s="235"/>
      <c r="K614" s="235"/>
      <c r="L614" s="235"/>
      <c r="M614" s="235"/>
      <c r="N614" s="235"/>
      <c r="O614" s="235"/>
      <c r="P614" s="235"/>
      <c r="Q614" s="235"/>
    </row>
    <row r="615" spans="1:17" ht="12" customHeight="1" x14ac:dyDescent="0.25">
      <c r="A615" s="235"/>
      <c r="B615" s="235"/>
      <c r="C615" s="235"/>
      <c r="D615" s="235"/>
      <c r="E615" s="235"/>
      <c r="F615" s="235"/>
      <c r="G615" s="235"/>
      <c r="H615" s="235"/>
      <c r="I615" s="235"/>
      <c r="J615" s="235"/>
      <c r="K615" s="235"/>
      <c r="L615" s="235"/>
      <c r="M615" s="235"/>
      <c r="N615" s="235"/>
      <c r="O615" s="235"/>
      <c r="P615" s="235"/>
      <c r="Q615" s="235"/>
    </row>
    <row r="616" spans="1:17" ht="12" customHeight="1" x14ac:dyDescent="0.25">
      <c r="A616" s="235"/>
      <c r="B616" s="235"/>
      <c r="C616" s="235"/>
      <c r="D616" s="235"/>
      <c r="E616" s="235"/>
      <c r="F616" s="235"/>
      <c r="G616" s="235"/>
      <c r="H616" s="235"/>
      <c r="I616" s="235"/>
      <c r="J616" s="235"/>
      <c r="K616" s="235"/>
      <c r="L616" s="235"/>
      <c r="M616" s="235"/>
      <c r="N616" s="235"/>
      <c r="O616" s="235"/>
      <c r="P616" s="235"/>
      <c r="Q616" s="235"/>
    </row>
    <row r="617" spans="1:17" ht="12" customHeight="1" x14ac:dyDescent="0.25">
      <c r="A617" s="235"/>
      <c r="B617" s="235"/>
      <c r="C617" s="235"/>
      <c r="D617" s="235"/>
      <c r="E617" s="235"/>
      <c r="F617" s="235"/>
      <c r="G617" s="235"/>
      <c r="H617" s="235"/>
      <c r="I617" s="235"/>
      <c r="J617" s="235"/>
      <c r="K617" s="235"/>
      <c r="L617" s="235"/>
      <c r="M617" s="235"/>
      <c r="N617" s="235"/>
      <c r="O617" s="235"/>
      <c r="P617" s="235"/>
      <c r="Q617" s="235"/>
    </row>
    <row r="618" spans="1:17" ht="12" customHeight="1" x14ac:dyDescent="0.25">
      <c r="A618" s="235"/>
      <c r="B618" s="235"/>
      <c r="C618" s="235"/>
      <c r="D618" s="235"/>
      <c r="E618" s="235"/>
      <c r="F618" s="235"/>
      <c r="G618" s="235"/>
      <c r="H618" s="235"/>
      <c r="I618" s="235"/>
      <c r="J618" s="235"/>
      <c r="K618" s="235"/>
      <c r="L618" s="235"/>
      <c r="M618" s="235"/>
      <c r="N618" s="235"/>
      <c r="O618" s="235"/>
      <c r="P618" s="235"/>
      <c r="Q618" s="235"/>
    </row>
    <row r="619" spans="1:17" ht="12" customHeight="1" x14ac:dyDescent="0.25">
      <c r="A619" s="235"/>
      <c r="B619" s="235"/>
      <c r="C619" s="235"/>
      <c r="D619" s="235"/>
      <c r="E619" s="235"/>
      <c r="F619" s="235"/>
      <c r="G619" s="235"/>
      <c r="H619" s="235"/>
      <c r="I619" s="235"/>
      <c r="J619" s="235"/>
      <c r="K619" s="235"/>
      <c r="L619" s="235"/>
      <c r="M619" s="235"/>
      <c r="N619" s="235"/>
      <c r="O619" s="235"/>
      <c r="P619" s="235"/>
      <c r="Q619" s="235"/>
    </row>
    <row r="620" spans="1:17" ht="12" customHeight="1" x14ac:dyDescent="0.25">
      <c r="A620" s="235"/>
      <c r="B620" s="235"/>
      <c r="C620" s="235"/>
      <c r="D620" s="235"/>
      <c r="E620" s="235"/>
      <c r="F620" s="235"/>
      <c r="G620" s="235"/>
      <c r="H620" s="235"/>
      <c r="I620" s="235"/>
      <c r="J620" s="235"/>
      <c r="K620" s="235"/>
      <c r="L620" s="235"/>
      <c r="M620" s="235"/>
      <c r="N620" s="235"/>
      <c r="O620" s="235"/>
      <c r="P620" s="235"/>
      <c r="Q620" s="235"/>
    </row>
    <row r="621" spans="1:17" ht="12" customHeight="1" x14ac:dyDescent="0.25">
      <c r="A621" s="235"/>
      <c r="B621" s="235"/>
      <c r="C621" s="235"/>
      <c r="D621" s="235"/>
      <c r="E621" s="235"/>
      <c r="F621" s="235"/>
      <c r="G621" s="235"/>
      <c r="H621" s="235"/>
      <c r="I621" s="235"/>
      <c r="J621" s="235"/>
      <c r="K621" s="235"/>
      <c r="L621" s="235"/>
      <c r="M621" s="235"/>
      <c r="N621" s="235"/>
      <c r="O621" s="235"/>
      <c r="P621" s="235"/>
      <c r="Q621" s="235"/>
    </row>
    <row r="622" spans="1:17" ht="12" customHeight="1" x14ac:dyDescent="0.25">
      <c r="A622" s="235"/>
      <c r="B622" s="235"/>
      <c r="C622" s="235"/>
      <c r="D622" s="235"/>
      <c r="E622" s="235"/>
      <c r="F622" s="235"/>
      <c r="G622" s="235"/>
      <c r="H622" s="235"/>
      <c r="I622" s="235"/>
      <c r="J622" s="235"/>
      <c r="K622" s="235"/>
      <c r="L622" s="235"/>
      <c r="M622" s="235"/>
      <c r="N622" s="235"/>
      <c r="O622" s="235"/>
      <c r="P622" s="235"/>
      <c r="Q622" s="235"/>
    </row>
    <row r="623" spans="1:17" ht="12" customHeight="1" x14ac:dyDescent="0.25">
      <c r="A623" s="235"/>
      <c r="B623" s="235"/>
      <c r="C623" s="235"/>
      <c r="D623" s="235"/>
      <c r="E623" s="235"/>
      <c r="F623" s="235"/>
      <c r="G623" s="235"/>
      <c r="H623" s="235"/>
      <c r="I623" s="235"/>
      <c r="J623" s="235"/>
      <c r="K623" s="235"/>
      <c r="L623" s="235"/>
      <c r="M623" s="235"/>
      <c r="N623" s="235"/>
      <c r="O623" s="235"/>
      <c r="P623" s="235"/>
      <c r="Q623" s="235"/>
    </row>
    <row r="624" spans="1:17" ht="12" customHeight="1" x14ac:dyDescent="0.25">
      <c r="A624" s="235"/>
      <c r="B624" s="235"/>
      <c r="C624" s="235"/>
      <c r="D624" s="235"/>
      <c r="E624" s="235"/>
      <c r="F624" s="235"/>
      <c r="G624" s="235"/>
      <c r="H624" s="235"/>
      <c r="I624" s="235"/>
      <c r="J624" s="235"/>
      <c r="K624" s="235"/>
      <c r="L624" s="235"/>
      <c r="M624" s="235"/>
      <c r="N624" s="235"/>
      <c r="O624" s="235"/>
      <c r="P624" s="235"/>
      <c r="Q624" s="235"/>
    </row>
    <row r="625" spans="1:17" ht="12" customHeight="1" x14ac:dyDescent="0.25">
      <c r="A625" s="235"/>
      <c r="B625" s="235"/>
      <c r="C625" s="235"/>
      <c r="D625" s="235"/>
      <c r="E625" s="235"/>
      <c r="F625" s="235"/>
      <c r="G625" s="235"/>
      <c r="H625" s="235"/>
      <c r="I625" s="235"/>
      <c r="J625" s="235"/>
      <c r="K625" s="235"/>
      <c r="L625" s="235"/>
      <c r="M625" s="235"/>
      <c r="N625" s="235"/>
      <c r="O625" s="235"/>
      <c r="P625" s="235"/>
      <c r="Q625" s="235"/>
    </row>
    <row r="626" spans="1:17" ht="12" customHeight="1" x14ac:dyDescent="0.25">
      <c r="A626" s="235"/>
      <c r="B626" s="235"/>
      <c r="C626" s="235"/>
      <c r="D626" s="235"/>
      <c r="E626" s="235"/>
      <c r="F626" s="235"/>
      <c r="G626" s="235"/>
      <c r="H626" s="235"/>
      <c r="I626" s="235"/>
      <c r="J626" s="235"/>
      <c r="K626" s="235"/>
      <c r="L626" s="235"/>
      <c r="M626" s="235"/>
      <c r="N626" s="235"/>
      <c r="O626" s="235"/>
      <c r="P626" s="235"/>
      <c r="Q626" s="235"/>
    </row>
    <row r="627" spans="1:17" ht="12" customHeight="1" x14ac:dyDescent="0.25">
      <c r="A627" s="235"/>
      <c r="B627" s="235"/>
      <c r="C627" s="235"/>
      <c r="D627" s="235"/>
      <c r="E627" s="235"/>
      <c r="F627" s="235"/>
      <c r="G627" s="235"/>
      <c r="H627" s="235"/>
      <c r="I627" s="235"/>
      <c r="J627" s="235"/>
      <c r="K627" s="235"/>
      <c r="L627" s="235"/>
      <c r="M627" s="235"/>
      <c r="N627" s="235"/>
      <c r="O627" s="235"/>
      <c r="P627" s="235"/>
      <c r="Q627" s="235"/>
    </row>
    <row r="628" spans="1:17" ht="12" customHeight="1" x14ac:dyDescent="0.25">
      <c r="A628" s="235"/>
      <c r="B628" s="235"/>
      <c r="C628" s="235"/>
      <c r="D628" s="235"/>
      <c r="E628" s="235"/>
      <c r="F628" s="235"/>
      <c r="G628" s="235"/>
      <c r="H628" s="235"/>
      <c r="I628" s="235"/>
      <c r="J628" s="235"/>
      <c r="K628" s="235"/>
      <c r="L628" s="235"/>
      <c r="M628" s="235"/>
      <c r="N628" s="235"/>
      <c r="O628" s="235"/>
      <c r="P628" s="235"/>
      <c r="Q628" s="235"/>
    </row>
    <row r="629" spans="1:17" ht="12" customHeight="1" x14ac:dyDescent="0.25">
      <c r="A629" s="235"/>
      <c r="B629" s="235"/>
      <c r="C629" s="235"/>
      <c r="D629" s="235"/>
      <c r="E629" s="235"/>
      <c r="F629" s="235"/>
      <c r="G629" s="235"/>
      <c r="H629" s="235"/>
      <c r="I629" s="235"/>
      <c r="J629" s="235"/>
      <c r="K629" s="235"/>
      <c r="L629" s="235"/>
      <c r="M629" s="235"/>
      <c r="N629" s="235"/>
      <c r="O629" s="235"/>
      <c r="P629" s="235"/>
      <c r="Q629" s="235"/>
    </row>
    <row r="630" spans="1:17" ht="12" customHeight="1" x14ac:dyDescent="0.25">
      <c r="A630" s="235"/>
      <c r="B630" s="235"/>
      <c r="C630" s="235"/>
      <c r="D630" s="235"/>
      <c r="E630" s="235"/>
      <c r="F630" s="235"/>
      <c r="G630" s="235"/>
      <c r="H630" s="235"/>
      <c r="I630" s="235"/>
      <c r="J630" s="235"/>
      <c r="K630" s="235"/>
      <c r="L630" s="235"/>
      <c r="M630" s="235"/>
      <c r="N630" s="235"/>
      <c r="O630" s="235"/>
      <c r="P630" s="235"/>
      <c r="Q630" s="235"/>
    </row>
    <row r="631" spans="1:17" ht="12" customHeight="1" x14ac:dyDescent="0.25">
      <c r="A631" s="235"/>
      <c r="B631" s="235"/>
      <c r="C631" s="235"/>
      <c r="D631" s="235"/>
      <c r="E631" s="235"/>
      <c r="F631" s="235"/>
      <c r="G631" s="235"/>
      <c r="H631" s="235"/>
      <c r="I631" s="235"/>
      <c r="J631" s="235"/>
      <c r="K631" s="235"/>
      <c r="L631" s="235"/>
      <c r="M631" s="235"/>
      <c r="N631" s="235"/>
      <c r="O631" s="235"/>
      <c r="P631" s="235"/>
      <c r="Q631" s="235"/>
    </row>
    <row r="632" spans="1:17" ht="12" customHeight="1" x14ac:dyDescent="0.25">
      <c r="A632" s="235"/>
      <c r="B632" s="235"/>
      <c r="C632" s="235"/>
      <c r="D632" s="235"/>
      <c r="E632" s="235"/>
      <c r="F632" s="235"/>
      <c r="G632" s="235"/>
      <c r="H632" s="235"/>
      <c r="I632" s="235"/>
      <c r="J632" s="235"/>
      <c r="K632" s="235"/>
      <c r="L632" s="235"/>
      <c r="M632" s="235"/>
      <c r="N632" s="235"/>
      <c r="O632" s="235"/>
      <c r="P632" s="235"/>
      <c r="Q632" s="235"/>
    </row>
    <row r="633" spans="1:17" ht="12" customHeight="1" x14ac:dyDescent="0.25">
      <c r="A633" s="235"/>
      <c r="B633" s="235"/>
      <c r="C633" s="235"/>
      <c r="D633" s="235"/>
      <c r="E633" s="235"/>
      <c r="F633" s="235"/>
      <c r="G633" s="235"/>
      <c r="H633" s="235"/>
      <c r="I633" s="235"/>
      <c r="J633" s="235"/>
      <c r="K633" s="235"/>
      <c r="L633" s="235"/>
      <c r="M633" s="235"/>
      <c r="N633" s="235"/>
      <c r="O633" s="235"/>
      <c r="P633" s="235"/>
      <c r="Q633" s="235"/>
    </row>
    <row r="634" spans="1:17" ht="12" customHeight="1" x14ac:dyDescent="0.25">
      <c r="A634" s="235"/>
      <c r="B634" s="235"/>
      <c r="C634" s="235"/>
      <c r="D634" s="235"/>
      <c r="E634" s="235"/>
      <c r="F634" s="235"/>
      <c r="G634" s="235"/>
      <c r="H634" s="235"/>
      <c r="I634" s="235"/>
      <c r="J634" s="235"/>
      <c r="K634" s="235"/>
      <c r="L634" s="235"/>
      <c r="M634" s="235"/>
      <c r="N634" s="235"/>
      <c r="O634" s="235"/>
      <c r="P634" s="235"/>
      <c r="Q634" s="235"/>
    </row>
    <row r="635" spans="1:17" ht="12" customHeight="1" x14ac:dyDescent="0.25">
      <c r="A635" s="235"/>
      <c r="B635" s="235"/>
      <c r="C635" s="235"/>
      <c r="D635" s="235"/>
      <c r="E635" s="235"/>
      <c r="F635" s="235"/>
      <c r="G635" s="235"/>
      <c r="H635" s="235"/>
      <c r="I635" s="235"/>
      <c r="J635" s="235"/>
      <c r="K635" s="235"/>
      <c r="L635" s="235"/>
      <c r="M635" s="235"/>
      <c r="N635" s="235"/>
      <c r="O635" s="235"/>
      <c r="P635" s="235"/>
      <c r="Q635" s="235"/>
    </row>
    <row r="636" spans="1:17" ht="12" customHeight="1" x14ac:dyDescent="0.25">
      <c r="A636" s="235"/>
      <c r="B636" s="235"/>
      <c r="C636" s="235"/>
      <c r="D636" s="235"/>
      <c r="E636" s="235"/>
      <c r="F636" s="235"/>
      <c r="G636" s="235"/>
      <c r="H636" s="235"/>
      <c r="I636" s="235"/>
      <c r="J636" s="235"/>
      <c r="K636" s="235"/>
      <c r="L636" s="235"/>
      <c r="M636" s="235"/>
      <c r="N636" s="235"/>
      <c r="O636" s="235"/>
      <c r="P636" s="235"/>
      <c r="Q636" s="235"/>
    </row>
    <row r="637" spans="1:17" ht="12" customHeight="1" x14ac:dyDescent="0.25">
      <c r="A637" s="235"/>
      <c r="B637" s="235"/>
      <c r="C637" s="235"/>
      <c r="D637" s="235"/>
      <c r="E637" s="235"/>
      <c r="F637" s="235"/>
      <c r="G637" s="235"/>
      <c r="H637" s="235"/>
      <c r="I637" s="235"/>
      <c r="J637" s="235"/>
      <c r="K637" s="235"/>
      <c r="L637" s="235"/>
      <c r="M637" s="235"/>
      <c r="N637" s="235"/>
      <c r="O637" s="235"/>
      <c r="P637" s="235"/>
      <c r="Q637" s="235"/>
    </row>
    <row r="638" spans="1:17" ht="12" customHeight="1" x14ac:dyDescent="0.25">
      <c r="A638" s="235"/>
      <c r="B638" s="235"/>
      <c r="C638" s="235"/>
      <c r="D638" s="235"/>
      <c r="E638" s="235"/>
      <c r="F638" s="235"/>
      <c r="G638" s="235"/>
      <c r="H638" s="235"/>
      <c r="I638" s="235"/>
      <c r="J638" s="235"/>
      <c r="K638" s="235"/>
      <c r="L638" s="235"/>
      <c r="M638" s="235"/>
      <c r="N638" s="235"/>
      <c r="O638" s="235"/>
      <c r="P638" s="235"/>
      <c r="Q638" s="235"/>
    </row>
    <row r="639" spans="1:17" ht="12" customHeight="1" x14ac:dyDescent="0.25">
      <c r="A639" s="235"/>
      <c r="B639" s="235"/>
      <c r="C639" s="235"/>
      <c r="D639" s="235"/>
      <c r="E639" s="235"/>
      <c r="F639" s="235"/>
      <c r="G639" s="235"/>
      <c r="H639" s="235"/>
      <c r="I639" s="235"/>
      <c r="J639" s="235"/>
      <c r="K639" s="235"/>
      <c r="L639" s="235"/>
      <c r="M639" s="235"/>
      <c r="N639" s="235"/>
      <c r="O639" s="235"/>
      <c r="P639" s="235"/>
      <c r="Q639" s="235"/>
    </row>
    <row r="640" spans="1:17" ht="12" customHeight="1" x14ac:dyDescent="0.25">
      <c r="A640" s="235"/>
      <c r="B640" s="235"/>
      <c r="C640" s="235"/>
      <c r="D640" s="235"/>
      <c r="E640" s="235"/>
      <c r="F640" s="235"/>
      <c r="G640" s="235"/>
      <c r="H640" s="235"/>
      <c r="I640" s="235"/>
      <c r="J640" s="235"/>
      <c r="K640" s="235"/>
      <c r="L640" s="235"/>
      <c r="M640" s="235"/>
      <c r="N640" s="235"/>
      <c r="O640" s="235"/>
      <c r="P640" s="235"/>
      <c r="Q640" s="235"/>
    </row>
    <row r="641" spans="1:17" ht="12" customHeight="1" x14ac:dyDescent="0.25">
      <c r="A641" s="235"/>
      <c r="B641" s="235"/>
      <c r="C641" s="235"/>
      <c r="D641" s="235"/>
      <c r="E641" s="235"/>
      <c r="F641" s="235"/>
      <c r="G641" s="235"/>
      <c r="H641" s="235"/>
      <c r="I641" s="235"/>
      <c r="J641" s="235"/>
      <c r="K641" s="235"/>
      <c r="L641" s="235"/>
      <c r="M641" s="235"/>
      <c r="N641" s="235"/>
      <c r="O641" s="235"/>
      <c r="P641" s="235"/>
      <c r="Q641" s="235"/>
    </row>
    <row r="642" spans="1:17" ht="12" customHeight="1" x14ac:dyDescent="0.25">
      <c r="A642" s="235"/>
      <c r="B642" s="235"/>
      <c r="C642" s="235"/>
      <c r="D642" s="235"/>
      <c r="E642" s="235"/>
      <c r="F642" s="235"/>
      <c r="G642" s="235"/>
      <c r="H642" s="235"/>
      <c r="I642" s="235"/>
      <c r="J642" s="235"/>
      <c r="K642" s="235"/>
      <c r="L642" s="235"/>
      <c r="M642" s="235"/>
      <c r="N642" s="235"/>
      <c r="O642" s="235"/>
      <c r="P642" s="235"/>
      <c r="Q642" s="235"/>
    </row>
    <row r="643" spans="1:17" ht="12" customHeight="1" x14ac:dyDescent="0.25">
      <c r="A643" s="235"/>
      <c r="B643" s="235"/>
      <c r="C643" s="235"/>
      <c r="D643" s="235"/>
      <c r="E643" s="235"/>
      <c r="F643" s="235"/>
      <c r="G643" s="235"/>
      <c r="H643" s="235"/>
      <c r="I643" s="235"/>
      <c r="J643" s="235"/>
      <c r="K643" s="235"/>
      <c r="L643" s="235"/>
      <c r="M643" s="235"/>
      <c r="N643" s="235"/>
      <c r="O643" s="235"/>
      <c r="P643" s="235"/>
      <c r="Q643" s="235"/>
    </row>
    <row r="644" spans="1:17" ht="12" customHeight="1" x14ac:dyDescent="0.25">
      <c r="A644" s="235"/>
      <c r="B644" s="235"/>
      <c r="C644" s="235"/>
      <c r="D644" s="235"/>
      <c r="E644" s="235"/>
      <c r="F644" s="235"/>
      <c r="G644" s="235"/>
      <c r="H644" s="235"/>
      <c r="I644" s="235"/>
      <c r="J644" s="235"/>
      <c r="K644" s="235"/>
      <c r="L644" s="235"/>
      <c r="M644" s="235"/>
      <c r="N644" s="235"/>
      <c r="O644" s="235"/>
      <c r="P644" s="235"/>
      <c r="Q644" s="235"/>
    </row>
    <row r="645" spans="1:17" ht="12" customHeight="1" x14ac:dyDescent="0.25">
      <c r="A645" s="235"/>
      <c r="B645" s="235"/>
      <c r="C645" s="235"/>
      <c r="D645" s="235"/>
      <c r="E645" s="235"/>
      <c r="F645" s="235"/>
      <c r="G645" s="235"/>
      <c r="H645" s="235"/>
      <c r="I645" s="235"/>
      <c r="J645" s="235"/>
      <c r="K645" s="235"/>
      <c r="L645" s="235"/>
      <c r="M645" s="235"/>
      <c r="N645" s="235"/>
      <c r="O645" s="235"/>
      <c r="P645" s="235"/>
      <c r="Q645" s="235"/>
    </row>
    <row r="646" spans="1:17" ht="12" customHeight="1" x14ac:dyDescent="0.25">
      <c r="A646" s="235"/>
      <c r="B646" s="235"/>
      <c r="C646" s="235"/>
      <c r="D646" s="235"/>
      <c r="E646" s="235"/>
      <c r="F646" s="235"/>
      <c r="G646" s="235"/>
      <c r="H646" s="235"/>
      <c r="I646" s="235"/>
      <c r="J646" s="235"/>
      <c r="K646" s="235"/>
      <c r="L646" s="235"/>
      <c r="M646" s="235"/>
      <c r="N646" s="235"/>
      <c r="O646" s="235"/>
      <c r="P646" s="235"/>
      <c r="Q646" s="235"/>
    </row>
    <row r="647" spans="1:17" ht="12" customHeight="1" x14ac:dyDescent="0.25">
      <c r="A647" s="235"/>
      <c r="B647" s="235"/>
      <c r="C647" s="235"/>
      <c r="D647" s="235"/>
      <c r="E647" s="235"/>
      <c r="F647" s="235"/>
      <c r="G647" s="235"/>
      <c r="H647" s="235"/>
      <c r="I647" s="235"/>
      <c r="J647" s="235"/>
      <c r="K647" s="235"/>
      <c r="L647" s="235"/>
      <c r="M647" s="235"/>
      <c r="N647" s="235"/>
      <c r="O647" s="235"/>
      <c r="P647" s="235"/>
      <c r="Q647" s="235"/>
    </row>
    <row r="648" spans="1:17" ht="12" customHeight="1" x14ac:dyDescent="0.25">
      <c r="A648" s="235"/>
      <c r="B648" s="235"/>
      <c r="C648" s="235"/>
      <c r="D648" s="235"/>
      <c r="E648" s="235"/>
      <c r="F648" s="235"/>
      <c r="G648" s="235"/>
      <c r="H648" s="235"/>
      <c r="I648" s="235"/>
      <c r="J648" s="235"/>
      <c r="K648" s="235"/>
      <c r="L648" s="235"/>
      <c r="M648" s="235"/>
      <c r="N648" s="235"/>
      <c r="O648" s="235"/>
      <c r="P648" s="235"/>
      <c r="Q648" s="235"/>
    </row>
    <row r="649" spans="1:17" ht="12" customHeight="1" x14ac:dyDescent="0.25">
      <c r="A649" s="235"/>
      <c r="B649" s="235"/>
      <c r="C649" s="235"/>
      <c r="D649" s="235"/>
      <c r="E649" s="235"/>
      <c r="F649" s="235"/>
      <c r="G649" s="235"/>
      <c r="H649" s="235"/>
      <c r="I649" s="235"/>
      <c r="J649" s="235"/>
      <c r="K649" s="235"/>
      <c r="L649" s="235"/>
      <c r="M649" s="235"/>
      <c r="N649" s="235"/>
      <c r="O649" s="235"/>
      <c r="P649" s="235"/>
      <c r="Q649" s="235"/>
    </row>
    <row r="650" spans="1:17" ht="12" customHeight="1" x14ac:dyDescent="0.25">
      <c r="A650" s="235"/>
      <c r="B650" s="235"/>
      <c r="C650" s="235"/>
      <c r="D650" s="235"/>
      <c r="E650" s="235"/>
      <c r="F650" s="235"/>
      <c r="G650" s="235"/>
      <c r="H650" s="235"/>
      <c r="I650" s="235"/>
      <c r="J650" s="235"/>
      <c r="K650" s="235"/>
      <c r="L650" s="235"/>
      <c r="M650" s="235"/>
      <c r="N650" s="235"/>
      <c r="O650" s="235"/>
      <c r="P650" s="235"/>
      <c r="Q650" s="235"/>
    </row>
    <row r="651" spans="1:17" ht="12" customHeight="1" x14ac:dyDescent="0.25">
      <c r="A651" s="235"/>
      <c r="B651" s="235"/>
      <c r="C651" s="235"/>
      <c r="D651" s="235"/>
      <c r="E651" s="235"/>
      <c r="F651" s="235"/>
      <c r="G651" s="235"/>
      <c r="H651" s="235"/>
      <c r="I651" s="235"/>
      <c r="J651" s="235"/>
      <c r="K651" s="235"/>
      <c r="L651" s="235"/>
      <c r="M651" s="235"/>
      <c r="N651" s="235"/>
      <c r="O651" s="235"/>
      <c r="P651" s="235"/>
      <c r="Q651" s="235"/>
    </row>
    <row r="652" spans="1:17" ht="12" customHeight="1" x14ac:dyDescent="0.25">
      <c r="A652" s="235"/>
      <c r="B652" s="235"/>
      <c r="C652" s="235"/>
      <c r="D652" s="235"/>
      <c r="E652" s="235"/>
      <c r="F652" s="235"/>
      <c r="G652" s="235"/>
      <c r="H652" s="235"/>
      <c r="I652" s="235"/>
      <c r="J652" s="235"/>
      <c r="K652" s="235"/>
      <c r="L652" s="235"/>
      <c r="M652" s="235"/>
      <c r="N652" s="235"/>
      <c r="O652" s="235"/>
      <c r="P652" s="235"/>
      <c r="Q652" s="235"/>
    </row>
    <row r="653" spans="1:17" ht="12" customHeight="1" x14ac:dyDescent="0.25">
      <c r="A653" s="235"/>
      <c r="B653" s="235"/>
      <c r="C653" s="235"/>
      <c r="D653" s="235"/>
      <c r="E653" s="235"/>
      <c r="F653" s="235"/>
      <c r="G653" s="235"/>
      <c r="H653" s="235"/>
      <c r="I653" s="235"/>
      <c r="J653" s="235"/>
      <c r="K653" s="235"/>
      <c r="L653" s="235"/>
      <c r="M653" s="235"/>
      <c r="N653" s="235"/>
      <c r="O653" s="235"/>
      <c r="P653" s="235"/>
      <c r="Q653" s="235"/>
    </row>
    <row r="654" spans="1:17" ht="12" customHeight="1" x14ac:dyDescent="0.25">
      <c r="A654" s="235"/>
      <c r="B654" s="235"/>
      <c r="C654" s="235"/>
      <c r="D654" s="235"/>
      <c r="E654" s="235"/>
      <c r="F654" s="235"/>
      <c r="G654" s="235"/>
      <c r="H654" s="235"/>
      <c r="I654" s="235"/>
      <c r="J654" s="235"/>
      <c r="K654" s="235"/>
      <c r="L654" s="235"/>
      <c r="M654" s="235"/>
      <c r="N654" s="235"/>
      <c r="O654" s="235"/>
      <c r="P654" s="235"/>
      <c r="Q654" s="235"/>
    </row>
    <row r="655" spans="1:17" ht="12" customHeight="1" x14ac:dyDescent="0.25">
      <c r="A655" s="235"/>
      <c r="B655" s="235"/>
      <c r="C655" s="235"/>
      <c r="D655" s="235"/>
      <c r="E655" s="235"/>
      <c r="F655" s="235"/>
      <c r="G655" s="235"/>
      <c r="H655" s="235"/>
      <c r="I655" s="235"/>
      <c r="J655" s="235"/>
      <c r="K655" s="235"/>
      <c r="L655" s="235"/>
      <c r="M655" s="235"/>
      <c r="N655" s="235"/>
      <c r="O655" s="235"/>
      <c r="P655" s="235"/>
      <c r="Q655" s="235"/>
    </row>
    <row r="656" spans="1:17" ht="12" customHeight="1" x14ac:dyDescent="0.25">
      <c r="A656" s="235"/>
      <c r="B656" s="235"/>
      <c r="C656" s="235"/>
      <c r="D656" s="235"/>
      <c r="E656" s="235"/>
      <c r="F656" s="235"/>
      <c r="G656" s="235"/>
      <c r="H656" s="235"/>
      <c r="I656" s="235"/>
      <c r="J656" s="235"/>
      <c r="K656" s="235"/>
      <c r="L656" s="235"/>
      <c r="M656" s="235"/>
      <c r="N656" s="235"/>
      <c r="O656" s="235"/>
      <c r="P656" s="235"/>
      <c r="Q656" s="235"/>
    </row>
    <row r="657" spans="1:17" ht="12" customHeight="1" x14ac:dyDescent="0.25">
      <c r="A657" s="235"/>
      <c r="B657" s="235"/>
      <c r="C657" s="235"/>
      <c r="D657" s="235"/>
      <c r="E657" s="235"/>
      <c r="F657" s="235"/>
      <c r="G657" s="235"/>
      <c r="H657" s="235"/>
      <c r="I657" s="235"/>
      <c r="J657" s="235"/>
      <c r="K657" s="235"/>
      <c r="L657" s="235"/>
      <c r="M657" s="235"/>
      <c r="N657" s="235"/>
      <c r="O657" s="235"/>
      <c r="P657" s="235"/>
      <c r="Q657" s="235"/>
    </row>
    <row r="658" spans="1:17" ht="12" customHeight="1" x14ac:dyDescent="0.25">
      <c r="A658" s="235"/>
      <c r="B658" s="235"/>
      <c r="C658" s="235"/>
      <c r="D658" s="235"/>
      <c r="E658" s="235"/>
      <c r="F658" s="235"/>
      <c r="G658" s="235"/>
      <c r="H658" s="235"/>
      <c r="I658" s="235"/>
      <c r="J658" s="235"/>
      <c r="K658" s="235"/>
      <c r="L658" s="235"/>
      <c r="M658" s="235"/>
      <c r="N658" s="235"/>
      <c r="O658" s="235"/>
      <c r="P658" s="235"/>
      <c r="Q658" s="235"/>
    </row>
    <row r="659" spans="1:17" ht="12" customHeight="1" x14ac:dyDescent="0.25">
      <c r="A659" s="235"/>
      <c r="B659" s="235"/>
      <c r="C659" s="235"/>
      <c r="D659" s="235"/>
      <c r="E659" s="235"/>
      <c r="F659" s="235"/>
      <c r="G659" s="235"/>
      <c r="H659" s="235"/>
      <c r="I659" s="235"/>
      <c r="J659" s="235"/>
      <c r="K659" s="235"/>
      <c r="L659" s="235"/>
      <c r="M659" s="235"/>
      <c r="N659" s="235"/>
      <c r="O659" s="235"/>
      <c r="P659" s="235"/>
      <c r="Q659" s="235"/>
    </row>
    <row r="660" spans="1:17" ht="12" customHeight="1" x14ac:dyDescent="0.25">
      <c r="A660" s="235"/>
      <c r="B660" s="235"/>
      <c r="C660" s="235"/>
      <c r="D660" s="235"/>
      <c r="E660" s="235"/>
      <c r="F660" s="235"/>
      <c r="G660" s="235"/>
      <c r="H660" s="235"/>
      <c r="I660" s="235"/>
      <c r="J660" s="235"/>
      <c r="K660" s="235"/>
      <c r="L660" s="235"/>
      <c r="M660" s="235"/>
      <c r="N660" s="235"/>
      <c r="O660" s="235"/>
      <c r="P660" s="235"/>
      <c r="Q660" s="235"/>
    </row>
    <row r="661" spans="1:17" ht="12" customHeight="1" x14ac:dyDescent="0.25">
      <c r="A661" s="235"/>
      <c r="B661" s="235"/>
      <c r="C661" s="235"/>
      <c r="D661" s="235"/>
      <c r="E661" s="235"/>
      <c r="F661" s="235"/>
      <c r="G661" s="235"/>
      <c r="H661" s="235"/>
      <c r="I661" s="235"/>
      <c r="J661" s="235"/>
      <c r="K661" s="235"/>
      <c r="L661" s="235"/>
      <c r="M661" s="235"/>
      <c r="N661" s="235"/>
      <c r="O661" s="235"/>
      <c r="P661" s="235"/>
      <c r="Q661" s="235"/>
    </row>
    <row r="662" spans="1:17" ht="12" customHeight="1" x14ac:dyDescent="0.25">
      <c r="A662" s="235"/>
      <c r="B662" s="235"/>
      <c r="C662" s="235"/>
      <c r="D662" s="235"/>
      <c r="E662" s="235"/>
      <c r="F662" s="235"/>
      <c r="G662" s="235"/>
      <c r="H662" s="235"/>
      <c r="I662" s="235"/>
      <c r="J662" s="235"/>
      <c r="K662" s="235"/>
      <c r="L662" s="235"/>
      <c r="M662" s="235"/>
      <c r="N662" s="235"/>
      <c r="O662" s="235"/>
      <c r="P662" s="235"/>
      <c r="Q662" s="235"/>
    </row>
    <row r="663" spans="1:17" ht="12" customHeight="1" x14ac:dyDescent="0.25">
      <c r="A663" s="235"/>
      <c r="B663" s="235"/>
      <c r="C663" s="235"/>
      <c r="D663" s="235"/>
      <c r="E663" s="235"/>
      <c r="F663" s="235"/>
      <c r="G663" s="235"/>
      <c r="H663" s="235"/>
      <c r="I663" s="235"/>
      <c r="J663" s="235"/>
      <c r="K663" s="235"/>
      <c r="L663" s="235"/>
      <c r="M663" s="235"/>
      <c r="N663" s="235"/>
      <c r="O663" s="235"/>
      <c r="P663" s="235"/>
      <c r="Q663" s="235"/>
    </row>
    <row r="664" spans="1:17" ht="12" customHeight="1" x14ac:dyDescent="0.25">
      <c r="A664" s="235"/>
      <c r="B664" s="235"/>
      <c r="C664" s="235"/>
      <c r="D664" s="235"/>
      <c r="E664" s="235"/>
      <c r="F664" s="235"/>
      <c r="G664" s="235"/>
      <c r="H664" s="235"/>
      <c r="I664" s="235"/>
      <c r="J664" s="235"/>
      <c r="K664" s="235"/>
      <c r="L664" s="235"/>
      <c r="M664" s="235"/>
      <c r="N664" s="235"/>
      <c r="O664" s="235"/>
      <c r="P664" s="235"/>
      <c r="Q664" s="235"/>
    </row>
    <row r="665" spans="1:17" ht="12" customHeight="1" x14ac:dyDescent="0.25">
      <c r="A665" s="235"/>
      <c r="B665" s="235"/>
      <c r="C665" s="235"/>
      <c r="D665" s="235"/>
      <c r="E665" s="235"/>
      <c r="F665" s="235"/>
      <c r="G665" s="235"/>
      <c r="H665" s="235"/>
      <c r="I665" s="235"/>
      <c r="J665" s="235"/>
      <c r="K665" s="235"/>
      <c r="L665" s="235"/>
      <c r="M665" s="235"/>
      <c r="N665" s="235"/>
      <c r="O665" s="235"/>
      <c r="P665" s="235"/>
      <c r="Q665" s="235"/>
    </row>
    <row r="666" spans="1:17" ht="12" customHeight="1" x14ac:dyDescent="0.25">
      <c r="A666" s="235"/>
      <c r="B666" s="235"/>
      <c r="C666" s="235"/>
      <c r="D666" s="235"/>
      <c r="E666" s="235"/>
      <c r="F666" s="235"/>
      <c r="G666" s="235"/>
      <c r="H666" s="235"/>
      <c r="I666" s="235"/>
      <c r="J666" s="235"/>
      <c r="K666" s="235"/>
      <c r="L666" s="235"/>
      <c r="M666" s="235"/>
      <c r="N666" s="235"/>
      <c r="O666" s="235"/>
      <c r="P666" s="235"/>
      <c r="Q666" s="235"/>
    </row>
    <row r="667" spans="1:17" ht="12" customHeight="1" x14ac:dyDescent="0.25">
      <c r="A667" s="235"/>
      <c r="B667" s="235"/>
      <c r="C667" s="235"/>
      <c r="D667" s="235"/>
      <c r="E667" s="235"/>
      <c r="F667" s="235"/>
      <c r="G667" s="235"/>
      <c r="H667" s="235"/>
      <c r="I667" s="235"/>
      <c r="J667" s="235"/>
      <c r="K667" s="235"/>
      <c r="L667" s="235"/>
      <c r="M667" s="235"/>
      <c r="N667" s="235"/>
      <c r="O667" s="235"/>
      <c r="P667" s="235"/>
      <c r="Q667" s="235"/>
    </row>
    <row r="668" spans="1:17" ht="12" customHeight="1" x14ac:dyDescent="0.25">
      <c r="A668" s="235"/>
      <c r="B668" s="235"/>
      <c r="C668" s="235"/>
      <c r="D668" s="235"/>
      <c r="E668" s="235"/>
      <c r="F668" s="235"/>
      <c r="G668" s="235"/>
      <c r="H668" s="235"/>
      <c r="I668" s="235"/>
      <c r="J668" s="235"/>
      <c r="K668" s="235"/>
      <c r="L668" s="235"/>
      <c r="M668" s="235"/>
      <c r="N668" s="235"/>
      <c r="O668" s="235"/>
      <c r="P668" s="235"/>
      <c r="Q668" s="235"/>
    </row>
    <row r="669" spans="1:17" ht="12" customHeight="1" x14ac:dyDescent="0.25">
      <c r="A669" s="235"/>
      <c r="B669" s="235"/>
      <c r="C669" s="235"/>
      <c r="D669" s="235"/>
      <c r="E669" s="235"/>
      <c r="F669" s="235"/>
      <c r="G669" s="235"/>
      <c r="H669" s="235"/>
      <c r="I669" s="235"/>
      <c r="J669" s="235"/>
      <c r="K669" s="235"/>
      <c r="L669" s="235"/>
      <c r="M669" s="235"/>
      <c r="N669" s="235"/>
      <c r="O669" s="235"/>
      <c r="P669" s="235"/>
      <c r="Q669" s="235"/>
    </row>
    <row r="670" spans="1:17" ht="12" customHeight="1" x14ac:dyDescent="0.25">
      <c r="A670" s="235"/>
      <c r="B670" s="235"/>
      <c r="C670" s="235"/>
      <c r="D670" s="235"/>
      <c r="E670" s="235"/>
      <c r="F670" s="235"/>
      <c r="G670" s="235"/>
      <c r="H670" s="235"/>
      <c r="I670" s="235"/>
      <c r="J670" s="235"/>
      <c r="K670" s="235"/>
      <c r="L670" s="235"/>
      <c r="M670" s="235"/>
      <c r="N670" s="235"/>
      <c r="O670" s="235"/>
      <c r="P670" s="235"/>
      <c r="Q670" s="235"/>
    </row>
    <row r="671" spans="1:17" ht="12" customHeight="1" x14ac:dyDescent="0.25">
      <c r="A671" s="235"/>
      <c r="B671" s="235"/>
      <c r="C671" s="235"/>
      <c r="D671" s="235"/>
      <c r="E671" s="235"/>
      <c r="F671" s="235"/>
      <c r="G671" s="235"/>
      <c r="H671" s="235"/>
      <c r="I671" s="235"/>
      <c r="J671" s="235"/>
      <c r="K671" s="235"/>
      <c r="L671" s="235"/>
      <c r="M671" s="235"/>
      <c r="N671" s="235"/>
      <c r="O671" s="235"/>
      <c r="P671" s="235"/>
      <c r="Q671" s="235"/>
    </row>
    <row r="672" spans="1:17" ht="12" customHeight="1" x14ac:dyDescent="0.25">
      <c r="A672" s="235"/>
      <c r="B672" s="235"/>
      <c r="C672" s="235"/>
      <c r="D672" s="235"/>
      <c r="E672" s="235"/>
      <c r="F672" s="235"/>
      <c r="G672" s="235"/>
      <c r="H672" s="235"/>
      <c r="I672" s="235"/>
      <c r="J672" s="235"/>
      <c r="K672" s="235"/>
      <c r="L672" s="235"/>
      <c r="M672" s="235"/>
      <c r="N672" s="235"/>
      <c r="O672" s="235"/>
      <c r="P672" s="235"/>
      <c r="Q672" s="235"/>
    </row>
    <row r="673" spans="1:17" ht="12" customHeight="1" x14ac:dyDescent="0.25">
      <c r="A673" s="235"/>
      <c r="B673" s="235"/>
      <c r="C673" s="235"/>
      <c r="D673" s="235"/>
      <c r="E673" s="235"/>
      <c r="F673" s="235"/>
      <c r="G673" s="235"/>
      <c r="H673" s="235"/>
      <c r="I673" s="235"/>
      <c r="J673" s="235"/>
      <c r="K673" s="235"/>
      <c r="L673" s="235"/>
      <c r="M673" s="235"/>
      <c r="N673" s="235"/>
      <c r="O673" s="235"/>
      <c r="P673" s="235"/>
      <c r="Q673" s="235"/>
    </row>
    <row r="674" spans="1:17" ht="12" customHeight="1" x14ac:dyDescent="0.25">
      <c r="A674" s="235"/>
      <c r="B674" s="235"/>
      <c r="C674" s="235"/>
      <c r="D674" s="235"/>
      <c r="E674" s="235"/>
      <c r="F674" s="235"/>
      <c r="G674" s="235"/>
      <c r="H674" s="235"/>
      <c r="I674" s="235"/>
      <c r="J674" s="235"/>
      <c r="K674" s="235"/>
      <c r="L674" s="235"/>
      <c r="M674" s="235"/>
      <c r="N674" s="235"/>
      <c r="O674" s="235"/>
      <c r="P674" s="235"/>
      <c r="Q674" s="235"/>
    </row>
    <row r="675" spans="1:17" ht="12" customHeight="1" x14ac:dyDescent="0.25">
      <c r="A675" s="235"/>
      <c r="B675" s="235"/>
      <c r="C675" s="235"/>
      <c r="D675" s="235"/>
      <c r="E675" s="235"/>
      <c r="F675" s="235"/>
      <c r="G675" s="235"/>
      <c r="H675" s="235"/>
      <c r="I675" s="235"/>
      <c r="J675" s="235"/>
      <c r="K675" s="235"/>
      <c r="L675" s="235"/>
      <c r="M675" s="235"/>
      <c r="N675" s="235"/>
      <c r="O675" s="235"/>
      <c r="P675" s="235"/>
      <c r="Q675" s="235"/>
    </row>
    <row r="676" spans="1:17" ht="12" customHeight="1" x14ac:dyDescent="0.25">
      <c r="A676" s="235"/>
      <c r="B676" s="235"/>
      <c r="C676" s="235"/>
      <c r="D676" s="235"/>
      <c r="E676" s="235"/>
      <c r="F676" s="235"/>
      <c r="G676" s="235"/>
      <c r="H676" s="235"/>
      <c r="I676" s="235"/>
      <c r="J676" s="235"/>
      <c r="K676" s="235"/>
      <c r="L676" s="235"/>
      <c r="M676" s="235"/>
      <c r="N676" s="235"/>
      <c r="O676" s="235"/>
      <c r="P676" s="235"/>
      <c r="Q676" s="235"/>
    </row>
    <row r="677" spans="1:17" ht="12" customHeight="1" x14ac:dyDescent="0.25">
      <c r="A677" s="235"/>
      <c r="B677" s="235"/>
      <c r="C677" s="235"/>
      <c r="D677" s="235"/>
      <c r="E677" s="235"/>
      <c r="F677" s="235"/>
      <c r="G677" s="235"/>
      <c r="H677" s="235"/>
      <c r="I677" s="235"/>
      <c r="J677" s="235"/>
      <c r="K677" s="235"/>
      <c r="L677" s="235"/>
      <c r="M677" s="235"/>
      <c r="N677" s="235"/>
      <c r="O677" s="235"/>
      <c r="P677" s="235"/>
      <c r="Q677" s="235"/>
    </row>
    <row r="678" spans="1:17" ht="12" customHeight="1" x14ac:dyDescent="0.25">
      <c r="A678" s="235"/>
      <c r="B678" s="235"/>
      <c r="C678" s="235"/>
      <c r="D678" s="235"/>
      <c r="E678" s="235"/>
      <c r="F678" s="235"/>
      <c r="G678" s="235"/>
      <c r="H678" s="235"/>
      <c r="I678" s="235"/>
      <c r="J678" s="235"/>
      <c r="K678" s="235"/>
      <c r="L678" s="235"/>
      <c r="M678" s="235"/>
      <c r="N678" s="235"/>
      <c r="O678" s="235"/>
      <c r="P678" s="235"/>
      <c r="Q678" s="235"/>
    </row>
    <row r="679" spans="1:17" ht="12" customHeight="1" x14ac:dyDescent="0.25">
      <c r="A679" s="235"/>
      <c r="B679" s="235"/>
      <c r="C679" s="235"/>
      <c r="D679" s="235"/>
      <c r="E679" s="235"/>
      <c r="F679" s="235"/>
      <c r="G679" s="235"/>
      <c r="H679" s="235"/>
      <c r="I679" s="235"/>
      <c r="J679" s="235"/>
      <c r="K679" s="235"/>
      <c r="L679" s="235"/>
      <c r="M679" s="235"/>
      <c r="N679" s="235"/>
      <c r="O679" s="235"/>
      <c r="P679" s="235"/>
      <c r="Q679" s="235"/>
    </row>
    <row r="680" spans="1:17" ht="12" customHeight="1" x14ac:dyDescent="0.25">
      <c r="A680" s="235"/>
      <c r="B680" s="235"/>
      <c r="C680" s="235"/>
      <c r="D680" s="235"/>
      <c r="E680" s="235"/>
      <c r="F680" s="235"/>
      <c r="G680" s="235"/>
      <c r="H680" s="235"/>
      <c r="I680" s="235"/>
      <c r="J680" s="235"/>
      <c r="K680" s="235"/>
      <c r="L680" s="235"/>
      <c r="M680" s="235"/>
      <c r="N680" s="235"/>
      <c r="O680" s="235"/>
      <c r="P680" s="235"/>
      <c r="Q680" s="235"/>
    </row>
    <row r="681" spans="1:17" ht="12" customHeight="1" x14ac:dyDescent="0.25">
      <c r="A681" s="235"/>
      <c r="B681" s="235"/>
      <c r="C681" s="235"/>
      <c r="D681" s="235"/>
      <c r="E681" s="235"/>
      <c r="F681" s="235"/>
      <c r="G681" s="235"/>
      <c r="H681" s="235"/>
      <c r="I681" s="235"/>
      <c r="J681" s="235"/>
      <c r="K681" s="235"/>
      <c r="L681" s="235"/>
      <c r="M681" s="235"/>
      <c r="N681" s="235"/>
      <c r="O681" s="235"/>
      <c r="P681" s="235"/>
      <c r="Q681" s="235"/>
    </row>
    <row r="682" spans="1:17" ht="12" customHeight="1" x14ac:dyDescent="0.25">
      <c r="A682" s="235"/>
      <c r="B682" s="235"/>
      <c r="C682" s="235"/>
      <c r="D682" s="235"/>
      <c r="E682" s="235"/>
      <c r="F682" s="235"/>
      <c r="G682" s="235"/>
      <c r="H682" s="235"/>
      <c r="I682" s="235"/>
      <c r="J682" s="235"/>
      <c r="K682" s="235"/>
      <c r="L682" s="235"/>
      <c r="M682" s="235"/>
      <c r="N682" s="235"/>
      <c r="O682" s="235"/>
      <c r="P682" s="235"/>
      <c r="Q682" s="235"/>
    </row>
    <row r="683" spans="1:17" ht="12" customHeight="1" x14ac:dyDescent="0.25">
      <c r="A683" s="235"/>
      <c r="B683" s="235"/>
      <c r="C683" s="235"/>
      <c r="D683" s="235"/>
      <c r="E683" s="235"/>
      <c r="F683" s="235"/>
      <c r="G683" s="235"/>
      <c r="H683" s="235"/>
      <c r="I683" s="235"/>
      <c r="J683" s="235"/>
      <c r="K683" s="235"/>
      <c r="L683" s="235"/>
      <c r="M683" s="235"/>
      <c r="N683" s="235"/>
      <c r="O683" s="235"/>
      <c r="P683" s="235"/>
      <c r="Q683" s="235"/>
    </row>
    <row r="684" spans="1:17" ht="12" customHeight="1" x14ac:dyDescent="0.25">
      <c r="A684" s="235"/>
      <c r="B684" s="235"/>
      <c r="C684" s="235"/>
      <c r="D684" s="235"/>
      <c r="E684" s="235"/>
      <c r="F684" s="235"/>
      <c r="G684" s="235"/>
      <c r="H684" s="235"/>
      <c r="I684" s="235"/>
      <c r="J684" s="235"/>
      <c r="K684" s="235"/>
      <c r="L684" s="235"/>
      <c r="M684" s="235"/>
      <c r="N684" s="235"/>
      <c r="O684" s="235"/>
      <c r="P684" s="235"/>
      <c r="Q684" s="235"/>
    </row>
    <row r="685" spans="1:17" ht="12" customHeight="1" x14ac:dyDescent="0.25">
      <c r="A685" s="235"/>
      <c r="B685" s="235"/>
      <c r="C685" s="235"/>
      <c r="D685" s="235"/>
      <c r="E685" s="235"/>
      <c r="F685" s="235"/>
      <c r="G685" s="235"/>
      <c r="H685" s="235"/>
      <c r="I685" s="235"/>
      <c r="J685" s="235"/>
      <c r="K685" s="235"/>
      <c r="L685" s="235"/>
      <c r="M685" s="235"/>
      <c r="N685" s="235"/>
      <c r="O685" s="235"/>
      <c r="P685" s="235"/>
      <c r="Q685" s="235"/>
    </row>
    <row r="686" spans="1:17" ht="12" customHeight="1" x14ac:dyDescent="0.25">
      <c r="A686" s="235"/>
      <c r="B686" s="235"/>
      <c r="C686" s="235"/>
      <c r="D686" s="235"/>
      <c r="E686" s="235"/>
      <c r="F686" s="235"/>
      <c r="G686" s="235"/>
      <c r="H686" s="235"/>
      <c r="I686" s="235"/>
      <c r="J686" s="235"/>
      <c r="K686" s="235"/>
      <c r="L686" s="235"/>
      <c r="M686" s="235"/>
      <c r="N686" s="235"/>
      <c r="O686" s="235"/>
      <c r="P686" s="235"/>
      <c r="Q686" s="235"/>
    </row>
    <row r="687" spans="1:17" ht="12" customHeight="1" x14ac:dyDescent="0.25">
      <c r="A687" s="235"/>
      <c r="B687" s="235"/>
      <c r="C687" s="235"/>
      <c r="D687" s="235"/>
      <c r="E687" s="235"/>
      <c r="F687" s="235"/>
      <c r="G687" s="235"/>
      <c r="H687" s="235"/>
      <c r="I687" s="235"/>
      <c r="J687" s="235"/>
      <c r="K687" s="235"/>
      <c r="L687" s="235"/>
      <c r="M687" s="235"/>
      <c r="N687" s="235"/>
      <c r="O687" s="235"/>
      <c r="P687" s="235"/>
      <c r="Q687" s="235"/>
    </row>
    <row r="688" spans="1:17" ht="12" customHeight="1" x14ac:dyDescent="0.25">
      <c r="A688" s="235"/>
      <c r="B688" s="235"/>
      <c r="C688" s="235"/>
      <c r="D688" s="235"/>
      <c r="E688" s="235"/>
      <c r="F688" s="235"/>
      <c r="G688" s="235"/>
      <c r="H688" s="235"/>
      <c r="I688" s="235"/>
      <c r="J688" s="235"/>
      <c r="K688" s="235"/>
      <c r="L688" s="235"/>
      <c r="M688" s="235"/>
      <c r="N688" s="235"/>
      <c r="O688" s="235"/>
      <c r="P688" s="235"/>
      <c r="Q688" s="235"/>
    </row>
    <row r="689" spans="1:17" ht="12" customHeight="1" x14ac:dyDescent="0.25">
      <c r="A689" s="235"/>
      <c r="B689" s="235"/>
      <c r="C689" s="235"/>
      <c r="D689" s="235"/>
      <c r="E689" s="235"/>
      <c r="F689" s="235"/>
      <c r="G689" s="235"/>
      <c r="H689" s="235"/>
      <c r="I689" s="235"/>
      <c r="J689" s="235"/>
      <c r="K689" s="235"/>
      <c r="L689" s="235"/>
      <c r="M689" s="235"/>
      <c r="N689" s="235"/>
      <c r="O689" s="235"/>
      <c r="P689" s="235"/>
      <c r="Q689" s="235"/>
    </row>
    <row r="690" spans="1:17" ht="12" customHeight="1" x14ac:dyDescent="0.25">
      <c r="A690" s="235"/>
      <c r="B690" s="235"/>
      <c r="C690" s="235"/>
      <c r="D690" s="235"/>
      <c r="E690" s="235"/>
      <c r="F690" s="235"/>
      <c r="G690" s="235"/>
      <c r="H690" s="235"/>
      <c r="I690" s="235"/>
      <c r="J690" s="235"/>
      <c r="K690" s="235"/>
      <c r="L690" s="235"/>
      <c r="M690" s="235"/>
      <c r="N690" s="235"/>
      <c r="O690" s="235"/>
      <c r="P690" s="235"/>
      <c r="Q690" s="235"/>
    </row>
    <row r="691" spans="1:17" ht="12" customHeight="1" x14ac:dyDescent="0.25">
      <c r="A691" s="235"/>
      <c r="B691" s="235"/>
      <c r="C691" s="235"/>
      <c r="D691" s="235"/>
      <c r="E691" s="235"/>
      <c r="F691" s="235"/>
      <c r="G691" s="235"/>
      <c r="H691" s="235"/>
      <c r="I691" s="235"/>
      <c r="J691" s="235"/>
      <c r="K691" s="235"/>
      <c r="L691" s="235"/>
      <c r="M691" s="235"/>
      <c r="N691" s="235"/>
      <c r="O691" s="235"/>
      <c r="P691" s="235"/>
      <c r="Q691" s="235"/>
    </row>
    <row r="692" spans="1:17" ht="12" customHeight="1" x14ac:dyDescent="0.25">
      <c r="A692" s="235"/>
      <c r="B692" s="235"/>
      <c r="C692" s="235"/>
      <c r="D692" s="235"/>
      <c r="E692" s="235"/>
      <c r="F692" s="235"/>
      <c r="G692" s="235"/>
      <c r="H692" s="235"/>
      <c r="I692" s="235"/>
      <c r="J692" s="235"/>
      <c r="K692" s="235"/>
      <c r="L692" s="235"/>
      <c r="M692" s="235"/>
      <c r="N692" s="235"/>
      <c r="O692" s="235"/>
      <c r="P692" s="235"/>
      <c r="Q692" s="235"/>
    </row>
    <row r="693" spans="1:17" ht="12" customHeight="1" x14ac:dyDescent="0.25">
      <c r="A693" s="235"/>
      <c r="B693" s="235"/>
      <c r="C693" s="235"/>
      <c r="D693" s="235"/>
      <c r="E693" s="235"/>
      <c r="F693" s="235"/>
      <c r="G693" s="235"/>
      <c r="H693" s="235"/>
      <c r="I693" s="235"/>
      <c r="J693" s="235"/>
      <c r="K693" s="235"/>
      <c r="L693" s="235"/>
      <c r="M693" s="235"/>
      <c r="N693" s="235"/>
      <c r="O693" s="235"/>
      <c r="P693" s="235"/>
      <c r="Q693" s="235"/>
    </row>
    <row r="694" spans="1:17" ht="12" customHeight="1" x14ac:dyDescent="0.25">
      <c r="A694" s="235"/>
      <c r="B694" s="235"/>
      <c r="C694" s="235"/>
      <c r="D694" s="235"/>
      <c r="E694" s="235"/>
      <c r="F694" s="235"/>
      <c r="G694" s="235"/>
      <c r="H694" s="235"/>
      <c r="I694" s="235"/>
      <c r="J694" s="235"/>
      <c r="K694" s="235"/>
      <c r="L694" s="235"/>
      <c r="M694" s="235"/>
      <c r="N694" s="235"/>
      <c r="O694" s="235"/>
      <c r="P694" s="235"/>
      <c r="Q694" s="235"/>
    </row>
    <row r="695" spans="1:17" ht="12" customHeight="1" x14ac:dyDescent="0.25">
      <c r="A695" s="235"/>
      <c r="B695" s="235"/>
      <c r="C695" s="235"/>
      <c r="D695" s="235"/>
      <c r="E695" s="235"/>
      <c r="F695" s="235"/>
      <c r="G695" s="235"/>
      <c r="H695" s="235"/>
      <c r="I695" s="235"/>
      <c r="J695" s="235"/>
      <c r="K695" s="235"/>
      <c r="L695" s="235"/>
      <c r="M695" s="235"/>
      <c r="N695" s="235"/>
      <c r="O695" s="235"/>
      <c r="P695" s="235"/>
      <c r="Q695" s="235"/>
    </row>
    <row r="696" spans="1:17" ht="12" customHeight="1" x14ac:dyDescent="0.25">
      <c r="A696" s="235"/>
      <c r="B696" s="235"/>
      <c r="C696" s="235"/>
      <c r="D696" s="235"/>
      <c r="E696" s="235"/>
      <c r="F696" s="235"/>
      <c r="G696" s="235"/>
      <c r="H696" s="235"/>
      <c r="I696" s="235"/>
      <c r="J696" s="235"/>
      <c r="K696" s="235"/>
      <c r="L696" s="235"/>
      <c r="M696" s="235"/>
      <c r="N696" s="235"/>
      <c r="O696" s="235"/>
      <c r="P696" s="235"/>
      <c r="Q696" s="235"/>
    </row>
    <row r="697" spans="1:17" ht="12" customHeight="1" x14ac:dyDescent="0.25">
      <c r="A697" s="235"/>
      <c r="B697" s="235"/>
      <c r="C697" s="235"/>
      <c r="D697" s="235"/>
      <c r="E697" s="235"/>
      <c r="F697" s="235"/>
      <c r="G697" s="235"/>
      <c r="H697" s="235"/>
      <c r="I697" s="235"/>
      <c r="J697" s="235"/>
      <c r="K697" s="235"/>
      <c r="L697" s="235"/>
      <c r="M697" s="235"/>
      <c r="N697" s="235"/>
      <c r="O697" s="235"/>
      <c r="P697" s="235"/>
      <c r="Q697" s="235"/>
    </row>
    <row r="698" spans="1:17" ht="12" customHeight="1" x14ac:dyDescent="0.25">
      <c r="A698" s="235"/>
      <c r="B698" s="235"/>
      <c r="C698" s="235"/>
      <c r="D698" s="235"/>
      <c r="E698" s="235"/>
      <c r="F698" s="235"/>
      <c r="G698" s="235"/>
      <c r="H698" s="235"/>
      <c r="I698" s="235"/>
      <c r="J698" s="235"/>
      <c r="K698" s="235"/>
      <c r="L698" s="235"/>
      <c r="M698" s="235"/>
      <c r="N698" s="235"/>
      <c r="O698" s="235"/>
      <c r="P698" s="235"/>
      <c r="Q698" s="235"/>
    </row>
    <row r="699" spans="1:17" ht="12" customHeight="1" x14ac:dyDescent="0.25">
      <c r="A699" s="235"/>
      <c r="B699" s="235"/>
      <c r="C699" s="235"/>
      <c r="D699" s="235"/>
      <c r="E699" s="235"/>
      <c r="F699" s="235"/>
      <c r="G699" s="235"/>
      <c r="H699" s="235"/>
      <c r="I699" s="235"/>
      <c r="J699" s="235"/>
      <c r="K699" s="235"/>
      <c r="L699" s="235"/>
      <c r="M699" s="235"/>
      <c r="N699" s="235"/>
      <c r="O699" s="235"/>
      <c r="P699" s="235"/>
      <c r="Q699" s="235"/>
    </row>
    <row r="700" spans="1:17" ht="12" customHeight="1" x14ac:dyDescent="0.25">
      <c r="A700" s="235"/>
      <c r="B700" s="235"/>
      <c r="C700" s="235"/>
      <c r="D700" s="235"/>
      <c r="E700" s="235"/>
      <c r="F700" s="235"/>
      <c r="G700" s="235"/>
      <c r="H700" s="235"/>
      <c r="I700" s="235"/>
      <c r="J700" s="235"/>
      <c r="K700" s="235"/>
      <c r="L700" s="235"/>
      <c r="M700" s="235"/>
      <c r="N700" s="235"/>
      <c r="O700" s="235"/>
      <c r="P700" s="235"/>
      <c r="Q700" s="235"/>
    </row>
    <row r="701" spans="1:17" ht="12" customHeight="1" x14ac:dyDescent="0.25">
      <c r="A701" s="235"/>
      <c r="B701" s="235"/>
      <c r="C701" s="235"/>
      <c r="D701" s="235"/>
      <c r="E701" s="235"/>
      <c r="F701" s="235"/>
      <c r="G701" s="235"/>
      <c r="H701" s="235"/>
      <c r="I701" s="235"/>
      <c r="J701" s="235"/>
      <c r="K701" s="235"/>
      <c r="L701" s="235"/>
      <c r="M701" s="235"/>
      <c r="N701" s="235"/>
      <c r="O701" s="235"/>
      <c r="P701" s="235"/>
      <c r="Q701" s="235"/>
    </row>
    <row r="702" spans="1:17" ht="12" customHeight="1" x14ac:dyDescent="0.25">
      <c r="A702" s="235"/>
      <c r="B702" s="235"/>
      <c r="C702" s="235"/>
      <c r="D702" s="235"/>
      <c r="E702" s="235"/>
      <c r="F702" s="235"/>
      <c r="G702" s="235"/>
      <c r="H702" s="235"/>
      <c r="I702" s="235"/>
      <c r="J702" s="235"/>
      <c r="K702" s="235"/>
      <c r="L702" s="235"/>
      <c r="M702" s="235"/>
      <c r="N702" s="235"/>
      <c r="O702" s="235"/>
      <c r="P702" s="235"/>
      <c r="Q702" s="235"/>
    </row>
    <row r="703" spans="1:17" ht="12" customHeight="1" x14ac:dyDescent="0.25">
      <c r="A703" s="235"/>
      <c r="B703" s="235"/>
      <c r="C703" s="235"/>
      <c r="D703" s="235"/>
      <c r="E703" s="235"/>
      <c r="F703" s="235"/>
      <c r="G703" s="235"/>
      <c r="H703" s="235"/>
      <c r="I703" s="235"/>
      <c r="J703" s="235"/>
      <c r="K703" s="235"/>
      <c r="L703" s="235"/>
      <c r="M703" s="235"/>
      <c r="N703" s="235"/>
      <c r="O703" s="235"/>
      <c r="P703" s="235"/>
      <c r="Q703" s="235"/>
    </row>
    <row r="704" spans="1:17" ht="12" customHeight="1" x14ac:dyDescent="0.25">
      <c r="A704" s="235"/>
      <c r="B704" s="235"/>
      <c r="C704" s="235"/>
      <c r="D704" s="235"/>
      <c r="E704" s="235"/>
      <c r="F704" s="235"/>
      <c r="G704" s="235"/>
      <c r="H704" s="235"/>
      <c r="I704" s="235"/>
      <c r="J704" s="235"/>
      <c r="K704" s="235"/>
      <c r="L704" s="235"/>
      <c r="M704" s="235"/>
      <c r="N704" s="235"/>
      <c r="O704" s="235"/>
      <c r="P704" s="235"/>
      <c r="Q704" s="235"/>
    </row>
    <row r="705" spans="1:17" ht="12" customHeight="1" x14ac:dyDescent="0.25">
      <c r="A705" s="235"/>
      <c r="B705" s="235"/>
      <c r="C705" s="235"/>
      <c r="D705" s="235"/>
      <c r="E705" s="235"/>
      <c r="F705" s="235"/>
      <c r="G705" s="235"/>
      <c r="H705" s="235"/>
      <c r="I705" s="235"/>
      <c r="J705" s="235"/>
      <c r="K705" s="235"/>
      <c r="L705" s="235"/>
      <c r="M705" s="235"/>
      <c r="N705" s="235"/>
      <c r="O705" s="235"/>
      <c r="P705" s="235"/>
      <c r="Q705" s="235"/>
    </row>
    <row r="706" spans="1:17" ht="12" customHeight="1" x14ac:dyDescent="0.25">
      <c r="A706" s="235"/>
      <c r="B706" s="235"/>
      <c r="C706" s="235"/>
      <c r="D706" s="235"/>
      <c r="E706" s="235"/>
      <c r="F706" s="235"/>
      <c r="G706" s="235"/>
      <c r="H706" s="235"/>
      <c r="I706" s="235"/>
      <c r="J706" s="235"/>
      <c r="K706" s="235"/>
      <c r="L706" s="235"/>
      <c r="M706" s="235"/>
      <c r="N706" s="235"/>
      <c r="O706" s="235"/>
      <c r="P706" s="235"/>
      <c r="Q706" s="235"/>
    </row>
    <row r="707" spans="1:17" ht="12" customHeight="1" x14ac:dyDescent="0.25">
      <c r="A707" s="235"/>
      <c r="B707" s="235"/>
      <c r="C707" s="235"/>
      <c r="D707" s="235"/>
      <c r="E707" s="235"/>
      <c r="F707" s="235"/>
      <c r="G707" s="235"/>
      <c r="H707" s="235"/>
      <c r="I707" s="235"/>
      <c r="J707" s="235"/>
      <c r="K707" s="235"/>
      <c r="L707" s="235"/>
      <c r="M707" s="235"/>
      <c r="N707" s="235"/>
      <c r="O707" s="235"/>
      <c r="P707" s="235"/>
      <c r="Q707" s="235"/>
    </row>
    <row r="708" spans="1:17" ht="12" customHeight="1" x14ac:dyDescent="0.25">
      <c r="A708" s="235"/>
      <c r="B708" s="235"/>
      <c r="C708" s="235"/>
      <c r="D708" s="235"/>
      <c r="E708" s="235"/>
      <c r="F708" s="235"/>
      <c r="G708" s="235"/>
      <c r="H708" s="235"/>
      <c r="I708" s="235"/>
      <c r="J708" s="235"/>
      <c r="K708" s="235"/>
      <c r="L708" s="235"/>
      <c r="M708" s="235"/>
      <c r="N708" s="235"/>
      <c r="O708" s="235"/>
      <c r="P708" s="235"/>
      <c r="Q708" s="235"/>
    </row>
    <row r="709" spans="1:17" ht="12" customHeight="1" x14ac:dyDescent="0.25">
      <c r="A709" s="235"/>
      <c r="B709" s="235"/>
      <c r="C709" s="235"/>
      <c r="D709" s="235"/>
      <c r="E709" s="235"/>
      <c r="F709" s="235"/>
      <c r="G709" s="235"/>
      <c r="H709" s="235"/>
      <c r="I709" s="235"/>
      <c r="J709" s="235"/>
      <c r="K709" s="235"/>
      <c r="L709" s="235"/>
      <c r="M709" s="235"/>
      <c r="N709" s="235"/>
      <c r="O709" s="235"/>
      <c r="P709" s="235"/>
      <c r="Q709" s="235"/>
    </row>
    <row r="710" spans="1:17" ht="12" customHeight="1" x14ac:dyDescent="0.25">
      <c r="A710" s="235"/>
      <c r="B710" s="235"/>
      <c r="C710" s="235"/>
      <c r="D710" s="235"/>
      <c r="E710" s="235"/>
      <c r="F710" s="235"/>
      <c r="G710" s="235"/>
      <c r="H710" s="235"/>
      <c r="I710" s="235"/>
      <c r="J710" s="235"/>
      <c r="K710" s="235"/>
      <c r="L710" s="235"/>
      <c r="M710" s="235"/>
      <c r="N710" s="235"/>
      <c r="O710" s="235"/>
      <c r="P710" s="235"/>
      <c r="Q710" s="235"/>
    </row>
    <row r="711" spans="1:17" ht="12" customHeight="1" x14ac:dyDescent="0.25">
      <c r="A711" s="235"/>
      <c r="B711" s="235"/>
      <c r="C711" s="235"/>
      <c r="D711" s="235"/>
      <c r="E711" s="235"/>
      <c r="F711" s="235"/>
      <c r="G711" s="235"/>
      <c r="H711" s="235"/>
      <c r="I711" s="235"/>
      <c r="J711" s="235"/>
      <c r="K711" s="235"/>
      <c r="L711" s="235"/>
      <c r="M711" s="235"/>
      <c r="N711" s="235"/>
      <c r="O711" s="235"/>
      <c r="P711" s="235"/>
      <c r="Q711" s="235"/>
    </row>
    <row r="712" spans="1:17" ht="12" customHeight="1" x14ac:dyDescent="0.25">
      <c r="A712" s="235"/>
      <c r="B712" s="235"/>
      <c r="C712" s="235"/>
      <c r="D712" s="235"/>
      <c r="E712" s="235"/>
      <c r="F712" s="235"/>
      <c r="G712" s="235"/>
      <c r="H712" s="235"/>
      <c r="I712" s="235"/>
      <c r="J712" s="235"/>
      <c r="K712" s="235"/>
      <c r="L712" s="235"/>
      <c r="M712" s="235"/>
      <c r="N712" s="235"/>
      <c r="O712" s="235"/>
      <c r="P712" s="235"/>
      <c r="Q712" s="235"/>
    </row>
    <row r="713" spans="1:17" ht="12" customHeight="1" x14ac:dyDescent="0.25">
      <c r="A713" s="235"/>
      <c r="B713" s="235"/>
      <c r="C713" s="235"/>
      <c r="D713" s="235"/>
      <c r="E713" s="235"/>
      <c r="F713" s="235"/>
      <c r="G713" s="235"/>
      <c r="H713" s="235"/>
      <c r="I713" s="235"/>
      <c r="J713" s="235"/>
      <c r="K713" s="235"/>
      <c r="L713" s="235"/>
      <c r="M713" s="235"/>
      <c r="N713" s="235"/>
      <c r="O713" s="235"/>
      <c r="P713" s="235"/>
      <c r="Q713" s="235"/>
    </row>
    <row r="714" spans="1:17" ht="12" customHeight="1" x14ac:dyDescent="0.25">
      <c r="A714" s="235"/>
      <c r="B714" s="235"/>
      <c r="C714" s="235"/>
      <c r="D714" s="235"/>
      <c r="E714" s="235"/>
      <c r="F714" s="235"/>
      <c r="G714" s="235"/>
      <c r="H714" s="235"/>
      <c r="I714" s="235"/>
      <c r="J714" s="235"/>
      <c r="K714" s="235"/>
      <c r="L714" s="235"/>
      <c r="M714" s="235"/>
      <c r="N714" s="235"/>
      <c r="O714" s="235"/>
      <c r="P714" s="235"/>
      <c r="Q714" s="235"/>
    </row>
    <row r="715" spans="1:17" ht="12" customHeight="1" x14ac:dyDescent="0.25">
      <c r="A715" s="235"/>
      <c r="B715" s="235"/>
      <c r="C715" s="235"/>
      <c r="D715" s="235"/>
      <c r="E715" s="235"/>
      <c r="F715" s="235"/>
      <c r="G715" s="235"/>
      <c r="H715" s="235"/>
      <c r="I715" s="235"/>
      <c r="J715" s="235"/>
      <c r="K715" s="235"/>
      <c r="L715" s="235"/>
      <c r="M715" s="235"/>
      <c r="N715" s="235"/>
      <c r="O715" s="235"/>
      <c r="P715" s="235"/>
      <c r="Q715" s="235"/>
    </row>
    <row r="716" spans="1:17" ht="12" customHeight="1" x14ac:dyDescent="0.25">
      <c r="A716" s="235"/>
      <c r="B716" s="235"/>
      <c r="C716" s="235"/>
      <c r="D716" s="235"/>
      <c r="E716" s="235"/>
      <c r="F716" s="235"/>
      <c r="G716" s="235"/>
      <c r="H716" s="235"/>
      <c r="I716" s="235"/>
      <c r="J716" s="235"/>
      <c r="K716" s="235"/>
      <c r="L716" s="235"/>
      <c r="M716" s="235"/>
      <c r="N716" s="235"/>
      <c r="O716" s="235"/>
      <c r="P716" s="235"/>
      <c r="Q716" s="235"/>
    </row>
    <row r="717" spans="1:17" ht="12" customHeight="1" x14ac:dyDescent="0.25">
      <c r="A717" s="235"/>
      <c r="B717" s="235"/>
      <c r="C717" s="235"/>
      <c r="D717" s="235"/>
      <c r="E717" s="235"/>
      <c r="F717" s="235"/>
      <c r="G717" s="235"/>
      <c r="H717" s="235"/>
      <c r="I717" s="235"/>
      <c r="J717" s="235"/>
      <c r="K717" s="235"/>
      <c r="L717" s="235"/>
      <c r="M717" s="235"/>
      <c r="N717" s="235"/>
      <c r="O717" s="235"/>
      <c r="P717" s="235"/>
      <c r="Q717" s="235"/>
    </row>
    <row r="718" spans="1:17" ht="12" customHeight="1" x14ac:dyDescent="0.25">
      <c r="A718" s="235"/>
      <c r="B718" s="235"/>
      <c r="C718" s="235"/>
      <c r="D718" s="235"/>
      <c r="E718" s="235"/>
      <c r="F718" s="235"/>
      <c r="G718" s="235"/>
      <c r="H718" s="235"/>
      <c r="I718" s="235"/>
      <c r="J718" s="235"/>
      <c r="K718" s="235"/>
      <c r="L718" s="235"/>
      <c r="M718" s="235"/>
      <c r="N718" s="235"/>
      <c r="O718" s="235"/>
      <c r="P718" s="235"/>
      <c r="Q718" s="235"/>
    </row>
    <row r="719" spans="1:17" ht="12" customHeight="1" x14ac:dyDescent="0.25">
      <c r="A719" s="235"/>
      <c r="B719" s="235"/>
      <c r="C719" s="235"/>
      <c r="D719" s="235"/>
      <c r="E719" s="235"/>
      <c r="F719" s="235"/>
      <c r="G719" s="235"/>
      <c r="H719" s="235"/>
      <c r="I719" s="235"/>
      <c r="J719" s="235"/>
      <c r="K719" s="235"/>
      <c r="L719" s="235"/>
      <c r="M719" s="235"/>
      <c r="N719" s="235"/>
      <c r="O719" s="235"/>
      <c r="P719" s="235"/>
      <c r="Q719" s="235"/>
    </row>
    <row r="720" spans="1:17" ht="12" customHeight="1" x14ac:dyDescent="0.25">
      <c r="A720" s="235"/>
      <c r="B720" s="235"/>
      <c r="C720" s="235"/>
      <c r="D720" s="235"/>
      <c r="E720" s="235"/>
      <c r="F720" s="235"/>
      <c r="G720" s="235"/>
      <c r="H720" s="235"/>
      <c r="I720" s="235"/>
      <c r="J720" s="235"/>
      <c r="K720" s="235"/>
      <c r="L720" s="235"/>
      <c r="M720" s="235"/>
      <c r="N720" s="235"/>
      <c r="O720" s="235"/>
      <c r="P720" s="235"/>
      <c r="Q720" s="235"/>
    </row>
    <row r="721" spans="1:17" ht="12" customHeight="1" x14ac:dyDescent="0.25">
      <c r="A721" s="235"/>
      <c r="B721" s="235"/>
      <c r="C721" s="235"/>
      <c r="D721" s="235"/>
      <c r="E721" s="235"/>
      <c r="F721" s="235"/>
      <c r="G721" s="235"/>
      <c r="H721" s="235"/>
      <c r="I721" s="235"/>
      <c r="J721" s="235"/>
      <c r="K721" s="235"/>
      <c r="L721" s="235"/>
      <c r="M721" s="235"/>
      <c r="N721" s="235"/>
      <c r="O721" s="235"/>
      <c r="P721" s="235"/>
      <c r="Q721" s="235"/>
    </row>
    <row r="722" spans="1:17" ht="12" customHeight="1" x14ac:dyDescent="0.25">
      <c r="A722" s="235"/>
      <c r="B722" s="235"/>
      <c r="C722" s="235"/>
      <c r="D722" s="235"/>
      <c r="E722" s="235"/>
      <c r="F722" s="235"/>
      <c r="G722" s="235"/>
      <c r="H722" s="235"/>
      <c r="I722" s="235"/>
      <c r="J722" s="235"/>
      <c r="K722" s="235"/>
      <c r="L722" s="235"/>
      <c r="M722" s="235"/>
      <c r="N722" s="235"/>
      <c r="O722" s="235"/>
      <c r="P722" s="235"/>
      <c r="Q722" s="235"/>
    </row>
    <row r="723" spans="1:17" ht="12" customHeight="1" x14ac:dyDescent="0.25">
      <c r="A723" s="235"/>
      <c r="B723" s="235"/>
      <c r="C723" s="235"/>
      <c r="D723" s="235"/>
      <c r="E723" s="235"/>
      <c r="F723" s="235"/>
      <c r="G723" s="235"/>
      <c r="H723" s="235"/>
      <c r="I723" s="235"/>
      <c r="J723" s="235"/>
      <c r="K723" s="235"/>
      <c r="L723" s="235"/>
      <c r="M723" s="235"/>
      <c r="N723" s="235"/>
      <c r="O723" s="235"/>
      <c r="P723" s="235"/>
      <c r="Q723" s="235"/>
    </row>
    <row r="724" spans="1:17" ht="12" customHeight="1" x14ac:dyDescent="0.25">
      <c r="A724" s="235"/>
      <c r="B724" s="235"/>
      <c r="C724" s="235"/>
      <c r="D724" s="235"/>
      <c r="E724" s="235"/>
      <c r="F724" s="235"/>
      <c r="G724" s="235"/>
      <c r="H724" s="235"/>
      <c r="I724" s="235"/>
      <c r="J724" s="235"/>
      <c r="K724" s="235"/>
      <c r="L724" s="235"/>
      <c r="M724" s="235"/>
      <c r="N724" s="235"/>
      <c r="O724" s="235"/>
      <c r="P724" s="235"/>
      <c r="Q724" s="235"/>
    </row>
    <row r="725" spans="1:17" ht="12" customHeight="1" x14ac:dyDescent="0.25">
      <c r="A725" s="235"/>
      <c r="B725" s="235"/>
      <c r="C725" s="235"/>
      <c r="D725" s="235"/>
      <c r="E725" s="235"/>
      <c r="F725" s="235"/>
      <c r="G725" s="235"/>
      <c r="H725" s="235"/>
      <c r="I725" s="235"/>
      <c r="J725" s="235"/>
      <c r="K725" s="235"/>
      <c r="L725" s="235"/>
      <c r="M725" s="235"/>
      <c r="N725" s="235"/>
      <c r="O725" s="235"/>
      <c r="P725" s="235"/>
      <c r="Q725" s="235"/>
    </row>
    <row r="726" spans="1:17" ht="12" customHeight="1" x14ac:dyDescent="0.25">
      <c r="A726" s="235"/>
      <c r="B726" s="235"/>
      <c r="C726" s="235"/>
      <c r="D726" s="235"/>
      <c r="E726" s="235"/>
      <c r="F726" s="235"/>
      <c r="G726" s="235"/>
      <c r="H726" s="235"/>
      <c r="I726" s="235"/>
      <c r="J726" s="235"/>
      <c r="K726" s="235"/>
      <c r="L726" s="235"/>
      <c r="M726" s="235"/>
      <c r="N726" s="235"/>
      <c r="O726" s="235"/>
      <c r="P726" s="235"/>
      <c r="Q726" s="235"/>
    </row>
    <row r="727" spans="1:17" ht="12" customHeight="1" x14ac:dyDescent="0.25">
      <c r="A727" s="235"/>
      <c r="B727" s="235"/>
      <c r="C727" s="235"/>
      <c r="D727" s="235"/>
      <c r="E727" s="235"/>
      <c r="F727" s="235"/>
      <c r="G727" s="235"/>
      <c r="H727" s="235"/>
      <c r="I727" s="235"/>
      <c r="J727" s="235"/>
      <c r="K727" s="235"/>
      <c r="L727" s="235"/>
      <c r="M727" s="235"/>
      <c r="N727" s="235"/>
      <c r="O727" s="235"/>
      <c r="P727" s="235"/>
      <c r="Q727" s="235"/>
    </row>
    <row r="728" spans="1:17" ht="12" customHeight="1" x14ac:dyDescent="0.25">
      <c r="A728" s="235"/>
      <c r="B728" s="235"/>
      <c r="C728" s="235"/>
      <c r="D728" s="235"/>
      <c r="E728" s="235"/>
      <c r="F728" s="235"/>
      <c r="G728" s="235"/>
      <c r="H728" s="235"/>
      <c r="I728" s="235"/>
      <c r="J728" s="235"/>
      <c r="K728" s="235"/>
      <c r="L728" s="235"/>
      <c r="M728" s="235"/>
      <c r="N728" s="235"/>
      <c r="O728" s="235"/>
      <c r="P728" s="235"/>
      <c r="Q728" s="235"/>
    </row>
    <row r="729" spans="1:17" ht="12" customHeight="1" x14ac:dyDescent="0.25">
      <c r="A729" s="235"/>
      <c r="B729" s="235"/>
      <c r="C729" s="235"/>
      <c r="D729" s="235"/>
      <c r="E729" s="235"/>
      <c r="F729" s="235"/>
      <c r="G729" s="235"/>
      <c r="H729" s="235"/>
      <c r="I729" s="235"/>
      <c r="J729" s="235"/>
      <c r="K729" s="235"/>
      <c r="L729" s="235"/>
      <c r="M729" s="235"/>
      <c r="N729" s="235"/>
      <c r="O729" s="235"/>
      <c r="P729" s="235"/>
      <c r="Q729" s="235"/>
    </row>
    <row r="730" spans="1:17" ht="12" customHeight="1" x14ac:dyDescent="0.25">
      <c r="A730" s="235"/>
      <c r="B730" s="235"/>
      <c r="C730" s="235"/>
      <c r="D730" s="235"/>
      <c r="E730" s="235"/>
      <c r="F730" s="235"/>
      <c r="G730" s="235"/>
      <c r="H730" s="235"/>
      <c r="I730" s="235"/>
      <c r="J730" s="235"/>
      <c r="K730" s="235"/>
      <c r="L730" s="235"/>
      <c r="M730" s="235"/>
      <c r="N730" s="235"/>
      <c r="O730" s="235"/>
      <c r="P730" s="235"/>
      <c r="Q730" s="235"/>
    </row>
    <row r="731" spans="1:17" ht="12" customHeight="1" x14ac:dyDescent="0.25">
      <c r="A731" s="235"/>
      <c r="B731" s="235"/>
      <c r="C731" s="235"/>
      <c r="D731" s="235"/>
      <c r="E731" s="235"/>
      <c r="F731" s="235"/>
      <c r="G731" s="235"/>
      <c r="H731" s="235"/>
      <c r="I731" s="235"/>
      <c r="J731" s="235"/>
      <c r="K731" s="235"/>
      <c r="L731" s="235"/>
      <c r="M731" s="235"/>
      <c r="N731" s="235"/>
      <c r="O731" s="235"/>
      <c r="P731" s="235"/>
      <c r="Q731" s="235"/>
    </row>
    <row r="732" spans="1:17" ht="12" customHeight="1" x14ac:dyDescent="0.25">
      <c r="A732" s="235"/>
      <c r="B732" s="235"/>
      <c r="C732" s="235"/>
      <c r="D732" s="235"/>
      <c r="E732" s="235"/>
      <c r="F732" s="235"/>
      <c r="G732" s="235"/>
      <c r="H732" s="235"/>
      <c r="I732" s="235"/>
      <c r="J732" s="235"/>
      <c r="K732" s="235"/>
      <c r="L732" s="235"/>
      <c r="M732" s="235"/>
      <c r="N732" s="235"/>
      <c r="O732" s="235"/>
      <c r="P732" s="235"/>
      <c r="Q732" s="235"/>
    </row>
    <row r="733" spans="1:17" ht="12" customHeight="1" x14ac:dyDescent="0.25">
      <c r="A733" s="235"/>
      <c r="B733" s="235"/>
      <c r="C733" s="235"/>
      <c r="D733" s="235"/>
      <c r="E733" s="235"/>
      <c r="F733" s="235"/>
      <c r="G733" s="235"/>
      <c r="H733" s="235"/>
      <c r="I733" s="235"/>
      <c r="J733" s="235"/>
      <c r="K733" s="235"/>
      <c r="L733" s="235"/>
      <c r="M733" s="235"/>
      <c r="N733" s="235"/>
      <c r="O733" s="235"/>
      <c r="P733" s="235"/>
      <c r="Q733" s="235"/>
    </row>
    <row r="734" spans="1:17" ht="12" customHeight="1" x14ac:dyDescent="0.25">
      <c r="A734" s="235"/>
      <c r="B734" s="235"/>
      <c r="C734" s="235"/>
      <c r="D734" s="235"/>
      <c r="E734" s="235"/>
      <c r="F734" s="235"/>
      <c r="G734" s="235"/>
      <c r="H734" s="235"/>
      <c r="I734" s="235"/>
      <c r="J734" s="235"/>
      <c r="K734" s="235"/>
      <c r="L734" s="235"/>
      <c r="M734" s="235"/>
      <c r="N734" s="235"/>
      <c r="O734" s="235"/>
      <c r="P734" s="235"/>
      <c r="Q734" s="235"/>
    </row>
    <row r="735" spans="1:17" ht="12" customHeight="1" x14ac:dyDescent="0.25">
      <c r="A735" s="235"/>
      <c r="B735" s="235"/>
      <c r="C735" s="235"/>
      <c r="D735" s="235"/>
      <c r="E735" s="235"/>
      <c r="F735" s="235"/>
      <c r="G735" s="235"/>
      <c r="H735" s="235"/>
      <c r="I735" s="235"/>
      <c r="J735" s="235"/>
      <c r="K735" s="235"/>
      <c r="L735" s="235"/>
      <c r="M735" s="235"/>
      <c r="N735" s="235"/>
      <c r="O735" s="235"/>
      <c r="P735" s="235"/>
      <c r="Q735" s="235"/>
    </row>
    <row r="736" spans="1:17" ht="12" customHeight="1" x14ac:dyDescent="0.25">
      <c r="A736" s="235"/>
      <c r="B736" s="235"/>
      <c r="C736" s="235"/>
      <c r="D736" s="235"/>
      <c r="E736" s="235"/>
      <c r="F736" s="235"/>
      <c r="G736" s="235"/>
      <c r="H736" s="235"/>
      <c r="I736" s="235"/>
      <c r="J736" s="235"/>
      <c r="K736" s="235"/>
      <c r="L736" s="235"/>
      <c r="M736" s="235"/>
      <c r="N736" s="235"/>
      <c r="O736" s="235"/>
      <c r="P736" s="235"/>
      <c r="Q736" s="235"/>
    </row>
    <row r="737" spans="1:17" ht="12" customHeight="1" x14ac:dyDescent="0.25">
      <c r="A737" s="235"/>
      <c r="B737" s="235"/>
      <c r="C737" s="235"/>
      <c r="D737" s="235"/>
      <c r="E737" s="235"/>
      <c r="F737" s="235"/>
      <c r="G737" s="235"/>
      <c r="H737" s="235"/>
      <c r="I737" s="235"/>
      <c r="J737" s="235"/>
      <c r="K737" s="235"/>
      <c r="L737" s="235"/>
      <c r="M737" s="235"/>
      <c r="N737" s="235"/>
      <c r="O737" s="235"/>
      <c r="P737" s="235"/>
      <c r="Q737" s="235"/>
    </row>
    <row r="738" spans="1:17" ht="12" customHeight="1" x14ac:dyDescent="0.25">
      <c r="A738" s="235"/>
      <c r="B738" s="235"/>
      <c r="C738" s="235"/>
      <c r="D738" s="235"/>
      <c r="E738" s="235"/>
      <c r="F738" s="235"/>
      <c r="G738" s="235"/>
      <c r="H738" s="235"/>
      <c r="I738" s="235"/>
      <c r="J738" s="235"/>
      <c r="K738" s="235"/>
      <c r="L738" s="235"/>
      <c r="M738" s="235"/>
      <c r="N738" s="235"/>
      <c r="O738" s="235"/>
      <c r="P738" s="235"/>
      <c r="Q738" s="235"/>
    </row>
    <row r="739" spans="1:17" ht="12" customHeight="1" x14ac:dyDescent="0.25">
      <c r="A739" s="235"/>
      <c r="B739" s="235"/>
      <c r="C739" s="235"/>
      <c r="D739" s="235"/>
      <c r="E739" s="235"/>
      <c r="F739" s="235"/>
      <c r="G739" s="235"/>
      <c r="H739" s="235"/>
      <c r="I739" s="235"/>
      <c r="J739" s="235"/>
      <c r="K739" s="235"/>
      <c r="L739" s="235"/>
      <c r="M739" s="235"/>
      <c r="N739" s="235"/>
      <c r="O739" s="235"/>
      <c r="P739" s="235"/>
      <c r="Q739" s="235"/>
    </row>
    <row r="740" spans="1:17" ht="12" customHeight="1" x14ac:dyDescent="0.25">
      <c r="A740" s="235"/>
      <c r="B740" s="235"/>
      <c r="C740" s="235"/>
      <c r="D740" s="235"/>
      <c r="E740" s="235"/>
      <c r="F740" s="235"/>
      <c r="G740" s="235"/>
      <c r="H740" s="235"/>
      <c r="I740" s="235"/>
      <c r="J740" s="235"/>
      <c r="K740" s="235"/>
      <c r="L740" s="235"/>
      <c r="M740" s="235"/>
      <c r="N740" s="235"/>
      <c r="O740" s="235"/>
      <c r="P740" s="235"/>
      <c r="Q740" s="235"/>
    </row>
    <row r="741" spans="1:17" ht="12" customHeight="1" x14ac:dyDescent="0.25">
      <c r="A741" s="235"/>
      <c r="B741" s="235"/>
      <c r="C741" s="235"/>
      <c r="D741" s="235"/>
      <c r="E741" s="235"/>
      <c r="F741" s="235"/>
      <c r="G741" s="235"/>
      <c r="H741" s="235"/>
      <c r="I741" s="235"/>
      <c r="J741" s="235"/>
      <c r="K741" s="235"/>
      <c r="L741" s="235"/>
      <c r="M741" s="235"/>
      <c r="N741" s="235"/>
      <c r="O741" s="235"/>
      <c r="P741" s="235"/>
      <c r="Q741" s="235"/>
    </row>
    <row r="742" spans="1:17" ht="12" customHeight="1" x14ac:dyDescent="0.25">
      <c r="A742" s="235"/>
      <c r="B742" s="235"/>
      <c r="C742" s="235"/>
      <c r="D742" s="235"/>
      <c r="E742" s="235"/>
      <c r="F742" s="235"/>
      <c r="G742" s="235"/>
      <c r="H742" s="235"/>
      <c r="I742" s="235"/>
      <c r="J742" s="235"/>
      <c r="K742" s="235"/>
      <c r="L742" s="235"/>
      <c r="M742" s="235"/>
      <c r="N742" s="235"/>
      <c r="O742" s="235"/>
      <c r="P742" s="235"/>
      <c r="Q742" s="235"/>
    </row>
    <row r="743" spans="1:17" ht="12" customHeight="1" x14ac:dyDescent="0.25">
      <c r="A743" s="235"/>
      <c r="B743" s="235"/>
      <c r="C743" s="235"/>
      <c r="D743" s="235"/>
      <c r="E743" s="235"/>
      <c r="F743" s="235"/>
      <c r="G743" s="235"/>
      <c r="H743" s="235"/>
      <c r="I743" s="235"/>
      <c r="J743" s="235"/>
      <c r="K743" s="235"/>
      <c r="L743" s="235"/>
      <c r="M743" s="235"/>
      <c r="N743" s="235"/>
      <c r="O743" s="235"/>
      <c r="P743" s="235"/>
      <c r="Q743" s="235"/>
    </row>
    <row r="744" spans="1:17" ht="12" customHeight="1" x14ac:dyDescent="0.25">
      <c r="A744" s="235"/>
      <c r="B744" s="235"/>
      <c r="C744" s="235"/>
      <c r="D744" s="235"/>
      <c r="E744" s="235"/>
      <c r="F744" s="235"/>
      <c r="G744" s="235"/>
      <c r="H744" s="235"/>
      <c r="I744" s="235"/>
      <c r="J744" s="235"/>
      <c r="K744" s="235"/>
      <c r="L744" s="235"/>
      <c r="M744" s="235"/>
      <c r="N744" s="235"/>
      <c r="O744" s="235"/>
      <c r="P744" s="235"/>
      <c r="Q744" s="235"/>
    </row>
    <row r="745" spans="1:17" ht="12" customHeight="1" x14ac:dyDescent="0.25">
      <c r="A745" s="235"/>
      <c r="B745" s="235"/>
      <c r="C745" s="235"/>
      <c r="D745" s="235"/>
      <c r="E745" s="235"/>
      <c r="F745" s="235"/>
      <c r="G745" s="235"/>
      <c r="H745" s="235"/>
      <c r="I745" s="235"/>
      <c r="J745" s="235"/>
      <c r="K745" s="235"/>
      <c r="L745" s="235"/>
      <c r="M745" s="235"/>
      <c r="N745" s="235"/>
      <c r="O745" s="235"/>
      <c r="P745" s="235"/>
      <c r="Q745" s="235"/>
    </row>
    <row r="746" spans="1:17" ht="12" customHeight="1" x14ac:dyDescent="0.25">
      <c r="A746" s="235"/>
      <c r="B746" s="235"/>
      <c r="C746" s="235"/>
      <c r="D746" s="235"/>
      <c r="E746" s="235"/>
      <c r="F746" s="235"/>
      <c r="G746" s="235"/>
      <c r="H746" s="235"/>
      <c r="I746" s="235"/>
      <c r="J746" s="235"/>
      <c r="K746" s="235"/>
      <c r="L746" s="235"/>
      <c r="M746" s="235"/>
      <c r="N746" s="235"/>
      <c r="O746" s="235"/>
      <c r="P746" s="235"/>
      <c r="Q746" s="235"/>
    </row>
    <row r="747" spans="1:17" ht="12" customHeight="1" x14ac:dyDescent="0.25">
      <c r="A747" s="235"/>
      <c r="B747" s="235"/>
      <c r="C747" s="235"/>
      <c r="D747" s="235"/>
      <c r="E747" s="235"/>
      <c r="F747" s="235"/>
      <c r="G747" s="235"/>
      <c r="H747" s="235"/>
      <c r="I747" s="235"/>
      <c r="J747" s="235"/>
      <c r="K747" s="235"/>
      <c r="L747" s="235"/>
      <c r="M747" s="235"/>
      <c r="N747" s="235"/>
      <c r="O747" s="235"/>
      <c r="P747" s="235"/>
      <c r="Q747" s="235"/>
    </row>
    <row r="748" spans="1:17" ht="12" customHeight="1" x14ac:dyDescent="0.25">
      <c r="A748" s="235"/>
      <c r="B748" s="235"/>
      <c r="C748" s="235"/>
      <c r="D748" s="235"/>
      <c r="E748" s="235"/>
      <c r="F748" s="235"/>
      <c r="G748" s="235"/>
      <c r="H748" s="235"/>
      <c r="I748" s="235"/>
      <c r="J748" s="235"/>
      <c r="K748" s="235"/>
      <c r="L748" s="235"/>
      <c r="M748" s="235"/>
      <c r="N748" s="235"/>
      <c r="O748" s="235"/>
      <c r="P748" s="235"/>
      <c r="Q748" s="235"/>
    </row>
    <row r="749" spans="1:17" ht="12" customHeight="1" x14ac:dyDescent="0.25">
      <c r="A749" s="235"/>
      <c r="B749" s="235"/>
      <c r="C749" s="235"/>
      <c r="D749" s="235"/>
      <c r="E749" s="235"/>
      <c r="F749" s="235"/>
      <c r="G749" s="235"/>
      <c r="H749" s="235"/>
      <c r="I749" s="235"/>
      <c r="J749" s="235"/>
      <c r="K749" s="235"/>
      <c r="L749" s="235"/>
      <c r="M749" s="235"/>
      <c r="N749" s="235"/>
      <c r="O749" s="235"/>
      <c r="P749" s="235"/>
      <c r="Q749" s="235"/>
    </row>
    <row r="750" spans="1:17" ht="12" customHeight="1" x14ac:dyDescent="0.25">
      <c r="A750" s="235"/>
      <c r="B750" s="235"/>
      <c r="C750" s="235"/>
      <c r="D750" s="235"/>
      <c r="E750" s="235"/>
      <c r="F750" s="235"/>
      <c r="G750" s="235"/>
      <c r="H750" s="235"/>
      <c r="I750" s="235"/>
      <c r="J750" s="235"/>
      <c r="K750" s="235"/>
      <c r="L750" s="235"/>
      <c r="M750" s="235"/>
      <c r="N750" s="235"/>
      <c r="O750" s="235"/>
      <c r="P750" s="235"/>
      <c r="Q750" s="235"/>
    </row>
    <row r="751" spans="1:17" ht="12" customHeight="1" x14ac:dyDescent="0.25">
      <c r="A751" s="235"/>
      <c r="B751" s="235"/>
      <c r="C751" s="235"/>
      <c r="D751" s="235"/>
      <c r="E751" s="235"/>
      <c r="F751" s="235"/>
      <c r="G751" s="235"/>
      <c r="H751" s="235"/>
      <c r="I751" s="235"/>
      <c r="J751" s="235"/>
      <c r="K751" s="235"/>
      <c r="L751" s="235"/>
      <c r="M751" s="235"/>
      <c r="N751" s="235"/>
      <c r="O751" s="235"/>
      <c r="P751" s="235"/>
      <c r="Q751" s="235"/>
    </row>
    <row r="752" spans="1:17" ht="12" customHeight="1" x14ac:dyDescent="0.25">
      <c r="A752" s="235"/>
      <c r="B752" s="235"/>
      <c r="C752" s="235"/>
      <c r="D752" s="235"/>
      <c r="E752" s="235"/>
      <c r="F752" s="235"/>
      <c r="G752" s="235"/>
      <c r="H752" s="235"/>
      <c r="I752" s="235"/>
      <c r="J752" s="235"/>
      <c r="K752" s="235"/>
      <c r="L752" s="235"/>
      <c r="M752" s="235"/>
      <c r="N752" s="235"/>
      <c r="O752" s="235"/>
      <c r="P752" s="235"/>
      <c r="Q752" s="235"/>
    </row>
    <row r="753" spans="1:17" ht="12" customHeight="1" x14ac:dyDescent="0.25">
      <c r="A753" s="235"/>
      <c r="B753" s="235"/>
      <c r="C753" s="235"/>
      <c r="D753" s="235"/>
      <c r="E753" s="235"/>
      <c r="F753" s="235"/>
      <c r="G753" s="235"/>
      <c r="H753" s="235"/>
      <c r="I753" s="235"/>
      <c r="J753" s="235"/>
      <c r="K753" s="235"/>
      <c r="L753" s="235"/>
      <c r="M753" s="235"/>
      <c r="N753" s="235"/>
      <c r="O753" s="235"/>
      <c r="P753" s="235"/>
      <c r="Q753" s="235"/>
    </row>
    <row r="754" spans="1:17" ht="12" customHeight="1" x14ac:dyDescent="0.25">
      <c r="A754" s="235"/>
      <c r="B754" s="235"/>
      <c r="C754" s="235"/>
      <c r="D754" s="235"/>
      <c r="E754" s="235"/>
      <c r="F754" s="235"/>
      <c r="G754" s="235"/>
      <c r="H754" s="235"/>
      <c r="I754" s="235"/>
      <c r="J754" s="235"/>
      <c r="K754" s="235"/>
      <c r="L754" s="235"/>
      <c r="M754" s="235"/>
      <c r="N754" s="235"/>
      <c r="O754" s="235"/>
      <c r="P754" s="235"/>
      <c r="Q754" s="235"/>
    </row>
    <row r="755" spans="1:17" ht="12" customHeight="1" x14ac:dyDescent="0.25">
      <c r="A755" s="235"/>
      <c r="B755" s="235"/>
      <c r="C755" s="235"/>
      <c r="D755" s="235"/>
      <c r="E755" s="235"/>
      <c r="F755" s="235"/>
      <c r="G755" s="235"/>
      <c r="H755" s="235"/>
      <c r="I755" s="235"/>
      <c r="J755" s="235"/>
      <c r="K755" s="235"/>
      <c r="L755" s="235"/>
      <c r="M755" s="235"/>
      <c r="N755" s="235"/>
      <c r="O755" s="235"/>
      <c r="P755" s="235"/>
      <c r="Q755" s="235"/>
    </row>
    <row r="756" spans="1:17" ht="12" customHeight="1" x14ac:dyDescent="0.25">
      <c r="A756" s="235"/>
      <c r="B756" s="235"/>
      <c r="C756" s="235"/>
      <c r="D756" s="235"/>
      <c r="E756" s="235"/>
      <c r="F756" s="235"/>
      <c r="G756" s="235"/>
      <c r="H756" s="235"/>
      <c r="I756" s="235"/>
      <c r="J756" s="235"/>
      <c r="K756" s="235"/>
      <c r="L756" s="235"/>
      <c r="M756" s="235"/>
      <c r="N756" s="235"/>
      <c r="O756" s="235"/>
      <c r="P756" s="235"/>
      <c r="Q756" s="235"/>
    </row>
    <row r="757" spans="1:17" ht="12" customHeight="1" x14ac:dyDescent="0.25">
      <c r="A757" s="235"/>
      <c r="B757" s="235"/>
      <c r="C757" s="235"/>
      <c r="D757" s="235"/>
      <c r="E757" s="235"/>
      <c r="F757" s="235"/>
      <c r="G757" s="235"/>
      <c r="H757" s="235"/>
      <c r="I757" s="235"/>
      <c r="J757" s="235"/>
      <c r="K757" s="235"/>
      <c r="L757" s="235"/>
      <c r="M757" s="235"/>
      <c r="N757" s="235"/>
      <c r="O757" s="235"/>
      <c r="P757" s="235"/>
      <c r="Q757" s="235"/>
    </row>
    <row r="758" spans="1:17" ht="12" customHeight="1" x14ac:dyDescent="0.25">
      <c r="A758" s="235"/>
      <c r="B758" s="235"/>
      <c r="C758" s="235"/>
      <c r="D758" s="235"/>
      <c r="E758" s="235"/>
      <c r="F758" s="235"/>
      <c r="G758" s="235"/>
      <c r="H758" s="235"/>
      <c r="I758" s="235"/>
      <c r="J758" s="235"/>
      <c r="K758" s="235"/>
      <c r="L758" s="235"/>
      <c r="M758" s="235"/>
      <c r="N758" s="235"/>
      <c r="O758" s="235"/>
      <c r="P758" s="235"/>
      <c r="Q758" s="235"/>
    </row>
    <row r="759" spans="1:17" ht="12" customHeight="1" x14ac:dyDescent="0.25">
      <c r="A759" s="235"/>
      <c r="B759" s="235"/>
      <c r="C759" s="235"/>
      <c r="D759" s="235"/>
      <c r="E759" s="235"/>
      <c r="F759" s="235"/>
      <c r="G759" s="235"/>
      <c r="H759" s="235"/>
      <c r="I759" s="235"/>
      <c r="J759" s="235"/>
      <c r="K759" s="235"/>
      <c r="L759" s="235"/>
      <c r="M759" s="235"/>
      <c r="N759" s="235"/>
      <c r="O759" s="235"/>
      <c r="P759" s="235"/>
      <c r="Q759" s="235"/>
    </row>
    <row r="760" spans="1:17" ht="12" customHeight="1" x14ac:dyDescent="0.25">
      <c r="A760" s="235"/>
      <c r="B760" s="235"/>
      <c r="C760" s="235"/>
      <c r="D760" s="235"/>
      <c r="E760" s="235"/>
      <c r="F760" s="235"/>
      <c r="G760" s="235"/>
      <c r="H760" s="235"/>
      <c r="I760" s="235"/>
      <c r="J760" s="235"/>
      <c r="K760" s="235"/>
      <c r="L760" s="235"/>
      <c r="M760" s="235"/>
      <c r="N760" s="235"/>
      <c r="O760" s="235"/>
      <c r="P760" s="235"/>
      <c r="Q760" s="235"/>
    </row>
    <row r="761" spans="1:17" ht="12" customHeight="1" x14ac:dyDescent="0.25">
      <c r="A761" s="235"/>
      <c r="B761" s="235"/>
      <c r="C761" s="235"/>
      <c r="D761" s="235"/>
      <c r="E761" s="235"/>
      <c r="F761" s="235"/>
      <c r="G761" s="235"/>
      <c r="H761" s="235"/>
      <c r="I761" s="235"/>
      <c r="J761" s="235"/>
      <c r="K761" s="235"/>
      <c r="L761" s="235"/>
      <c r="M761" s="235"/>
      <c r="N761" s="235"/>
      <c r="O761" s="235"/>
      <c r="P761" s="235"/>
      <c r="Q761" s="235"/>
    </row>
    <row r="762" spans="1:17" ht="12" customHeight="1" x14ac:dyDescent="0.25">
      <c r="A762" s="235"/>
      <c r="B762" s="235"/>
      <c r="C762" s="235"/>
      <c r="D762" s="235"/>
      <c r="E762" s="235"/>
      <c r="F762" s="235"/>
      <c r="G762" s="235"/>
      <c r="H762" s="235"/>
      <c r="I762" s="235"/>
      <c r="J762" s="235"/>
      <c r="K762" s="235"/>
      <c r="L762" s="235"/>
      <c r="M762" s="235"/>
      <c r="N762" s="235"/>
      <c r="O762" s="235"/>
      <c r="P762" s="235"/>
      <c r="Q762" s="235"/>
    </row>
    <row r="763" spans="1:17" ht="12" customHeight="1" x14ac:dyDescent="0.25">
      <c r="A763" s="235"/>
      <c r="B763" s="235"/>
      <c r="C763" s="235"/>
      <c r="D763" s="235"/>
      <c r="E763" s="235"/>
      <c r="F763" s="235"/>
      <c r="G763" s="235"/>
      <c r="H763" s="235"/>
      <c r="I763" s="235"/>
      <c r="J763" s="235"/>
      <c r="K763" s="235"/>
      <c r="L763" s="235"/>
      <c r="M763" s="235"/>
      <c r="N763" s="235"/>
      <c r="O763" s="235"/>
      <c r="P763" s="235"/>
      <c r="Q763" s="235"/>
    </row>
    <row r="764" spans="1:17" ht="12" customHeight="1" x14ac:dyDescent="0.25">
      <c r="A764" s="235"/>
      <c r="B764" s="235"/>
      <c r="C764" s="235"/>
      <c r="D764" s="235"/>
      <c r="E764" s="235"/>
      <c r="F764" s="235"/>
      <c r="G764" s="235"/>
      <c r="H764" s="235"/>
      <c r="I764" s="235"/>
      <c r="J764" s="235"/>
      <c r="K764" s="235"/>
      <c r="L764" s="235"/>
      <c r="M764" s="235"/>
      <c r="N764" s="235"/>
      <c r="O764" s="235"/>
      <c r="P764" s="235"/>
      <c r="Q764" s="235"/>
    </row>
    <row r="765" spans="1:17" ht="12" customHeight="1" x14ac:dyDescent="0.25">
      <c r="A765" s="235"/>
      <c r="B765" s="235"/>
      <c r="C765" s="235"/>
      <c r="D765" s="235"/>
      <c r="E765" s="235"/>
      <c r="F765" s="235"/>
      <c r="G765" s="235"/>
      <c r="H765" s="235"/>
      <c r="I765" s="235"/>
      <c r="J765" s="235"/>
      <c r="K765" s="235"/>
      <c r="L765" s="235"/>
      <c r="M765" s="235"/>
      <c r="N765" s="235"/>
      <c r="O765" s="235"/>
      <c r="P765" s="235"/>
      <c r="Q765" s="235"/>
    </row>
    <row r="766" spans="1:17" ht="12" customHeight="1" x14ac:dyDescent="0.25">
      <c r="A766" s="235"/>
      <c r="B766" s="235"/>
      <c r="C766" s="235"/>
      <c r="D766" s="235"/>
      <c r="E766" s="235"/>
      <c r="F766" s="235"/>
      <c r="G766" s="235"/>
      <c r="H766" s="235"/>
      <c r="I766" s="235"/>
      <c r="J766" s="235"/>
      <c r="K766" s="235"/>
      <c r="L766" s="235"/>
      <c r="M766" s="235"/>
      <c r="N766" s="235"/>
      <c r="O766" s="235"/>
      <c r="P766" s="235"/>
      <c r="Q766" s="235"/>
    </row>
    <row r="767" spans="1:17" ht="12" customHeight="1" x14ac:dyDescent="0.25">
      <c r="A767" s="235"/>
      <c r="B767" s="235"/>
      <c r="C767" s="235"/>
      <c r="D767" s="235"/>
      <c r="E767" s="235"/>
      <c r="F767" s="235"/>
      <c r="G767" s="235"/>
      <c r="H767" s="235"/>
      <c r="I767" s="235"/>
      <c r="J767" s="235"/>
      <c r="K767" s="235"/>
      <c r="L767" s="235"/>
      <c r="M767" s="235"/>
      <c r="N767" s="235"/>
      <c r="O767" s="235"/>
      <c r="P767" s="235"/>
      <c r="Q767" s="235"/>
    </row>
    <row r="768" spans="1:17" ht="12" customHeight="1" x14ac:dyDescent="0.25">
      <c r="A768" s="235"/>
      <c r="B768" s="235"/>
      <c r="C768" s="235"/>
      <c r="D768" s="235"/>
      <c r="E768" s="235"/>
      <c r="F768" s="235"/>
      <c r="G768" s="235"/>
      <c r="H768" s="235"/>
      <c r="I768" s="235"/>
      <c r="J768" s="235"/>
      <c r="K768" s="235"/>
      <c r="L768" s="235"/>
      <c r="M768" s="235"/>
      <c r="N768" s="235"/>
      <c r="O768" s="235"/>
      <c r="P768" s="235"/>
      <c r="Q768" s="235"/>
    </row>
    <row r="769" spans="1:17" ht="12" customHeight="1" x14ac:dyDescent="0.25">
      <c r="A769" s="235"/>
      <c r="B769" s="235"/>
      <c r="C769" s="235"/>
      <c r="D769" s="235"/>
      <c r="E769" s="235"/>
      <c r="F769" s="235"/>
      <c r="G769" s="235"/>
      <c r="H769" s="235"/>
      <c r="I769" s="235"/>
      <c r="J769" s="235"/>
      <c r="K769" s="235"/>
      <c r="L769" s="235"/>
      <c r="M769" s="235"/>
      <c r="N769" s="235"/>
      <c r="O769" s="235"/>
      <c r="P769" s="235"/>
      <c r="Q769" s="235"/>
    </row>
    <row r="770" spans="1:17" ht="12" customHeight="1" x14ac:dyDescent="0.25">
      <c r="A770" s="235"/>
      <c r="B770" s="235"/>
      <c r="C770" s="235"/>
      <c r="D770" s="235"/>
      <c r="E770" s="235"/>
      <c r="F770" s="235"/>
      <c r="G770" s="235"/>
      <c r="H770" s="235"/>
      <c r="I770" s="235"/>
      <c r="J770" s="235"/>
      <c r="K770" s="235"/>
      <c r="L770" s="235"/>
      <c r="M770" s="235"/>
      <c r="N770" s="235"/>
      <c r="O770" s="235"/>
      <c r="P770" s="235"/>
      <c r="Q770" s="235"/>
    </row>
    <row r="771" spans="1:17" ht="12" customHeight="1" x14ac:dyDescent="0.25">
      <c r="A771" s="235"/>
      <c r="B771" s="235"/>
      <c r="C771" s="235"/>
      <c r="D771" s="235"/>
      <c r="E771" s="235"/>
      <c r="F771" s="235"/>
      <c r="G771" s="235"/>
      <c r="H771" s="235"/>
      <c r="I771" s="235"/>
      <c r="J771" s="235"/>
      <c r="K771" s="235"/>
      <c r="L771" s="235"/>
      <c r="M771" s="235"/>
      <c r="N771" s="235"/>
      <c r="O771" s="235"/>
      <c r="P771" s="235"/>
      <c r="Q771" s="235"/>
    </row>
    <row r="772" spans="1:17" ht="12" customHeight="1" x14ac:dyDescent="0.25">
      <c r="A772" s="235"/>
      <c r="B772" s="235"/>
      <c r="C772" s="235"/>
      <c r="D772" s="235"/>
      <c r="E772" s="235"/>
      <c r="F772" s="235"/>
      <c r="G772" s="235"/>
      <c r="H772" s="235"/>
      <c r="I772" s="235"/>
      <c r="J772" s="235"/>
      <c r="K772" s="235"/>
      <c r="L772" s="235"/>
      <c r="M772" s="235"/>
      <c r="N772" s="235"/>
      <c r="O772" s="235"/>
      <c r="P772" s="235"/>
      <c r="Q772" s="235"/>
    </row>
    <row r="773" spans="1:17" ht="12" customHeight="1" x14ac:dyDescent="0.25">
      <c r="A773" s="235"/>
      <c r="B773" s="235"/>
      <c r="C773" s="235"/>
      <c r="D773" s="235"/>
      <c r="E773" s="235"/>
      <c r="F773" s="235"/>
      <c r="G773" s="235"/>
      <c r="H773" s="235"/>
      <c r="I773" s="235"/>
      <c r="J773" s="235"/>
      <c r="K773" s="235"/>
      <c r="L773" s="235"/>
      <c r="M773" s="235"/>
      <c r="N773" s="235"/>
      <c r="O773" s="235"/>
      <c r="P773" s="235"/>
      <c r="Q773" s="235"/>
    </row>
    <row r="774" spans="1:17" ht="12" customHeight="1" x14ac:dyDescent="0.25">
      <c r="A774" s="235"/>
      <c r="B774" s="235"/>
      <c r="C774" s="235"/>
      <c r="D774" s="235"/>
      <c r="E774" s="235"/>
      <c r="F774" s="235"/>
      <c r="G774" s="235"/>
      <c r="H774" s="235"/>
      <c r="I774" s="235"/>
      <c r="J774" s="235"/>
      <c r="K774" s="235"/>
      <c r="L774" s="235"/>
      <c r="M774" s="235"/>
      <c r="N774" s="235"/>
      <c r="O774" s="235"/>
      <c r="P774" s="235"/>
      <c r="Q774" s="235"/>
    </row>
    <row r="775" spans="1:17" ht="12" customHeight="1" x14ac:dyDescent="0.25">
      <c r="A775" s="235"/>
      <c r="B775" s="235"/>
      <c r="C775" s="235"/>
      <c r="D775" s="235"/>
      <c r="E775" s="235"/>
      <c r="F775" s="235"/>
      <c r="G775" s="235"/>
      <c r="H775" s="235"/>
      <c r="I775" s="235"/>
      <c r="J775" s="235"/>
      <c r="K775" s="235"/>
      <c r="L775" s="235"/>
      <c r="M775" s="235"/>
      <c r="N775" s="235"/>
      <c r="O775" s="235"/>
      <c r="P775" s="235"/>
      <c r="Q775" s="235"/>
    </row>
    <row r="776" spans="1:17" ht="12" customHeight="1" x14ac:dyDescent="0.25">
      <c r="A776" s="235"/>
      <c r="B776" s="235"/>
      <c r="C776" s="235"/>
      <c r="D776" s="235"/>
      <c r="E776" s="235"/>
      <c r="F776" s="235"/>
      <c r="G776" s="235"/>
      <c r="H776" s="235"/>
      <c r="I776" s="235"/>
      <c r="J776" s="235"/>
      <c r="K776" s="235"/>
      <c r="L776" s="235"/>
      <c r="M776" s="235"/>
      <c r="N776" s="235"/>
      <c r="O776" s="235"/>
      <c r="P776" s="235"/>
      <c r="Q776" s="235"/>
    </row>
    <row r="777" spans="1:17" ht="12" customHeight="1" x14ac:dyDescent="0.25">
      <c r="A777" s="235"/>
      <c r="B777" s="235"/>
      <c r="C777" s="235"/>
      <c r="D777" s="235"/>
      <c r="E777" s="235"/>
      <c r="F777" s="235"/>
      <c r="G777" s="235"/>
      <c r="H777" s="235"/>
      <c r="I777" s="235"/>
      <c r="J777" s="235"/>
      <c r="K777" s="235"/>
      <c r="L777" s="235"/>
      <c r="M777" s="235"/>
      <c r="N777" s="235"/>
      <c r="O777" s="235"/>
      <c r="P777" s="235"/>
      <c r="Q777" s="235"/>
    </row>
    <row r="778" spans="1:17" ht="12" customHeight="1" x14ac:dyDescent="0.25">
      <c r="A778" s="235"/>
      <c r="B778" s="235"/>
      <c r="C778" s="235"/>
      <c r="D778" s="235"/>
      <c r="E778" s="235"/>
      <c r="F778" s="235"/>
      <c r="G778" s="235"/>
      <c r="H778" s="235"/>
      <c r="I778" s="235"/>
      <c r="J778" s="235"/>
      <c r="K778" s="235"/>
      <c r="L778" s="235"/>
      <c r="M778" s="235"/>
      <c r="N778" s="235"/>
      <c r="O778" s="235"/>
      <c r="P778" s="235"/>
      <c r="Q778" s="235"/>
    </row>
    <row r="779" spans="1:17" ht="12" customHeight="1" x14ac:dyDescent="0.25">
      <c r="A779" s="235"/>
      <c r="B779" s="235"/>
      <c r="C779" s="235"/>
      <c r="D779" s="235"/>
      <c r="E779" s="235"/>
      <c r="F779" s="235"/>
      <c r="G779" s="235"/>
      <c r="H779" s="235"/>
      <c r="I779" s="235"/>
      <c r="J779" s="235"/>
      <c r="K779" s="235"/>
      <c r="L779" s="235"/>
      <c r="M779" s="235"/>
      <c r="N779" s="235"/>
      <c r="O779" s="235"/>
      <c r="P779" s="235"/>
      <c r="Q779" s="235"/>
    </row>
    <row r="780" spans="1:17" ht="12" customHeight="1" x14ac:dyDescent="0.25">
      <c r="A780" s="235"/>
      <c r="B780" s="235"/>
      <c r="C780" s="235"/>
      <c r="D780" s="235"/>
      <c r="E780" s="235"/>
      <c r="F780" s="235"/>
      <c r="G780" s="235"/>
      <c r="H780" s="235"/>
      <c r="I780" s="235"/>
      <c r="J780" s="235"/>
      <c r="K780" s="235"/>
      <c r="L780" s="235"/>
      <c r="M780" s="235"/>
      <c r="N780" s="235"/>
      <c r="O780" s="235"/>
      <c r="P780" s="235"/>
      <c r="Q780" s="235"/>
    </row>
    <row r="781" spans="1:17" ht="12" customHeight="1" x14ac:dyDescent="0.25">
      <c r="A781" s="235"/>
      <c r="B781" s="235"/>
      <c r="C781" s="235"/>
      <c r="D781" s="235"/>
      <c r="E781" s="235"/>
      <c r="F781" s="235"/>
      <c r="G781" s="235"/>
      <c r="H781" s="235"/>
      <c r="I781" s="235"/>
      <c r="J781" s="235"/>
      <c r="K781" s="235"/>
      <c r="L781" s="235"/>
      <c r="M781" s="235"/>
      <c r="N781" s="235"/>
      <c r="O781" s="235"/>
      <c r="P781" s="235"/>
      <c r="Q781" s="235"/>
    </row>
    <row r="782" spans="1:17" ht="12" customHeight="1" x14ac:dyDescent="0.25">
      <c r="A782" s="235"/>
      <c r="B782" s="235"/>
      <c r="C782" s="235"/>
      <c r="D782" s="235"/>
      <c r="E782" s="235"/>
      <c r="F782" s="235"/>
      <c r="G782" s="235"/>
      <c r="H782" s="235"/>
      <c r="I782" s="235"/>
      <c r="J782" s="235"/>
      <c r="K782" s="235"/>
      <c r="L782" s="235"/>
      <c r="M782" s="235"/>
      <c r="N782" s="235"/>
      <c r="O782" s="235"/>
      <c r="P782" s="235"/>
      <c r="Q782" s="235"/>
    </row>
    <row r="783" spans="1:17" ht="12" customHeight="1" x14ac:dyDescent="0.25">
      <c r="A783" s="235"/>
      <c r="B783" s="235"/>
      <c r="C783" s="235"/>
      <c r="D783" s="235"/>
      <c r="E783" s="235"/>
      <c r="F783" s="235"/>
      <c r="G783" s="235"/>
      <c r="H783" s="235"/>
      <c r="I783" s="235"/>
      <c r="J783" s="235"/>
      <c r="K783" s="235"/>
      <c r="L783" s="235"/>
      <c r="M783" s="235"/>
      <c r="N783" s="235"/>
      <c r="O783" s="235"/>
      <c r="P783" s="235"/>
      <c r="Q783" s="235"/>
    </row>
    <row r="784" spans="1:17" ht="12" customHeight="1" x14ac:dyDescent="0.25">
      <c r="A784" s="235"/>
      <c r="B784" s="235"/>
      <c r="C784" s="235"/>
      <c r="D784" s="235"/>
      <c r="E784" s="235"/>
      <c r="F784" s="235"/>
      <c r="G784" s="235"/>
      <c r="H784" s="235"/>
      <c r="I784" s="235"/>
      <c r="J784" s="235"/>
      <c r="K784" s="235"/>
      <c r="L784" s="235"/>
      <c r="M784" s="235"/>
      <c r="N784" s="235"/>
      <c r="O784" s="235"/>
      <c r="P784" s="235"/>
      <c r="Q784" s="235"/>
    </row>
    <row r="785" spans="1:17" ht="12" customHeight="1" x14ac:dyDescent="0.25">
      <c r="A785" s="235"/>
      <c r="B785" s="235"/>
      <c r="C785" s="235"/>
      <c r="D785" s="235"/>
      <c r="E785" s="235"/>
      <c r="F785" s="235"/>
      <c r="G785" s="235"/>
      <c r="H785" s="235"/>
      <c r="I785" s="235"/>
      <c r="J785" s="235"/>
      <c r="K785" s="235"/>
      <c r="L785" s="235"/>
      <c r="M785" s="235"/>
      <c r="N785" s="235"/>
      <c r="O785" s="235"/>
      <c r="P785" s="235"/>
      <c r="Q785" s="235"/>
    </row>
    <row r="786" spans="1:17" ht="12" customHeight="1" x14ac:dyDescent="0.25">
      <c r="A786" s="235"/>
      <c r="B786" s="235"/>
      <c r="C786" s="235"/>
      <c r="D786" s="235"/>
      <c r="E786" s="235"/>
      <c r="F786" s="235"/>
      <c r="G786" s="235"/>
      <c r="H786" s="235"/>
      <c r="I786" s="235"/>
      <c r="J786" s="235"/>
      <c r="K786" s="235"/>
      <c r="L786" s="235"/>
      <c r="M786" s="235"/>
      <c r="N786" s="235"/>
      <c r="O786" s="235"/>
      <c r="P786" s="235"/>
      <c r="Q786" s="235"/>
    </row>
    <row r="787" spans="1:17" ht="12" customHeight="1" x14ac:dyDescent="0.25">
      <c r="A787" s="235"/>
      <c r="B787" s="235"/>
      <c r="C787" s="235"/>
      <c r="D787" s="235"/>
      <c r="E787" s="235"/>
      <c r="F787" s="235"/>
      <c r="G787" s="235"/>
      <c r="H787" s="235"/>
      <c r="I787" s="235"/>
      <c r="J787" s="235"/>
      <c r="K787" s="235"/>
      <c r="L787" s="235"/>
      <c r="M787" s="235"/>
      <c r="N787" s="235"/>
      <c r="O787" s="235"/>
      <c r="P787" s="235"/>
      <c r="Q787" s="235"/>
    </row>
    <row r="788" spans="1:17" ht="12" customHeight="1" x14ac:dyDescent="0.25">
      <c r="A788" s="235"/>
      <c r="B788" s="235"/>
      <c r="C788" s="235"/>
      <c r="D788" s="235"/>
      <c r="E788" s="235"/>
      <c r="F788" s="235"/>
      <c r="G788" s="235"/>
      <c r="H788" s="235"/>
      <c r="I788" s="235"/>
      <c r="J788" s="235"/>
      <c r="K788" s="235"/>
      <c r="L788" s="235"/>
      <c r="M788" s="235"/>
      <c r="N788" s="235"/>
      <c r="O788" s="235"/>
      <c r="P788" s="235"/>
      <c r="Q788" s="235"/>
    </row>
    <row r="789" spans="1:17" ht="12" customHeight="1" x14ac:dyDescent="0.25">
      <c r="A789" s="235"/>
      <c r="B789" s="235"/>
      <c r="C789" s="235"/>
      <c r="D789" s="235"/>
      <c r="E789" s="235"/>
      <c r="F789" s="235"/>
      <c r="G789" s="235"/>
      <c r="H789" s="235"/>
      <c r="I789" s="235"/>
      <c r="J789" s="235"/>
      <c r="K789" s="235"/>
      <c r="L789" s="235"/>
      <c r="M789" s="235"/>
      <c r="N789" s="235"/>
      <c r="O789" s="235"/>
      <c r="P789" s="235"/>
      <c r="Q789" s="235"/>
    </row>
    <row r="790" spans="1:17" ht="12" customHeight="1" x14ac:dyDescent="0.25">
      <c r="A790" s="235"/>
      <c r="B790" s="235"/>
      <c r="C790" s="235"/>
      <c r="D790" s="235"/>
      <c r="E790" s="235"/>
      <c r="F790" s="235"/>
      <c r="G790" s="235"/>
      <c r="H790" s="235"/>
      <c r="I790" s="235"/>
      <c r="J790" s="235"/>
      <c r="K790" s="235"/>
      <c r="L790" s="235"/>
      <c r="M790" s="235"/>
      <c r="N790" s="235"/>
      <c r="O790" s="235"/>
      <c r="P790" s="235"/>
      <c r="Q790" s="235"/>
    </row>
    <row r="791" spans="1:17" ht="12" customHeight="1" x14ac:dyDescent="0.25">
      <c r="A791" s="235"/>
      <c r="B791" s="235"/>
      <c r="C791" s="235"/>
      <c r="D791" s="235"/>
      <c r="E791" s="235"/>
      <c r="F791" s="235"/>
      <c r="G791" s="235"/>
      <c r="H791" s="235"/>
      <c r="I791" s="235"/>
      <c r="J791" s="235"/>
      <c r="K791" s="235"/>
      <c r="L791" s="235"/>
      <c r="M791" s="235"/>
      <c r="N791" s="235"/>
      <c r="O791" s="235"/>
      <c r="P791" s="235"/>
      <c r="Q791" s="235"/>
    </row>
    <row r="792" spans="1:17" ht="12" customHeight="1" x14ac:dyDescent="0.25">
      <c r="A792" s="235"/>
      <c r="B792" s="235"/>
      <c r="C792" s="235"/>
      <c r="D792" s="235"/>
      <c r="E792" s="235"/>
      <c r="F792" s="235"/>
      <c r="G792" s="235"/>
      <c r="H792" s="235"/>
      <c r="I792" s="235"/>
      <c r="J792" s="235"/>
      <c r="K792" s="235"/>
      <c r="L792" s="235"/>
      <c r="M792" s="235"/>
      <c r="N792" s="235"/>
      <c r="O792" s="235"/>
      <c r="P792" s="235"/>
      <c r="Q792" s="235"/>
    </row>
    <row r="793" spans="1:17" ht="12" customHeight="1" x14ac:dyDescent="0.25">
      <c r="A793" s="235"/>
      <c r="B793" s="235"/>
      <c r="C793" s="235"/>
      <c r="D793" s="235"/>
      <c r="E793" s="235"/>
      <c r="F793" s="235"/>
      <c r="G793" s="235"/>
      <c r="H793" s="235"/>
      <c r="I793" s="235"/>
      <c r="J793" s="235"/>
      <c r="K793" s="235"/>
      <c r="L793" s="235"/>
      <c r="M793" s="235"/>
      <c r="N793" s="235"/>
      <c r="O793" s="235"/>
      <c r="P793" s="235"/>
      <c r="Q793" s="235"/>
    </row>
    <row r="794" spans="1:17" ht="12" customHeight="1" x14ac:dyDescent="0.25">
      <c r="A794" s="235"/>
      <c r="B794" s="235"/>
      <c r="C794" s="235"/>
      <c r="D794" s="235"/>
      <c r="E794" s="235"/>
      <c r="F794" s="235"/>
      <c r="G794" s="235"/>
      <c r="H794" s="235"/>
      <c r="I794" s="235"/>
      <c r="J794" s="235"/>
      <c r="K794" s="235"/>
      <c r="L794" s="235"/>
      <c r="M794" s="235"/>
      <c r="N794" s="235"/>
      <c r="O794" s="235"/>
      <c r="P794" s="235"/>
      <c r="Q794" s="235"/>
    </row>
    <row r="795" spans="1:17" ht="12" customHeight="1" x14ac:dyDescent="0.25">
      <c r="A795" s="235"/>
      <c r="B795" s="235"/>
      <c r="C795" s="235"/>
      <c r="D795" s="235"/>
      <c r="E795" s="235"/>
      <c r="F795" s="235"/>
      <c r="G795" s="235"/>
      <c r="H795" s="235"/>
      <c r="I795" s="235"/>
      <c r="J795" s="235"/>
      <c r="K795" s="235"/>
      <c r="L795" s="235"/>
      <c r="M795" s="235"/>
      <c r="N795" s="235"/>
      <c r="O795" s="235"/>
      <c r="P795" s="235"/>
      <c r="Q795" s="235"/>
    </row>
    <row r="796" spans="1:17" ht="12" customHeight="1" x14ac:dyDescent="0.25">
      <c r="A796" s="235"/>
      <c r="B796" s="235"/>
      <c r="C796" s="235"/>
      <c r="D796" s="235"/>
      <c r="E796" s="235"/>
      <c r="F796" s="235"/>
      <c r="G796" s="235"/>
      <c r="H796" s="235"/>
      <c r="I796" s="235"/>
      <c r="J796" s="235"/>
      <c r="K796" s="235"/>
      <c r="L796" s="235"/>
      <c r="M796" s="235"/>
      <c r="N796" s="235"/>
      <c r="O796" s="235"/>
      <c r="P796" s="235"/>
      <c r="Q796" s="235"/>
    </row>
    <row r="797" spans="1:17" ht="12" customHeight="1" x14ac:dyDescent="0.25">
      <c r="A797" s="235"/>
      <c r="B797" s="235"/>
      <c r="C797" s="235"/>
      <c r="D797" s="235"/>
      <c r="E797" s="235"/>
      <c r="F797" s="235"/>
      <c r="G797" s="235"/>
      <c r="H797" s="235"/>
      <c r="I797" s="235"/>
      <c r="J797" s="235"/>
      <c r="K797" s="235"/>
      <c r="L797" s="235"/>
      <c r="M797" s="235"/>
      <c r="N797" s="235"/>
      <c r="O797" s="235"/>
      <c r="P797" s="235"/>
      <c r="Q797" s="235"/>
    </row>
    <row r="798" spans="1:17" ht="12" customHeight="1" x14ac:dyDescent="0.25">
      <c r="A798" s="235"/>
      <c r="B798" s="235"/>
      <c r="C798" s="235"/>
      <c r="D798" s="235"/>
      <c r="E798" s="235"/>
      <c r="F798" s="235"/>
      <c r="G798" s="235"/>
      <c r="H798" s="235"/>
      <c r="I798" s="235"/>
      <c r="J798" s="235"/>
      <c r="K798" s="235"/>
      <c r="L798" s="235"/>
      <c r="M798" s="235"/>
      <c r="N798" s="235"/>
      <c r="O798" s="235"/>
      <c r="P798" s="235"/>
      <c r="Q798" s="235"/>
    </row>
    <row r="799" spans="1:17" ht="12" customHeight="1" x14ac:dyDescent="0.25">
      <c r="A799" s="235"/>
      <c r="B799" s="235"/>
      <c r="C799" s="235"/>
      <c r="D799" s="235"/>
      <c r="E799" s="235"/>
      <c r="F799" s="235"/>
      <c r="G799" s="235"/>
      <c r="H799" s="235"/>
      <c r="I799" s="235"/>
      <c r="J799" s="235"/>
      <c r="K799" s="235"/>
      <c r="L799" s="235"/>
      <c r="M799" s="235"/>
      <c r="N799" s="235"/>
      <c r="O799" s="235"/>
      <c r="P799" s="235"/>
      <c r="Q799" s="235"/>
    </row>
    <row r="800" spans="1:17" ht="12" customHeight="1" x14ac:dyDescent="0.25">
      <c r="A800" s="235"/>
      <c r="B800" s="235"/>
      <c r="C800" s="235"/>
      <c r="D800" s="235"/>
      <c r="E800" s="235"/>
      <c r="F800" s="235"/>
      <c r="G800" s="235"/>
      <c r="H800" s="235"/>
      <c r="I800" s="235"/>
      <c r="J800" s="235"/>
      <c r="K800" s="235"/>
      <c r="L800" s="235"/>
      <c r="M800" s="235"/>
      <c r="N800" s="235"/>
      <c r="O800" s="235"/>
      <c r="P800" s="235"/>
      <c r="Q800" s="235"/>
    </row>
    <row r="801" spans="1:17" ht="12" customHeight="1" x14ac:dyDescent="0.25">
      <c r="A801" s="235"/>
      <c r="B801" s="235"/>
      <c r="C801" s="235"/>
      <c r="D801" s="235"/>
      <c r="E801" s="235"/>
      <c r="F801" s="235"/>
      <c r="G801" s="235"/>
      <c r="H801" s="235"/>
      <c r="I801" s="235"/>
      <c r="J801" s="235"/>
      <c r="K801" s="235"/>
      <c r="L801" s="235"/>
      <c r="M801" s="235"/>
      <c r="N801" s="235"/>
      <c r="O801" s="235"/>
      <c r="P801" s="235"/>
      <c r="Q801" s="235"/>
    </row>
    <row r="802" spans="1:17" ht="12" customHeight="1" x14ac:dyDescent="0.25">
      <c r="A802" s="235"/>
      <c r="B802" s="235"/>
      <c r="C802" s="235"/>
      <c r="D802" s="235"/>
      <c r="E802" s="235"/>
      <c r="F802" s="235"/>
      <c r="G802" s="235"/>
      <c r="H802" s="235"/>
      <c r="I802" s="235"/>
      <c r="J802" s="235"/>
      <c r="K802" s="235"/>
      <c r="L802" s="235"/>
      <c r="M802" s="235"/>
      <c r="N802" s="235"/>
      <c r="O802" s="235"/>
      <c r="P802" s="235"/>
      <c r="Q802" s="235"/>
    </row>
    <row r="803" spans="1:17" ht="12" customHeight="1" x14ac:dyDescent="0.25">
      <c r="A803" s="235"/>
      <c r="B803" s="235"/>
      <c r="C803" s="235"/>
      <c r="D803" s="235"/>
      <c r="E803" s="235"/>
      <c r="F803" s="235"/>
      <c r="G803" s="235"/>
      <c r="H803" s="235"/>
      <c r="I803" s="235"/>
      <c r="J803" s="235"/>
      <c r="K803" s="235"/>
      <c r="L803" s="235"/>
      <c r="M803" s="235"/>
      <c r="N803" s="235"/>
      <c r="O803" s="235"/>
      <c r="P803" s="235"/>
      <c r="Q803" s="235"/>
    </row>
    <row r="804" spans="1:17" ht="12" customHeight="1" x14ac:dyDescent="0.25">
      <c r="A804" s="235"/>
      <c r="B804" s="235"/>
      <c r="C804" s="235"/>
      <c r="D804" s="235"/>
      <c r="E804" s="235"/>
      <c r="F804" s="235"/>
      <c r="G804" s="235"/>
      <c r="H804" s="235"/>
      <c r="I804" s="235"/>
      <c r="J804" s="235"/>
      <c r="K804" s="235"/>
      <c r="L804" s="235"/>
      <c r="M804" s="235"/>
      <c r="N804" s="235"/>
      <c r="O804" s="235"/>
      <c r="P804" s="235"/>
      <c r="Q804" s="235"/>
    </row>
    <row r="805" spans="1:17" ht="12" customHeight="1" x14ac:dyDescent="0.25">
      <c r="A805" s="235"/>
      <c r="B805" s="235"/>
      <c r="C805" s="235"/>
      <c r="D805" s="235"/>
      <c r="E805" s="235"/>
      <c r="F805" s="235"/>
      <c r="G805" s="235"/>
      <c r="H805" s="235"/>
      <c r="I805" s="235"/>
      <c r="J805" s="235"/>
      <c r="K805" s="235"/>
      <c r="L805" s="235"/>
      <c r="M805" s="235"/>
      <c r="N805" s="235"/>
      <c r="O805" s="235"/>
      <c r="P805" s="235"/>
      <c r="Q805" s="235"/>
    </row>
    <row r="806" spans="1:17" ht="12" customHeight="1" x14ac:dyDescent="0.25">
      <c r="A806" s="235"/>
      <c r="B806" s="235"/>
      <c r="C806" s="235"/>
      <c r="D806" s="235"/>
      <c r="E806" s="235"/>
      <c r="F806" s="235"/>
      <c r="G806" s="235"/>
      <c r="H806" s="235"/>
      <c r="I806" s="235"/>
      <c r="J806" s="235"/>
      <c r="K806" s="235"/>
      <c r="L806" s="235"/>
      <c r="M806" s="235"/>
      <c r="N806" s="235"/>
      <c r="O806" s="235"/>
      <c r="P806" s="235"/>
      <c r="Q806" s="235"/>
    </row>
    <row r="807" spans="1:17" ht="12" customHeight="1" x14ac:dyDescent="0.25">
      <c r="A807" s="235"/>
      <c r="B807" s="235"/>
      <c r="C807" s="235"/>
      <c r="D807" s="235"/>
      <c r="E807" s="235"/>
      <c r="F807" s="235"/>
      <c r="G807" s="235"/>
      <c r="H807" s="235"/>
      <c r="I807" s="235"/>
      <c r="J807" s="235"/>
      <c r="K807" s="235"/>
      <c r="L807" s="235"/>
      <c r="M807" s="235"/>
      <c r="N807" s="235"/>
      <c r="O807" s="235"/>
      <c r="P807" s="235"/>
      <c r="Q807" s="235"/>
    </row>
    <row r="808" spans="1:17" ht="12" customHeight="1" x14ac:dyDescent="0.25">
      <c r="A808" s="235"/>
      <c r="B808" s="235"/>
      <c r="C808" s="235"/>
      <c r="D808" s="235"/>
      <c r="E808" s="235"/>
      <c r="F808" s="235"/>
      <c r="G808" s="235"/>
      <c r="H808" s="235"/>
      <c r="I808" s="235"/>
      <c r="J808" s="235"/>
      <c r="K808" s="235"/>
      <c r="L808" s="235"/>
      <c r="M808" s="235"/>
      <c r="N808" s="235"/>
      <c r="O808" s="235"/>
      <c r="P808" s="235"/>
      <c r="Q808" s="235"/>
    </row>
    <row r="809" spans="1:17" ht="12" customHeight="1" x14ac:dyDescent="0.25">
      <c r="A809" s="235"/>
      <c r="B809" s="235"/>
      <c r="C809" s="235"/>
      <c r="D809" s="235"/>
      <c r="E809" s="235"/>
      <c r="F809" s="235"/>
      <c r="G809" s="235"/>
      <c r="H809" s="235"/>
      <c r="I809" s="235"/>
      <c r="J809" s="235"/>
      <c r="K809" s="235"/>
      <c r="L809" s="235"/>
      <c r="M809" s="235"/>
      <c r="N809" s="235"/>
      <c r="O809" s="235"/>
      <c r="P809" s="235"/>
      <c r="Q809" s="235"/>
    </row>
    <row r="810" spans="1:17" ht="12" customHeight="1" x14ac:dyDescent="0.25">
      <c r="A810" s="235"/>
      <c r="B810" s="235"/>
      <c r="C810" s="235"/>
      <c r="D810" s="235"/>
      <c r="E810" s="235"/>
      <c r="F810" s="235"/>
      <c r="G810" s="235"/>
      <c r="H810" s="235"/>
      <c r="I810" s="235"/>
      <c r="J810" s="235"/>
      <c r="K810" s="235"/>
      <c r="L810" s="235"/>
      <c r="M810" s="235"/>
      <c r="N810" s="235"/>
      <c r="O810" s="235"/>
      <c r="P810" s="235"/>
      <c r="Q810" s="235"/>
    </row>
    <row r="811" spans="1:17" ht="12" customHeight="1" x14ac:dyDescent="0.25">
      <c r="A811" s="235"/>
      <c r="B811" s="235"/>
      <c r="C811" s="235"/>
      <c r="D811" s="235"/>
      <c r="E811" s="235"/>
      <c r="F811" s="235"/>
      <c r="G811" s="235"/>
      <c r="H811" s="235"/>
      <c r="I811" s="235"/>
      <c r="J811" s="235"/>
      <c r="K811" s="235"/>
      <c r="L811" s="235"/>
      <c r="M811" s="235"/>
      <c r="N811" s="235"/>
      <c r="O811" s="235"/>
      <c r="P811" s="235"/>
      <c r="Q811" s="235"/>
    </row>
    <row r="812" spans="1:17" ht="12" customHeight="1" x14ac:dyDescent="0.25">
      <c r="A812" s="235"/>
      <c r="B812" s="235"/>
      <c r="C812" s="235"/>
      <c r="D812" s="235"/>
      <c r="E812" s="235"/>
      <c r="F812" s="235"/>
      <c r="G812" s="235"/>
      <c r="H812" s="235"/>
      <c r="I812" s="235"/>
      <c r="J812" s="235"/>
      <c r="K812" s="235"/>
      <c r="L812" s="235"/>
      <c r="M812" s="235"/>
      <c r="N812" s="235"/>
      <c r="O812" s="235"/>
      <c r="P812" s="235"/>
      <c r="Q812" s="235"/>
    </row>
    <row r="813" spans="1:17" ht="12" customHeight="1" x14ac:dyDescent="0.25">
      <c r="A813" s="235"/>
      <c r="B813" s="235"/>
      <c r="C813" s="235"/>
      <c r="D813" s="235"/>
      <c r="E813" s="235"/>
      <c r="F813" s="235"/>
      <c r="G813" s="235"/>
      <c r="H813" s="235"/>
      <c r="I813" s="235"/>
      <c r="J813" s="235"/>
      <c r="K813" s="235"/>
      <c r="L813" s="235"/>
      <c r="M813" s="235"/>
      <c r="N813" s="235"/>
      <c r="O813" s="235"/>
      <c r="P813" s="235"/>
      <c r="Q813" s="235"/>
    </row>
    <row r="814" spans="1:17" ht="12" customHeight="1" x14ac:dyDescent="0.25">
      <c r="A814" s="235"/>
      <c r="B814" s="235"/>
      <c r="C814" s="235"/>
      <c r="D814" s="235"/>
      <c r="E814" s="235"/>
      <c r="F814" s="235"/>
      <c r="G814" s="235"/>
      <c r="H814" s="235"/>
      <c r="I814" s="235"/>
      <c r="J814" s="235"/>
      <c r="K814" s="235"/>
      <c r="L814" s="235"/>
      <c r="M814" s="235"/>
      <c r="N814" s="235"/>
      <c r="O814" s="235"/>
      <c r="P814" s="235"/>
      <c r="Q814" s="235"/>
    </row>
    <row r="815" spans="1:17" ht="12" customHeight="1" x14ac:dyDescent="0.25">
      <c r="A815" s="235"/>
      <c r="B815" s="235"/>
      <c r="C815" s="235"/>
      <c r="D815" s="235"/>
      <c r="E815" s="235"/>
      <c r="F815" s="235"/>
      <c r="G815" s="235"/>
      <c r="H815" s="235"/>
      <c r="I815" s="235"/>
      <c r="J815" s="235"/>
      <c r="K815" s="235"/>
      <c r="L815" s="235"/>
      <c r="M815" s="235"/>
      <c r="N815" s="235"/>
      <c r="O815" s="235"/>
      <c r="P815" s="235"/>
      <c r="Q815" s="235"/>
    </row>
    <row r="816" spans="1:17" ht="12" customHeight="1" x14ac:dyDescent="0.25">
      <c r="A816" s="235"/>
      <c r="B816" s="235"/>
      <c r="C816" s="235"/>
      <c r="D816" s="235"/>
      <c r="E816" s="235"/>
      <c r="F816" s="235"/>
      <c r="G816" s="235"/>
      <c r="H816" s="235"/>
      <c r="I816" s="235"/>
      <c r="J816" s="235"/>
      <c r="K816" s="235"/>
      <c r="L816" s="235"/>
      <c r="M816" s="235"/>
      <c r="N816" s="235"/>
      <c r="O816" s="235"/>
      <c r="P816" s="235"/>
      <c r="Q816" s="235"/>
    </row>
    <row r="817" spans="1:17" ht="12" customHeight="1" x14ac:dyDescent="0.25">
      <c r="A817" s="235"/>
      <c r="B817" s="235"/>
      <c r="C817" s="235"/>
      <c r="D817" s="235"/>
      <c r="E817" s="235"/>
      <c r="F817" s="235"/>
      <c r="G817" s="235"/>
      <c r="H817" s="235"/>
      <c r="I817" s="235"/>
      <c r="J817" s="235"/>
      <c r="K817" s="235"/>
      <c r="L817" s="235"/>
      <c r="M817" s="235"/>
      <c r="N817" s="235"/>
      <c r="O817" s="235"/>
      <c r="P817" s="235"/>
      <c r="Q817" s="235"/>
    </row>
    <row r="818" spans="1:17" ht="12" customHeight="1" x14ac:dyDescent="0.25">
      <c r="A818" s="235"/>
      <c r="B818" s="235"/>
      <c r="C818" s="235"/>
      <c r="D818" s="235"/>
      <c r="E818" s="235"/>
      <c r="F818" s="235"/>
      <c r="G818" s="235"/>
      <c r="H818" s="235"/>
      <c r="I818" s="235"/>
      <c r="J818" s="235"/>
      <c r="K818" s="235"/>
      <c r="L818" s="235"/>
      <c r="M818" s="235"/>
      <c r="N818" s="235"/>
      <c r="O818" s="235"/>
      <c r="P818" s="235"/>
      <c r="Q818" s="235"/>
    </row>
    <row r="819" spans="1:17" ht="12" customHeight="1" x14ac:dyDescent="0.25">
      <c r="A819" s="235"/>
      <c r="B819" s="235"/>
      <c r="C819" s="235"/>
      <c r="D819" s="235"/>
      <c r="E819" s="235"/>
      <c r="F819" s="235"/>
      <c r="G819" s="235"/>
      <c r="H819" s="235"/>
      <c r="I819" s="235"/>
      <c r="J819" s="235"/>
      <c r="K819" s="235"/>
      <c r="L819" s="235"/>
      <c r="M819" s="235"/>
      <c r="N819" s="235"/>
      <c r="O819" s="235"/>
      <c r="P819" s="235"/>
      <c r="Q819" s="235"/>
    </row>
    <row r="820" spans="1:17" ht="12" customHeight="1" x14ac:dyDescent="0.25">
      <c r="A820" s="235"/>
      <c r="B820" s="235"/>
      <c r="C820" s="235"/>
      <c r="D820" s="235"/>
      <c r="E820" s="235"/>
      <c r="F820" s="235"/>
      <c r="G820" s="235"/>
      <c r="H820" s="235"/>
      <c r="I820" s="235"/>
      <c r="J820" s="235"/>
      <c r="K820" s="235"/>
      <c r="L820" s="235"/>
      <c r="M820" s="235"/>
      <c r="N820" s="235"/>
      <c r="O820" s="235"/>
      <c r="P820" s="235"/>
      <c r="Q820" s="235"/>
    </row>
    <row r="821" spans="1:17" ht="12" customHeight="1" x14ac:dyDescent="0.25">
      <c r="A821" s="235"/>
      <c r="B821" s="235"/>
      <c r="C821" s="235"/>
      <c r="D821" s="235"/>
      <c r="E821" s="235"/>
      <c r="F821" s="235"/>
      <c r="G821" s="235"/>
      <c r="H821" s="235"/>
      <c r="I821" s="235"/>
      <c r="J821" s="235"/>
      <c r="K821" s="235"/>
      <c r="L821" s="235"/>
      <c r="M821" s="235"/>
      <c r="N821" s="235"/>
      <c r="O821" s="235"/>
      <c r="P821" s="235"/>
      <c r="Q821" s="235"/>
    </row>
    <row r="822" spans="1:17" ht="12" customHeight="1" x14ac:dyDescent="0.25">
      <c r="A822" s="235"/>
      <c r="B822" s="235"/>
      <c r="C822" s="235"/>
      <c r="D822" s="235"/>
      <c r="E822" s="235"/>
      <c r="F822" s="235"/>
      <c r="G822" s="235"/>
      <c r="H822" s="235"/>
      <c r="I822" s="235"/>
      <c r="J822" s="235"/>
      <c r="K822" s="235"/>
      <c r="L822" s="235"/>
      <c r="M822" s="235"/>
      <c r="N822" s="235"/>
      <c r="O822" s="235"/>
      <c r="P822" s="235"/>
      <c r="Q822" s="235"/>
    </row>
    <row r="823" spans="1:17" ht="12" customHeight="1" x14ac:dyDescent="0.25">
      <c r="A823" s="235"/>
      <c r="B823" s="235"/>
      <c r="C823" s="235"/>
      <c r="D823" s="235"/>
      <c r="E823" s="235"/>
      <c r="F823" s="235"/>
      <c r="G823" s="235"/>
      <c r="H823" s="235"/>
      <c r="I823" s="235"/>
      <c r="J823" s="235"/>
      <c r="K823" s="235"/>
      <c r="L823" s="235"/>
      <c r="M823" s="235"/>
      <c r="N823" s="235"/>
      <c r="O823" s="235"/>
      <c r="P823" s="235"/>
      <c r="Q823" s="235"/>
    </row>
    <row r="824" spans="1:17" ht="12" customHeight="1" x14ac:dyDescent="0.25">
      <c r="A824" s="235"/>
      <c r="B824" s="235"/>
      <c r="C824" s="235"/>
      <c r="D824" s="235"/>
      <c r="E824" s="235"/>
      <c r="F824" s="235"/>
      <c r="G824" s="235"/>
      <c r="H824" s="235"/>
      <c r="I824" s="235"/>
      <c r="J824" s="235"/>
      <c r="K824" s="235"/>
      <c r="L824" s="235"/>
      <c r="M824" s="235"/>
      <c r="N824" s="235"/>
      <c r="O824" s="235"/>
      <c r="P824" s="235"/>
      <c r="Q824" s="235"/>
    </row>
    <row r="825" spans="1:17" ht="12" customHeight="1" x14ac:dyDescent="0.25">
      <c r="A825" s="235"/>
      <c r="B825" s="235"/>
      <c r="C825" s="235"/>
      <c r="D825" s="235"/>
      <c r="E825" s="235"/>
      <c r="F825" s="235"/>
      <c r="G825" s="235"/>
      <c r="H825" s="235"/>
      <c r="I825" s="235"/>
      <c r="J825" s="235"/>
      <c r="K825" s="235"/>
      <c r="L825" s="235"/>
      <c r="M825" s="235"/>
      <c r="N825" s="235"/>
      <c r="O825" s="235"/>
      <c r="P825" s="235"/>
      <c r="Q825" s="235"/>
    </row>
    <row r="826" spans="1:17" ht="12" customHeight="1" x14ac:dyDescent="0.25">
      <c r="A826" s="235"/>
      <c r="B826" s="235"/>
      <c r="C826" s="235"/>
      <c r="D826" s="235"/>
      <c r="E826" s="235"/>
      <c r="F826" s="235"/>
      <c r="G826" s="235"/>
      <c r="H826" s="235"/>
      <c r="I826" s="235"/>
      <c r="J826" s="235"/>
      <c r="K826" s="235"/>
      <c r="L826" s="235"/>
      <c r="M826" s="235"/>
      <c r="N826" s="235"/>
      <c r="O826" s="235"/>
      <c r="P826" s="235"/>
      <c r="Q826" s="235"/>
    </row>
    <row r="827" spans="1:17" ht="12" customHeight="1" x14ac:dyDescent="0.25">
      <c r="A827" s="235"/>
      <c r="B827" s="235"/>
      <c r="C827" s="235"/>
      <c r="D827" s="235"/>
      <c r="E827" s="235"/>
      <c r="F827" s="235"/>
      <c r="G827" s="235"/>
      <c r="H827" s="235"/>
      <c r="I827" s="235"/>
      <c r="J827" s="235"/>
      <c r="K827" s="235"/>
      <c r="L827" s="235"/>
      <c r="M827" s="235"/>
      <c r="N827" s="235"/>
      <c r="O827" s="235"/>
      <c r="P827" s="235"/>
      <c r="Q827" s="235"/>
    </row>
    <row r="828" spans="1:17" ht="12" customHeight="1" x14ac:dyDescent="0.25">
      <c r="A828" s="235"/>
      <c r="B828" s="235"/>
      <c r="C828" s="235"/>
      <c r="D828" s="235"/>
      <c r="E828" s="235"/>
      <c r="F828" s="235"/>
      <c r="G828" s="235"/>
      <c r="H828" s="235"/>
      <c r="I828" s="235"/>
      <c r="J828" s="235"/>
      <c r="K828" s="235"/>
      <c r="L828" s="235"/>
      <c r="M828" s="235"/>
      <c r="N828" s="235"/>
      <c r="O828" s="235"/>
      <c r="P828" s="235"/>
      <c r="Q828" s="235"/>
    </row>
    <row r="829" spans="1:17" ht="12" customHeight="1" x14ac:dyDescent="0.25">
      <c r="A829" s="235"/>
      <c r="B829" s="235"/>
      <c r="C829" s="235"/>
      <c r="D829" s="235"/>
      <c r="E829" s="235"/>
      <c r="F829" s="235"/>
      <c r="G829" s="235"/>
      <c r="H829" s="235"/>
      <c r="I829" s="235"/>
      <c r="J829" s="235"/>
      <c r="K829" s="235"/>
      <c r="L829" s="235"/>
      <c r="M829" s="235"/>
      <c r="N829" s="235"/>
      <c r="O829" s="235"/>
      <c r="P829" s="235"/>
      <c r="Q829" s="235"/>
    </row>
    <row r="830" spans="1:17" ht="12" customHeight="1" x14ac:dyDescent="0.25">
      <c r="A830" s="235"/>
      <c r="B830" s="235"/>
      <c r="C830" s="235"/>
      <c r="D830" s="235"/>
      <c r="E830" s="235"/>
      <c r="F830" s="235"/>
      <c r="G830" s="235"/>
      <c r="H830" s="235"/>
      <c r="I830" s="235"/>
      <c r="J830" s="235"/>
      <c r="K830" s="235"/>
      <c r="L830" s="235"/>
      <c r="M830" s="235"/>
      <c r="N830" s="235"/>
      <c r="O830" s="235"/>
      <c r="P830" s="235"/>
      <c r="Q830" s="235"/>
    </row>
    <row r="831" spans="1:17" ht="12" customHeight="1" x14ac:dyDescent="0.25">
      <c r="A831" s="235"/>
      <c r="B831" s="235"/>
      <c r="C831" s="235"/>
      <c r="D831" s="235"/>
      <c r="E831" s="235"/>
      <c r="F831" s="235"/>
      <c r="G831" s="235"/>
      <c r="H831" s="235"/>
      <c r="I831" s="235"/>
      <c r="J831" s="235"/>
      <c r="K831" s="235"/>
      <c r="L831" s="235"/>
      <c r="M831" s="235"/>
      <c r="N831" s="235"/>
      <c r="O831" s="235"/>
      <c r="P831" s="235"/>
      <c r="Q831" s="235"/>
    </row>
    <row r="832" spans="1:17" ht="12" customHeight="1" x14ac:dyDescent="0.25">
      <c r="A832" s="235"/>
      <c r="B832" s="235"/>
      <c r="C832" s="235"/>
      <c r="D832" s="235"/>
      <c r="E832" s="235"/>
      <c r="F832" s="235"/>
      <c r="G832" s="235"/>
      <c r="H832" s="235"/>
      <c r="I832" s="235"/>
      <c r="J832" s="235"/>
      <c r="K832" s="235"/>
      <c r="L832" s="235"/>
      <c r="M832" s="235"/>
      <c r="N832" s="235"/>
      <c r="O832" s="235"/>
      <c r="P832" s="235"/>
      <c r="Q832" s="235"/>
    </row>
    <row r="833" spans="1:17" ht="12" customHeight="1" x14ac:dyDescent="0.25">
      <c r="A833" s="235"/>
      <c r="B833" s="235"/>
      <c r="C833" s="235"/>
      <c r="D833" s="235"/>
      <c r="E833" s="235"/>
      <c r="F833" s="235"/>
      <c r="G833" s="235"/>
      <c r="H833" s="235"/>
      <c r="I833" s="235"/>
      <c r="J833" s="235"/>
      <c r="K833" s="235"/>
      <c r="L833" s="235"/>
      <c r="M833" s="235"/>
      <c r="N833" s="235"/>
      <c r="O833" s="235"/>
      <c r="P833" s="235"/>
      <c r="Q833" s="235"/>
    </row>
    <row r="834" spans="1:17" ht="12" customHeight="1" x14ac:dyDescent="0.25">
      <c r="A834" s="235"/>
      <c r="B834" s="235"/>
      <c r="C834" s="235"/>
      <c r="D834" s="235"/>
      <c r="E834" s="235"/>
      <c r="F834" s="235"/>
      <c r="G834" s="235"/>
      <c r="H834" s="235"/>
      <c r="I834" s="235"/>
      <c r="J834" s="235"/>
      <c r="K834" s="235"/>
      <c r="L834" s="235"/>
      <c r="M834" s="235"/>
      <c r="N834" s="235"/>
      <c r="O834" s="235"/>
      <c r="P834" s="235"/>
      <c r="Q834" s="235"/>
    </row>
    <row r="835" spans="1:17" ht="12" customHeight="1" x14ac:dyDescent="0.25">
      <c r="A835" s="235"/>
      <c r="B835" s="235"/>
      <c r="C835" s="235"/>
      <c r="D835" s="235"/>
      <c r="E835" s="235"/>
      <c r="F835" s="235"/>
      <c r="G835" s="235"/>
      <c r="H835" s="235"/>
      <c r="I835" s="235"/>
      <c r="J835" s="235"/>
      <c r="K835" s="235"/>
      <c r="L835" s="235"/>
      <c r="M835" s="235"/>
      <c r="N835" s="235"/>
      <c r="O835" s="235"/>
      <c r="P835" s="235"/>
      <c r="Q835" s="235"/>
    </row>
    <row r="836" spans="1:17" ht="12" customHeight="1" x14ac:dyDescent="0.25">
      <c r="A836" s="235"/>
      <c r="B836" s="235"/>
      <c r="C836" s="235"/>
      <c r="D836" s="235"/>
      <c r="E836" s="235"/>
      <c r="F836" s="235"/>
      <c r="G836" s="235"/>
      <c r="H836" s="235"/>
      <c r="I836" s="235"/>
      <c r="J836" s="235"/>
      <c r="K836" s="235"/>
      <c r="L836" s="235"/>
      <c r="M836" s="235"/>
      <c r="N836" s="235"/>
      <c r="O836" s="235"/>
      <c r="P836" s="235"/>
      <c r="Q836" s="235"/>
    </row>
    <row r="837" spans="1:17" ht="12" customHeight="1" x14ac:dyDescent="0.25">
      <c r="A837" s="235"/>
      <c r="B837" s="235"/>
      <c r="C837" s="235"/>
      <c r="D837" s="235"/>
      <c r="E837" s="235"/>
      <c r="F837" s="235"/>
      <c r="G837" s="235"/>
      <c r="H837" s="235"/>
      <c r="I837" s="235"/>
      <c r="J837" s="235"/>
      <c r="K837" s="235"/>
      <c r="L837" s="235"/>
      <c r="M837" s="235"/>
      <c r="N837" s="235"/>
      <c r="O837" s="235"/>
      <c r="P837" s="235"/>
      <c r="Q837" s="235"/>
    </row>
    <row r="838" spans="1:17" ht="12" customHeight="1" x14ac:dyDescent="0.25">
      <c r="A838" s="235"/>
      <c r="B838" s="235"/>
      <c r="C838" s="235"/>
      <c r="D838" s="235"/>
      <c r="E838" s="235"/>
      <c r="F838" s="235"/>
      <c r="G838" s="235"/>
      <c r="H838" s="235"/>
      <c r="I838" s="235"/>
      <c r="J838" s="235"/>
      <c r="K838" s="235"/>
      <c r="L838" s="235"/>
      <c r="M838" s="235"/>
      <c r="N838" s="235"/>
      <c r="O838" s="235"/>
      <c r="P838" s="235"/>
      <c r="Q838" s="235"/>
    </row>
    <row r="839" spans="1:17" ht="12" customHeight="1" x14ac:dyDescent="0.25">
      <c r="A839" s="235"/>
      <c r="B839" s="235"/>
      <c r="C839" s="235"/>
      <c r="D839" s="235"/>
      <c r="E839" s="235"/>
      <c r="F839" s="235"/>
      <c r="G839" s="235"/>
      <c r="H839" s="235"/>
      <c r="I839" s="235"/>
      <c r="J839" s="235"/>
      <c r="K839" s="235"/>
      <c r="L839" s="235"/>
      <c r="M839" s="235"/>
      <c r="N839" s="235"/>
      <c r="O839" s="235"/>
      <c r="P839" s="235"/>
      <c r="Q839" s="235"/>
    </row>
    <row r="840" spans="1:17" ht="12" customHeight="1" x14ac:dyDescent="0.25">
      <c r="A840" s="235"/>
      <c r="B840" s="235"/>
      <c r="C840" s="235"/>
      <c r="D840" s="235"/>
      <c r="E840" s="235"/>
      <c r="F840" s="235"/>
      <c r="G840" s="235"/>
      <c r="H840" s="235"/>
      <c r="I840" s="235"/>
      <c r="J840" s="235"/>
      <c r="K840" s="235"/>
      <c r="L840" s="235"/>
      <c r="M840" s="235"/>
      <c r="N840" s="235"/>
      <c r="O840" s="235"/>
      <c r="P840" s="235"/>
      <c r="Q840" s="235"/>
    </row>
    <row r="841" spans="1:17" ht="12" customHeight="1" x14ac:dyDescent="0.25">
      <c r="A841" s="235"/>
      <c r="B841" s="235"/>
      <c r="C841" s="235"/>
      <c r="D841" s="235"/>
      <c r="E841" s="235"/>
      <c r="F841" s="235"/>
      <c r="G841" s="235"/>
      <c r="H841" s="235"/>
      <c r="I841" s="235"/>
      <c r="J841" s="235"/>
      <c r="K841" s="235"/>
      <c r="L841" s="235"/>
      <c r="M841" s="235"/>
      <c r="N841" s="235"/>
      <c r="O841" s="235"/>
      <c r="P841" s="235"/>
      <c r="Q841" s="235"/>
    </row>
    <row r="842" spans="1:17" ht="12" customHeight="1" x14ac:dyDescent="0.25">
      <c r="A842" s="235"/>
      <c r="B842" s="235"/>
      <c r="C842" s="235"/>
      <c r="D842" s="235"/>
      <c r="E842" s="235"/>
      <c r="F842" s="235"/>
      <c r="G842" s="235"/>
      <c r="H842" s="235"/>
      <c r="I842" s="235"/>
      <c r="J842" s="235"/>
      <c r="K842" s="235"/>
      <c r="L842" s="235"/>
      <c r="M842" s="235"/>
      <c r="N842" s="235"/>
      <c r="O842" s="235"/>
      <c r="P842" s="235"/>
      <c r="Q842" s="235"/>
    </row>
    <row r="843" spans="1:17" ht="12" customHeight="1" x14ac:dyDescent="0.25">
      <c r="A843" s="235"/>
      <c r="B843" s="235"/>
      <c r="C843" s="235"/>
      <c r="D843" s="235"/>
      <c r="E843" s="235"/>
      <c r="F843" s="235"/>
      <c r="G843" s="235"/>
      <c r="H843" s="235"/>
      <c r="I843" s="235"/>
      <c r="J843" s="235"/>
      <c r="K843" s="235"/>
      <c r="L843" s="235"/>
      <c r="M843" s="235"/>
      <c r="N843" s="235"/>
      <c r="O843" s="235"/>
      <c r="P843" s="235"/>
      <c r="Q843" s="235"/>
    </row>
    <row r="844" spans="1:17" ht="12" customHeight="1" x14ac:dyDescent="0.25">
      <c r="A844" s="235"/>
      <c r="B844" s="235"/>
      <c r="C844" s="235"/>
      <c r="D844" s="235"/>
      <c r="E844" s="235"/>
      <c r="F844" s="235"/>
      <c r="G844" s="235"/>
      <c r="H844" s="235"/>
      <c r="I844" s="235"/>
      <c r="J844" s="235"/>
      <c r="K844" s="235"/>
      <c r="L844" s="235"/>
      <c r="M844" s="235"/>
      <c r="N844" s="235"/>
      <c r="O844" s="235"/>
      <c r="P844" s="235"/>
      <c r="Q844" s="235"/>
    </row>
    <row r="845" spans="1:17" ht="12" customHeight="1" x14ac:dyDescent="0.25">
      <c r="A845" s="235"/>
      <c r="B845" s="235"/>
      <c r="C845" s="235"/>
      <c r="D845" s="235"/>
      <c r="E845" s="235"/>
      <c r="F845" s="235"/>
      <c r="G845" s="235"/>
      <c r="H845" s="235"/>
      <c r="I845" s="235"/>
      <c r="J845" s="235"/>
      <c r="K845" s="235"/>
      <c r="L845" s="235"/>
      <c r="M845" s="235"/>
      <c r="N845" s="235"/>
      <c r="O845" s="235"/>
      <c r="P845" s="235"/>
      <c r="Q845" s="235"/>
    </row>
    <row r="846" spans="1:17" ht="12" customHeight="1" x14ac:dyDescent="0.25">
      <c r="A846" s="235"/>
      <c r="B846" s="235"/>
      <c r="C846" s="235"/>
      <c r="D846" s="235"/>
      <c r="E846" s="235"/>
      <c r="F846" s="235"/>
      <c r="G846" s="235"/>
      <c r="H846" s="235"/>
      <c r="I846" s="235"/>
      <c r="J846" s="235"/>
      <c r="K846" s="235"/>
      <c r="L846" s="235"/>
      <c r="M846" s="235"/>
      <c r="N846" s="235"/>
      <c r="O846" s="235"/>
      <c r="P846" s="235"/>
      <c r="Q846" s="235"/>
    </row>
    <row r="847" spans="1:17" ht="12" customHeight="1" x14ac:dyDescent="0.25">
      <c r="A847" s="235"/>
      <c r="B847" s="235"/>
      <c r="C847" s="235"/>
      <c r="D847" s="235"/>
      <c r="E847" s="235"/>
      <c r="F847" s="235"/>
      <c r="G847" s="235"/>
      <c r="H847" s="235"/>
      <c r="I847" s="235"/>
      <c r="J847" s="235"/>
      <c r="K847" s="235"/>
      <c r="L847" s="235"/>
      <c r="M847" s="235"/>
      <c r="N847" s="235"/>
      <c r="O847" s="235"/>
      <c r="P847" s="235"/>
      <c r="Q847" s="235"/>
    </row>
    <row r="848" spans="1:17" ht="12" customHeight="1" x14ac:dyDescent="0.25">
      <c r="A848" s="235"/>
      <c r="B848" s="235"/>
      <c r="C848" s="235"/>
      <c r="D848" s="235"/>
      <c r="E848" s="235"/>
      <c r="F848" s="235"/>
      <c r="G848" s="235"/>
      <c r="H848" s="235"/>
      <c r="I848" s="235"/>
      <c r="J848" s="235"/>
      <c r="K848" s="235"/>
      <c r="L848" s="235"/>
      <c r="M848" s="235"/>
      <c r="N848" s="235"/>
      <c r="O848" s="235"/>
      <c r="P848" s="235"/>
      <c r="Q848" s="235"/>
    </row>
    <row r="849" spans="1:17" ht="12" customHeight="1" x14ac:dyDescent="0.25">
      <c r="A849" s="235"/>
      <c r="B849" s="235"/>
      <c r="C849" s="235"/>
      <c r="D849" s="235"/>
      <c r="E849" s="235"/>
      <c r="F849" s="235"/>
      <c r="G849" s="235"/>
      <c r="H849" s="235"/>
      <c r="I849" s="235"/>
      <c r="J849" s="235"/>
      <c r="K849" s="235"/>
      <c r="L849" s="235"/>
      <c r="M849" s="235"/>
      <c r="N849" s="235"/>
      <c r="O849" s="235"/>
      <c r="P849" s="235"/>
      <c r="Q849" s="235"/>
    </row>
    <row r="850" spans="1:17" ht="12" customHeight="1" x14ac:dyDescent="0.25">
      <c r="A850" s="235"/>
      <c r="B850" s="235"/>
      <c r="C850" s="235"/>
      <c r="D850" s="235"/>
      <c r="E850" s="235"/>
      <c r="F850" s="235"/>
      <c r="G850" s="235"/>
      <c r="H850" s="235"/>
      <c r="I850" s="235"/>
      <c r="J850" s="235"/>
      <c r="K850" s="235"/>
      <c r="L850" s="235"/>
      <c r="M850" s="235"/>
      <c r="N850" s="235"/>
      <c r="O850" s="235"/>
      <c r="P850" s="235"/>
      <c r="Q850" s="235"/>
    </row>
    <row r="851" spans="1:17" ht="12" customHeight="1" x14ac:dyDescent="0.25">
      <c r="A851" s="235"/>
      <c r="B851" s="235"/>
      <c r="C851" s="235"/>
      <c r="D851" s="235"/>
      <c r="E851" s="235"/>
      <c r="F851" s="235"/>
      <c r="G851" s="235"/>
      <c r="H851" s="235"/>
      <c r="I851" s="235"/>
      <c r="J851" s="235"/>
      <c r="K851" s="235"/>
      <c r="L851" s="235"/>
      <c r="M851" s="235"/>
      <c r="N851" s="235"/>
      <c r="O851" s="235"/>
      <c r="P851" s="235"/>
      <c r="Q851" s="235"/>
    </row>
    <row r="852" spans="1:17" ht="12" customHeight="1" x14ac:dyDescent="0.25">
      <c r="A852" s="235"/>
      <c r="B852" s="235"/>
      <c r="C852" s="235"/>
      <c r="D852" s="235"/>
      <c r="E852" s="235"/>
      <c r="F852" s="235"/>
      <c r="G852" s="235"/>
      <c r="H852" s="235"/>
      <c r="I852" s="235"/>
      <c r="J852" s="235"/>
      <c r="K852" s="235"/>
      <c r="L852" s="235"/>
      <c r="M852" s="235"/>
      <c r="N852" s="235"/>
      <c r="O852" s="235"/>
      <c r="P852" s="235"/>
      <c r="Q852" s="235"/>
    </row>
    <row r="853" spans="1:17" ht="12" customHeight="1" x14ac:dyDescent="0.25">
      <c r="A853" s="235"/>
      <c r="B853" s="235"/>
      <c r="C853" s="235"/>
      <c r="D853" s="235"/>
      <c r="E853" s="235"/>
      <c r="F853" s="235"/>
      <c r="G853" s="235"/>
      <c r="H853" s="235"/>
      <c r="I853" s="235"/>
      <c r="J853" s="235"/>
      <c r="K853" s="235"/>
      <c r="L853" s="235"/>
      <c r="M853" s="235"/>
      <c r="N853" s="235"/>
      <c r="O853" s="235"/>
      <c r="P853" s="235"/>
      <c r="Q853" s="235"/>
    </row>
    <row r="854" spans="1:17" ht="12" customHeight="1" x14ac:dyDescent="0.25">
      <c r="A854" s="235"/>
      <c r="B854" s="235"/>
      <c r="C854" s="235"/>
      <c r="D854" s="235"/>
      <c r="E854" s="235"/>
      <c r="F854" s="235"/>
      <c r="G854" s="235"/>
      <c r="H854" s="235"/>
      <c r="I854" s="235"/>
      <c r="J854" s="235"/>
      <c r="K854" s="235"/>
      <c r="L854" s="235"/>
      <c r="M854" s="235"/>
      <c r="N854" s="235"/>
      <c r="O854" s="235"/>
      <c r="P854" s="235"/>
      <c r="Q854" s="235"/>
    </row>
    <row r="855" spans="1:17" ht="12" customHeight="1" x14ac:dyDescent="0.25">
      <c r="A855" s="235"/>
      <c r="B855" s="235"/>
      <c r="C855" s="235"/>
      <c r="D855" s="235"/>
      <c r="E855" s="235"/>
      <c r="F855" s="235"/>
      <c r="G855" s="235"/>
      <c r="H855" s="235"/>
      <c r="I855" s="235"/>
      <c r="J855" s="235"/>
      <c r="K855" s="235"/>
      <c r="L855" s="235"/>
      <c r="M855" s="235"/>
      <c r="N855" s="235"/>
      <c r="O855" s="235"/>
      <c r="P855" s="235"/>
      <c r="Q855" s="235"/>
    </row>
    <row r="856" spans="1:17" ht="12" customHeight="1" x14ac:dyDescent="0.25">
      <c r="A856" s="235"/>
      <c r="B856" s="235"/>
      <c r="C856" s="235"/>
      <c r="D856" s="235"/>
      <c r="E856" s="235"/>
      <c r="F856" s="235"/>
      <c r="G856" s="235"/>
      <c r="H856" s="235"/>
      <c r="I856" s="235"/>
      <c r="J856" s="235"/>
      <c r="K856" s="235"/>
      <c r="L856" s="235"/>
      <c r="M856" s="235"/>
      <c r="N856" s="235"/>
      <c r="O856" s="235"/>
      <c r="P856" s="235"/>
      <c r="Q856" s="235"/>
    </row>
    <row r="857" spans="1:17" ht="12" customHeight="1" x14ac:dyDescent="0.25">
      <c r="A857" s="235"/>
      <c r="B857" s="235"/>
      <c r="C857" s="235"/>
      <c r="D857" s="235"/>
      <c r="E857" s="235"/>
      <c r="F857" s="235"/>
      <c r="G857" s="235"/>
      <c r="H857" s="235"/>
      <c r="I857" s="235"/>
      <c r="J857" s="235"/>
      <c r="K857" s="235"/>
      <c r="L857" s="235"/>
      <c r="M857" s="235"/>
      <c r="N857" s="235"/>
      <c r="O857" s="235"/>
      <c r="P857" s="235"/>
      <c r="Q857" s="235"/>
    </row>
    <row r="858" spans="1:17" ht="12" customHeight="1" x14ac:dyDescent="0.25">
      <c r="A858" s="235"/>
      <c r="B858" s="235"/>
      <c r="C858" s="235"/>
      <c r="D858" s="235"/>
      <c r="E858" s="235"/>
      <c r="F858" s="235"/>
      <c r="G858" s="235"/>
      <c r="H858" s="235"/>
      <c r="I858" s="235"/>
      <c r="J858" s="235"/>
      <c r="K858" s="235"/>
      <c r="L858" s="235"/>
      <c r="M858" s="235"/>
      <c r="N858" s="235"/>
      <c r="O858" s="235"/>
      <c r="P858" s="235"/>
      <c r="Q858" s="235"/>
    </row>
    <row r="859" spans="1:17" ht="12" customHeight="1" x14ac:dyDescent="0.25">
      <c r="A859" s="235"/>
      <c r="B859" s="235"/>
      <c r="C859" s="235"/>
      <c r="D859" s="235"/>
      <c r="E859" s="235"/>
      <c r="F859" s="235"/>
      <c r="G859" s="235"/>
      <c r="H859" s="235"/>
      <c r="I859" s="235"/>
      <c r="J859" s="235"/>
      <c r="K859" s="235"/>
      <c r="L859" s="235"/>
      <c r="M859" s="235"/>
      <c r="N859" s="235"/>
      <c r="O859" s="235"/>
      <c r="P859" s="235"/>
      <c r="Q859" s="235"/>
    </row>
    <row r="860" spans="1:17" ht="12" customHeight="1" x14ac:dyDescent="0.25">
      <c r="A860" s="235"/>
      <c r="B860" s="235"/>
      <c r="C860" s="235"/>
      <c r="D860" s="235"/>
      <c r="E860" s="235"/>
      <c r="F860" s="235"/>
      <c r="G860" s="235"/>
      <c r="H860" s="235"/>
      <c r="I860" s="235"/>
      <c r="J860" s="235"/>
      <c r="K860" s="235"/>
      <c r="L860" s="235"/>
      <c r="M860" s="235"/>
      <c r="N860" s="235"/>
      <c r="O860" s="235"/>
      <c r="P860" s="235"/>
      <c r="Q860" s="235"/>
    </row>
    <row r="861" spans="1:17" ht="12" customHeight="1" x14ac:dyDescent="0.25">
      <c r="A861" s="235"/>
      <c r="B861" s="235"/>
      <c r="C861" s="235"/>
      <c r="D861" s="235"/>
      <c r="E861" s="235"/>
      <c r="F861" s="235"/>
      <c r="G861" s="235"/>
      <c r="H861" s="235"/>
      <c r="I861" s="235"/>
      <c r="J861" s="235"/>
      <c r="K861" s="235"/>
      <c r="L861" s="235"/>
      <c r="M861" s="235"/>
      <c r="N861" s="235"/>
      <c r="O861" s="235"/>
      <c r="P861" s="235"/>
      <c r="Q861" s="235"/>
    </row>
    <row r="862" spans="1:17" ht="12" customHeight="1" x14ac:dyDescent="0.25">
      <c r="A862" s="235"/>
      <c r="B862" s="235"/>
      <c r="C862" s="235"/>
      <c r="D862" s="235"/>
      <c r="E862" s="235"/>
      <c r="F862" s="235"/>
      <c r="G862" s="235"/>
      <c r="H862" s="235"/>
      <c r="I862" s="235"/>
      <c r="J862" s="235"/>
      <c r="K862" s="235"/>
      <c r="L862" s="235"/>
      <c r="M862" s="235"/>
      <c r="N862" s="235"/>
      <c r="O862" s="235"/>
      <c r="P862" s="235"/>
      <c r="Q862" s="235"/>
    </row>
    <row r="863" spans="1:17" ht="12" customHeight="1" x14ac:dyDescent="0.25">
      <c r="A863" s="235"/>
      <c r="B863" s="235"/>
      <c r="C863" s="235"/>
      <c r="D863" s="235"/>
      <c r="E863" s="235"/>
      <c r="F863" s="235"/>
      <c r="G863" s="235"/>
      <c r="H863" s="235"/>
      <c r="I863" s="235"/>
      <c r="J863" s="235"/>
      <c r="K863" s="235"/>
      <c r="L863" s="235"/>
      <c r="M863" s="235"/>
      <c r="N863" s="235"/>
      <c r="O863" s="235"/>
      <c r="P863" s="235"/>
      <c r="Q863" s="235"/>
    </row>
    <row r="864" spans="1:17" ht="12" customHeight="1" x14ac:dyDescent="0.25">
      <c r="A864" s="235"/>
      <c r="B864" s="235"/>
      <c r="C864" s="235"/>
      <c r="D864" s="235"/>
      <c r="E864" s="235"/>
      <c r="F864" s="235"/>
      <c r="G864" s="235"/>
      <c r="H864" s="235"/>
      <c r="I864" s="235"/>
      <c r="J864" s="235"/>
      <c r="K864" s="235"/>
      <c r="L864" s="235"/>
      <c r="M864" s="235"/>
      <c r="N864" s="235"/>
      <c r="O864" s="235"/>
      <c r="P864" s="235"/>
      <c r="Q864" s="235"/>
    </row>
    <row r="865" spans="1:17" ht="12" customHeight="1" x14ac:dyDescent="0.25">
      <c r="A865" s="235"/>
      <c r="B865" s="235"/>
      <c r="C865" s="235"/>
      <c r="D865" s="235"/>
      <c r="E865" s="235"/>
      <c r="F865" s="235"/>
      <c r="G865" s="235"/>
      <c r="H865" s="235"/>
      <c r="I865" s="235"/>
      <c r="J865" s="235"/>
      <c r="K865" s="235"/>
      <c r="L865" s="235"/>
      <c r="M865" s="235"/>
      <c r="N865" s="235"/>
      <c r="O865" s="235"/>
      <c r="P865" s="235"/>
      <c r="Q865" s="235"/>
    </row>
    <row r="866" spans="1:17" ht="12" customHeight="1" x14ac:dyDescent="0.25">
      <c r="A866" s="235"/>
      <c r="B866" s="235"/>
      <c r="C866" s="235"/>
      <c r="D866" s="235"/>
      <c r="E866" s="235"/>
      <c r="F866" s="235"/>
      <c r="G866" s="235"/>
      <c r="H866" s="235"/>
      <c r="I866" s="235"/>
      <c r="J866" s="235"/>
      <c r="K866" s="235"/>
      <c r="L866" s="235"/>
      <c r="M866" s="235"/>
      <c r="N866" s="235"/>
      <c r="O866" s="235"/>
      <c r="P866" s="235"/>
      <c r="Q866" s="235"/>
    </row>
    <row r="867" spans="1:17" ht="12" customHeight="1" x14ac:dyDescent="0.25">
      <c r="A867" s="235"/>
      <c r="B867" s="235"/>
      <c r="C867" s="235"/>
      <c r="D867" s="235"/>
      <c r="E867" s="235"/>
      <c r="F867" s="235"/>
      <c r="G867" s="235"/>
      <c r="H867" s="235"/>
      <c r="I867" s="235"/>
      <c r="J867" s="235"/>
      <c r="K867" s="235"/>
      <c r="L867" s="235"/>
      <c r="M867" s="235"/>
      <c r="N867" s="235"/>
      <c r="O867" s="235"/>
      <c r="P867" s="235"/>
      <c r="Q867" s="235"/>
    </row>
    <row r="868" spans="1:17" ht="12" customHeight="1" x14ac:dyDescent="0.25">
      <c r="A868" s="235"/>
      <c r="B868" s="235"/>
      <c r="C868" s="235"/>
      <c r="D868" s="235"/>
      <c r="E868" s="235"/>
      <c r="F868" s="235"/>
      <c r="G868" s="235"/>
      <c r="H868" s="235"/>
      <c r="I868" s="235"/>
      <c r="J868" s="235"/>
      <c r="K868" s="235"/>
      <c r="L868" s="235"/>
      <c r="M868" s="235"/>
      <c r="N868" s="235"/>
      <c r="O868" s="235"/>
      <c r="P868" s="235"/>
      <c r="Q868" s="235"/>
    </row>
    <row r="869" spans="1:17" ht="12" customHeight="1" x14ac:dyDescent="0.25">
      <c r="A869" s="235"/>
      <c r="B869" s="235"/>
      <c r="C869" s="235"/>
      <c r="D869" s="235"/>
      <c r="E869" s="235"/>
      <c r="F869" s="235"/>
      <c r="G869" s="235"/>
      <c r="H869" s="235"/>
      <c r="I869" s="235"/>
      <c r="J869" s="235"/>
      <c r="K869" s="235"/>
      <c r="L869" s="235"/>
      <c r="M869" s="235"/>
      <c r="N869" s="235"/>
      <c r="O869" s="235"/>
      <c r="P869" s="235"/>
      <c r="Q869" s="235"/>
    </row>
    <row r="870" spans="1:17" ht="12" customHeight="1" x14ac:dyDescent="0.25">
      <c r="A870" s="235"/>
      <c r="B870" s="235"/>
      <c r="C870" s="235"/>
      <c r="D870" s="235"/>
      <c r="E870" s="235"/>
      <c r="F870" s="235"/>
      <c r="G870" s="235"/>
      <c r="H870" s="235"/>
      <c r="I870" s="235"/>
      <c r="J870" s="235"/>
      <c r="K870" s="235"/>
      <c r="L870" s="235"/>
      <c r="M870" s="235"/>
      <c r="N870" s="235"/>
      <c r="O870" s="235"/>
      <c r="P870" s="235"/>
      <c r="Q870" s="235"/>
    </row>
    <row r="871" spans="1:17" ht="12" customHeight="1" x14ac:dyDescent="0.25">
      <c r="A871" s="235"/>
      <c r="B871" s="235"/>
      <c r="C871" s="235"/>
      <c r="D871" s="235"/>
      <c r="E871" s="235"/>
      <c r="F871" s="235"/>
      <c r="G871" s="235"/>
      <c r="H871" s="235"/>
      <c r="I871" s="235"/>
      <c r="J871" s="235"/>
      <c r="K871" s="235"/>
      <c r="L871" s="235"/>
      <c r="M871" s="235"/>
      <c r="N871" s="235"/>
      <c r="O871" s="235"/>
      <c r="P871" s="235"/>
      <c r="Q871" s="235"/>
    </row>
    <row r="872" spans="1:17" ht="12" customHeight="1" x14ac:dyDescent="0.25">
      <c r="A872" s="235"/>
      <c r="B872" s="235"/>
      <c r="C872" s="235"/>
      <c r="D872" s="235"/>
      <c r="E872" s="235"/>
      <c r="F872" s="235"/>
      <c r="G872" s="235"/>
      <c r="H872" s="235"/>
      <c r="I872" s="235"/>
      <c r="J872" s="235"/>
      <c r="K872" s="235"/>
      <c r="L872" s="235"/>
      <c r="M872" s="235"/>
      <c r="N872" s="235"/>
      <c r="O872" s="235"/>
      <c r="P872" s="235"/>
      <c r="Q872" s="235"/>
    </row>
    <row r="873" spans="1:17" ht="12" customHeight="1" x14ac:dyDescent="0.25">
      <c r="A873" s="235"/>
      <c r="B873" s="235"/>
      <c r="C873" s="235"/>
      <c r="D873" s="235"/>
      <c r="E873" s="235"/>
      <c r="F873" s="235"/>
      <c r="G873" s="235"/>
      <c r="H873" s="235"/>
      <c r="I873" s="235"/>
      <c r="J873" s="235"/>
      <c r="K873" s="235"/>
      <c r="L873" s="235"/>
      <c r="M873" s="235"/>
      <c r="N873" s="235"/>
      <c r="O873" s="235"/>
      <c r="P873" s="235"/>
      <c r="Q873" s="235"/>
    </row>
    <row r="874" spans="1:17" ht="12" customHeight="1" x14ac:dyDescent="0.25">
      <c r="A874" s="235"/>
      <c r="B874" s="235"/>
      <c r="C874" s="235"/>
      <c r="D874" s="235"/>
      <c r="E874" s="235"/>
      <c r="F874" s="235"/>
      <c r="G874" s="235"/>
      <c r="H874" s="235"/>
      <c r="I874" s="235"/>
      <c r="J874" s="235"/>
      <c r="K874" s="235"/>
      <c r="L874" s="235"/>
      <c r="M874" s="235"/>
      <c r="N874" s="235"/>
      <c r="O874" s="235"/>
      <c r="P874" s="235"/>
      <c r="Q874" s="235"/>
    </row>
    <row r="875" spans="1:17" ht="12" customHeight="1" x14ac:dyDescent="0.25">
      <c r="A875" s="235"/>
      <c r="B875" s="235"/>
      <c r="C875" s="235"/>
      <c r="D875" s="235"/>
      <c r="E875" s="235"/>
      <c r="F875" s="235"/>
      <c r="G875" s="235"/>
      <c r="H875" s="235"/>
      <c r="I875" s="235"/>
      <c r="J875" s="235"/>
      <c r="K875" s="235"/>
      <c r="L875" s="235"/>
      <c r="M875" s="235"/>
      <c r="N875" s="235"/>
      <c r="O875" s="235"/>
      <c r="P875" s="235"/>
      <c r="Q875" s="235"/>
    </row>
    <row r="876" spans="1:17" ht="12" customHeight="1" x14ac:dyDescent="0.25">
      <c r="A876" s="235"/>
      <c r="B876" s="235"/>
      <c r="C876" s="235"/>
      <c r="D876" s="235"/>
      <c r="E876" s="235"/>
      <c r="F876" s="235"/>
      <c r="G876" s="235"/>
      <c r="H876" s="235"/>
      <c r="I876" s="235"/>
      <c r="J876" s="235"/>
      <c r="K876" s="235"/>
      <c r="L876" s="235"/>
      <c r="M876" s="235"/>
      <c r="N876" s="235"/>
      <c r="O876" s="235"/>
      <c r="P876" s="235"/>
      <c r="Q876" s="235"/>
    </row>
    <row r="877" spans="1:17" ht="12" customHeight="1" x14ac:dyDescent="0.25">
      <c r="A877" s="235"/>
      <c r="B877" s="235"/>
      <c r="C877" s="235"/>
      <c r="D877" s="235"/>
      <c r="E877" s="235"/>
      <c r="F877" s="235"/>
      <c r="G877" s="235"/>
      <c r="H877" s="235"/>
      <c r="I877" s="235"/>
      <c r="J877" s="235"/>
      <c r="K877" s="235"/>
      <c r="L877" s="235"/>
      <c r="M877" s="235"/>
      <c r="N877" s="235"/>
      <c r="O877" s="235"/>
      <c r="P877" s="235"/>
      <c r="Q877" s="235"/>
    </row>
    <row r="878" spans="1:17" ht="12" customHeight="1" x14ac:dyDescent="0.25">
      <c r="A878" s="235"/>
      <c r="B878" s="235"/>
      <c r="C878" s="235"/>
      <c r="D878" s="235"/>
      <c r="E878" s="235"/>
      <c r="F878" s="235"/>
      <c r="G878" s="235"/>
      <c r="H878" s="235"/>
      <c r="I878" s="235"/>
      <c r="J878" s="235"/>
      <c r="K878" s="235"/>
      <c r="L878" s="235"/>
      <c r="M878" s="235"/>
      <c r="N878" s="235"/>
      <c r="O878" s="235"/>
      <c r="P878" s="235"/>
      <c r="Q878" s="235"/>
    </row>
    <row r="879" spans="1:17" ht="12" customHeight="1" x14ac:dyDescent="0.25">
      <c r="A879" s="235"/>
      <c r="B879" s="235"/>
      <c r="C879" s="235"/>
      <c r="D879" s="235"/>
      <c r="E879" s="235"/>
      <c r="F879" s="235"/>
      <c r="G879" s="235"/>
      <c r="H879" s="235"/>
      <c r="I879" s="235"/>
      <c r="J879" s="235"/>
      <c r="K879" s="235"/>
      <c r="L879" s="235"/>
      <c r="M879" s="235"/>
      <c r="N879" s="235"/>
      <c r="O879" s="235"/>
      <c r="P879" s="235"/>
      <c r="Q879" s="235"/>
    </row>
    <row r="880" spans="1:17" ht="12" customHeight="1" x14ac:dyDescent="0.25">
      <c r="A880" s="235"/>
      <c r="B880" s="235"/>
      <c r="C880" s="235"/>
      <c r="D880" s="235"/>
      <c r="E880" s="235"/>
      <c r="F880" s="235"/>
      <c r="G880" s="235"/>
      <c r="H880" s="235"/>
      <c r="I880" s="235"/>
      <c r="J880" s="235"/>
      <c r="K880" s="235"/>
      <c r="L880" s="235"/>
      <c r="M880" s="235"/>
      <c r="N880" s="235"/>
      <c r="O880" s="235"/>
      <c r="P880" s="235"/>
      <c r="Q880" s="235"/>
    </row>
    <row r="881" spans="1:17" ht="12" customHeight="1" x14ac:dyDescent="0.25">
      <c r="A881" s="235"/>
      <c r="B881" s="235"/>
      <c r="C881" s="235"/>
      <c r="D881" s="235"/>
      <c r="E881" s="235"/>
      <c r="F881" s="235"/>
      <c r="G881" s="235"/>
      <c r="H881" s="235"/>
      <c r="I881" s="235"/>
      <c r="J881" s="235"/>
      <c r="K881" s="235"/>
      <c r="L881" s="235"/>
      <c r="M881" s="235"/>
      <c r="N881" s="235"/>
      <c r="O881" s="235"/>
      <c r="P881" s="235"/>
      <c r="Q881" s="235"/>
    </row>
    <row r="882" spans="1:17" ht="12" customHeight="1" x14ac:dyDescent="0.25">
      <c r="A882" s="235"/>
      <c r="B882" s="235"/>
      <c r="C882" s="235"/>
      <c r="D882" s="235"/>
      <c r="E882" s="235"/>
      <c r="F882" s="235"/>
      <c r="G882" s="235"/>
      <c r="H882" s="235"/>
      <c r="I882" s="235"/>
      <c r="J882" s="235"/>
      <c r="K882" s="235"/>
      <c r="L882" s="235"/>
      <c r="M882" s="235"/>
      <c r="N882" s="235"/>
      <c r="O882" s="235"/>
      <c r="P882" s="235"/>
      <c r="Q882" s="235"/>
    </row>
    <row r="883" spans="1:17" ht="12" customHeight="1" x14ac:dyDescent="0.25">
      <c r="A883" s="235"/>
      <c r="B883" s="235"/>
      <c r="C883" s="235"/>
      <c r="D883" s="235"/>
      <c r="E883" s="235"/>
      <c r="F883" s="235"/>
      <c r="G883" s="235"/>
      <c r="H883" s="235"/>
      <c r="I883" s="235"/>
      <c r="J883" s="235"/>
      <c r="K883" s="235"/>
      <c r="L883" s="235"/>
      <c r="M883" s="235"/>
      <c r="N883" s="235"/>
      <c r="O883" s="235"/>
      <c r="P883" s="235"/>
      <c r="Q883" s="235"/>
    </row>
    <row r="884" spans="1:17" ht="12" customHeight="1" x14ac:dyDescent="0.25">
      <c r="A884" s="235"/>
      <c r="B884" s="235"/>
      <c r="C884" s="235"/>
      <c r="D884" s="235"/>
      <c r="E884" s="235"/>
      <c r="F884" s="235"/>
      <c r="G884" s="235"/>
      <c r="H884" s="235"/>
      <c r="I884" s="235"/>
      <c r="J884" s="235"/>
      <c r="K884" s="235"/>
      <c r="L884" s="235"/>
      <c r="M884" s="235"/>
      <c r="N884" s="235"/>
      <c r="O884" s="235"/>
      <c r="P884" s="235"/>
      <c r="Q884" s="235"/>
    </row>
    <row r="885" spans="1:17" ht="12" customHeight="1" x14ac:dyDescent="0.25">
      <c r="A885" s="235"/>
      <c r="B885" s="235"/>
      <c r="C885" s="235"/>
      <c r="D885" s="235"/>
      <c r="E885" s="235"/>
      <c r="F885" s="235"/>
      <c r="G885" s="235"/>
      <c r="H885" s="235"/>
      <c r="I885" s="235"/>
      <c r="J885" s="235"/>
      <c r="K885" s="235"/>
      <c r="L885" s="235"/>
      <c r="M885" s="235"/>
      <c r="N885" s="235"/>
      <c r="O885" s="235"/>
      <c r="P885" s="235"/>
      <c r="Q885" s="235"/>
    </row>
    <row r="886" spans="1:17" ht="12" customHeight="1" x14ac:dyDescent="0.25">
      <c r="A886" s="235"/>
      <c r="B886" s="235"/>
      <c r="C886" s="235"/>
      <c r="D886" s="235"/>
      <c r="E886" s="235"/>
      <c r="F886" s="235"/>
      <c r="G886" s="235"/>
      <c r="H886" s="235"/>
      <c r="I886" s="235"/>
      <c r="J886" s="235"/>
      <c r="K886" s="235"/>
      <c r="L886" s="235"/>
      <c r="M886" s="235"/>
      <c r="N886" s="235"/>
      <c r="O886" s="235"/>
      <c r="P886" s="235"/>
      <c r="Q886" s="235"/>
    </row>
    <row r="887" spans="1:17" ht="12" customHeight="1" x14ac:dyDescent="0.25">
      <c r="A887" s="235"/>
      <c r="B887" s="235"/>
      <c r="C887" s="235"/>
      <c r="D887" s="235"/>
      <c r="E887" s="235"/>
      <c r="F887" s="235"/>
      <c r="G887" s="235"/>
      <c r="H887" s="235"/>
      <c r="I887" s="235"/>
      <c r="J887" s="235"/>
      <c r="K887" s="235"/>
      <c r="L887" s="235"/>
      <c r="M887" s="235"/>
      <c r="N887" s="235"/>
      <c r="O887" s="235"/>
      <c r="P887" s="235"/>
      <c r="Q887" s="235"/>
    </row>
    <row r="888" spans="1:17" ht="12" customHeight="1" x14ac:dyDescent="0.25">
      <c r="A888" s="235"/>
      <c r="B888" s="235"/>
      <c r="C888" s="235"/>
      <c r="D888" s="235"/>
      <c r="E888" s="235"/>
      <c r="F888" s="235"/>
      <c r="G888" s="235"/>
      <c r="H888" s="235"/>
      <c r="I888" s="235"/>
      <c r="J888" s="235"/>
      <c r="K888" s="235"/>
      <c r="L888" s="235"/>
      <c r="M888" s="235"/>
      <c r="N888" s="235"/>
      <c r="O888" s="235"/>
      <c r="P888" s="235"/>
      <c r="Q888" s="235"/>
    </row>
    <row r="889" spans="1:17" ht="12" customHeight="1" x14ac:dyDescent="0.25">
      <c r="A889" s="235"/>
      <c r="B889" s="235"/>
      <c r="C889" s="235"/>
      <c r="D889" s="235"/>
      <c r="E889" s="235"/>
      <c r="F889" s="235"/>
      <c r="G889" s="235"/>
      <c r="H889" s="235"/>
      <c r="I889" s="235"/>
      <c r="J889" s="235"/>
      <c r="K889" s="235"/>
      <c r="L889" s="235"/>
      <c r="M889" s="235"/>
      <c r="N889" s="235"/>
      <c r="O889" s="235"/>
      <c r="P889" s="235"/>
      <c r="Q889" s="235"/>
    </row>
    <row r="890" spans="1:17" ht="12" customHeight="1" x14ac:dyDescent="0.25">
      <c r="A890" s="235"/>
      <c r="B890" s="235"/>
      <c r="C890" s="235"/>
      <c r="D890" s="235"/>
      <c r="E890" s="235"/>
      <c r="F890" s="235"/>
      <c r="G890" s="235"/>
      <c r="H890" s="235"/>
      <c r="I890" s="235"/>
      <c r="J890" s="235"/>
      <c r="K890" s="235"/>
      <c r="L890" s="235"/>
      <c r="M890" s="235"/>
      <c r="N890" s="235"/>
      <c r="O890" s="235"/>
      <c r="P890" s="235"/>
      <c r="Q890" s="235"/>
    </row>
    <row r="891" spans="1:17" ht="12" customHeight="1" x14ac:dyDescent="0.25">
      <c r="A891" s="235"/>
      <c r="B891" s="235"/>
      <c r="C891" s="235"/>
      <c r="D891" s="235"/>
      <c r="E891" s="235"/>
      <c r="F891" s="235"/>
      <c r="G891" s="235"/>
      <c r="H891" s="235"/>
      <c r="I891" s="235"/>
      <c r="J891" s="235"/>
      <c r="K891" s="235"/>
      <c r="L891" s="235"/>
      <c r="M891" s="235"/>
      <c r="N891" s="235"/>
      <c r="O891" s="235"/>
      <c r="P891" s="235"/>
      <c r="Q891" s="235"/>
    </row>
    <row r="892" spans="1:17" ht="12" customHeight="1" x14ac:dyDescent="0.25">
      <c r="A892" s="235"/>
      <c r="B892" s="235"/>
      <c r="C892" s="235"/>
      <c r="D892" s="235"/>
      <c r="E892" s="235"/>
      <c r="F892" s="235"/>
      <c r="G892" s="235"/>
      <c r="H892" s="235"/>
      <c r="I892" s="235"/>
      <c r="J892" s="235"/>
      <c r="K892" s="235"/>
      <c r="L892" s="235"/>
      <c r="M892" s="235"/>
      <c r="N892" s="235"/>
      <c r="O892" s="235"/>
      <c r="P892" s="235"/>
      <c r="Q892" s="235"/>
    </row>
    <row r="893" spans="1:17" ht="12" customHeight="1" x14ac:dyDescent="0.25">
      <c r="A893" s="235"/>
      <c r="B893" s="235"/>
      <c r="C893" s="235"/>
      <c r="D893" s="235"/>
      <c r="E893" s="235"/>
      <c r="F893" s="235"/>
      <c r="G893" s="235"/>
      <c r="H893" s="235"/>
      <c r="I893" s="235"/>
      <c r="J893" s="235"/>
      <c r="K893" s="235"/>
      <c r="L893" s="235"/>
      <c r="M893" s="235"/>
      <c r="N893" s="235"/>
      <c r="O893" s="235"/>
      <c r="P893" s="235"/>
      <c r="Q893" s="235"/>
    </row>
    <row r="894" spans="1:17" ht="12" customHeight="1" x14ac:dyDescent="0.25">
      <c r="A894" s="235"/>
      <c r="B894" s="235"/>
      <c r="C894" s="235"/>
      <c r="D894" s="235"/>
      <c r="E894" s="235"/>
      <c r="F894" s="235"/>
      <c r="G894" s="235"/>
      <c r="H894" s="235"/>
      <c r="I894" s="235"/>
      <c r="J894" s="235"/>
      <c r="K894" s="235"/>
      <c r="L894" s="235"/>
      <c r="M894" s="235"/>
      <c r="N894" s="235"/>
      <c r="O894" s="235"/>
      <c r="P894" s="235"/>
      <c r="Q894" s="235"/>
    </row>
    <row r="895" spans="1:17" ht="12" customHeight="1" x14ac:dyDescent="0.25">
      <c r="A895" s="235"/>
      <c r="B895" s="235"/>
      <c r="C895" s="235"/>
      <c r="D895" s="235"/>
      <c r="E895" s="235"/>
      <c r="F895" s="235"/>
      <c r="G895" s="235"/>
      <c r="H895" s="235"/>
      <c r="I895" s="235"/>
      <c r="J895" s="235"/>
      <c r="K895" s="235"/>
      <c r="L895" s="235"/>
      <c r="M895" s="235"/>
      <c r="N895" s="235"/>
      <c r="O895" s="235"/>
      <c r="P895" s="235"/>
      <c r="Q895" s="235"/>
    </row>
    <row r="896" spans="1:17" ht="12" customHeight="1" x14ac:dyDescent="0.25">
      <c r="A896" s="235"/>
      <c r="B896" s="235"/>
      <c r="C896" s="235"/>
      <c r="D896" s="235"/>
      <c r="E896" s="235"/>
      <c r="F896" s="235"/>
      <c r="G896" s="235"/>
      <c r="H896" s="235"/>
      <c r="I896" s="235"/>
      <c r="J896" s="235"/>
      <c r="K896" s="235"/>
      <c r="L896" s="235"/>
      <c r="M896" s="235"/>
      <c r="N896" s="235"/>
      <c r="O896" s="235"/>
      <c r="P896" s="235"/>
      <c r="Q896" s="235"/>
    </row>
    <row r="897" spans="1:17" ht="12" customHeight="1" x14ac:dyDescent="0.25">
      <c r="A897" s="235"/>
      <c r="B897" s="235"/>
      <c r="C897" s="235"/>
      <c r="D897" s="235"/>
      <c r="E897" s="235"/>
      <c r="F897" s="235"/>
      <c r="G897" s="235"/>
      <c r="H897" s="235"/>
      <c r="I897" s="235"/>
      <c r="J897" s="235"/>
      <c r="K897" s="235"/>
      <c r="L897" s="235"/>
      <c r="M897" s="235"/>
      <c r="N897" s="235"/>
      <c r="O897" s="235"/>
      <c r="P897" s="235"/>
      <c r="Q897" s="235"/>
    </row>
    <row r="898" spans="1:17" ht="12" customHeight="1" x14ac:dyDescent="0.25">
      <c r="A898" s="235"/>
      <c r="B898" s="235"/>
      <c r="C898" s="235"/>
      <c r="D898" s="235"/>
      <c r="E898" s="235"/>
      <c r="F898" s="235"/>
      <c r="G898" s="235"/>
      <c r="H898" s="235"/>
      <c r="I898" s="235"/>
      <c r="J898" s="235"/>
      <c r="K898" s="235"/>
      <c r="L898" s="235"/>
      <c r="M898" s="235"/>
      <c r="N898" s="235"/>
      <c r="O898" s="235"/>
      <c r="P898" s="235"/>
      <c r="Q898" s="235"/>
    </row>
    <row r="899" spans="1:17" ht="12" customHeight="1" x14ac:dyDescent="0.25">
      <c r="A899" s="235"/>
      <c r="B899" s="235"/>
      <c r="C899" s="235"/>
      <c r="D899" s="235"/>
      <c r="E899" s="235"/>
      <c r="F899" s="235"/>
      <c r="G899" s="235"/>
      <c r="H899" s="235"/>
      <c r="I899" s="235"/>
      <c r="J899" s="235"/>
      <c r="K899" s="235"/>
      <c r="L899" s="235"/>
      <c r="M899" s="235"/>
      <c r="N899" s="235"/>
      <c r="O899" s="235"/>
      <c r="P899" s="235"/>
      <c r="Q899" s="235"/>
    </row>
    <row r="900" spans="1:17" ht="12" customHeight="1" x14ac:dyDescent="0.25">
      <c r="A900" s="235"/>
      <c r="B900" s="235"/>
      <c r="C900" s="235"/>
      <c r="D900" s="235"/>
      <c r="E900" s="235"/>
      <c r="F900" s="235"/>
      <c r="G900" s="235"/>
      <c r="H900" s="235"/>
      <c r="I900" s="235"/>
      <c r="J900" s="235"/>
      <c r="K900" s="235"/>
      <c r="L900" s="235"/>
      <c r="M900" s="235"/>
      <c r="N900" s="235"/>
      <c r="O900" s="235"/>
      <c r="P900" s="235"/>
      <c r="Q900" s="235"/>
    </row>
    <row r="901" spans="1:17" ht="12" customHeight="1" x14ac:dyDescent="0.25">
      <c r="A901" s="235"/>
      <c r="B901" s="235"/>
      <c r="C901" s="235"/>
      <c r="D901" s="235"/>
      <c r="E901" s="235"/>
      <c r="F901" s="235"/>
      <c r="G901" s="235"/>
      <c r="H901" s="235"/>
      <c r="I901" s="235"/>
      <c r="J901" s="235"/>
      <c r="K901" s="235"/>
      <c r="L901" s="235"/>
      <c r="M901" s="235"/>
      <c r="N901" s="235"/>
      <c r="O901" s="235"/>
      <c r="P901" s="235"/>
      <c r="Q901" s="235"/>
    </row>
    <row r="902" spans="1:17" ht="12" customHeight="1" x14ac:dyDescent="0.25">
      <c r="A902" s="235"/>
      <c r="B902" s="235"/>
      <c r="C902" s="235"/>
      <c r="D902" s="235"/>
      <c r="E902" s="235"/>
      <c r="F902" s="235"/>
      <c r="G902" s="235"/>
      <c r="H902" s="235"/>
      <c r="I902" s="235"/>
      <c r="J902" s="235"/>
      <c r="K902" s="235"/>
      <c r="L902" s="235"/>
      <c r="M902" s="235"/>
      <c r="N902" s="235"/>
      <c r="O902" s="235"/>
      <c r="P902" s="235"/>
      <c r="Q902" s="235"/>
    </row>
    <row r="903" spans="1:17" ht="12" customHeight="1" x14ac:dyDescent="0.25">
      <c r="A903" s="235"/>
      <c r="B903" s="235"/>
      <c r="C903" s="235"/>
      <c r="D903" s="235"/>
      <c r="E903" s="235"/>
      <c r="F903" s="235"/>
      <c r="G903" s="235"/>
      <c r="H903" s="235"/>
      <c r="I903" s="235"/>
      <c r="J903" s="235"/>
      <c r="K903" s="235"/>
      <c r="L903" s="235"/>
      <c r="M903" s="235"/>
      <c r="N903" s="235"/>
      <c r="O903" s="235"/>
      <c r="P903" s="235"/>
      <c r="Q903" s="235"/>
    </row>
    <row r="904" spans="1:17" ht="12" customHeight="1" x14ac:dyDescent="0.25">
      <c r="A904" s="235"/>
      <c r="B904" s="235"/>
      <c r="C904" s="235"/>
      <c r="D904" s="235"/>
      <c r="E904" s="235"/>
      <c r="F904" s="235"/>
      <c r="G904" s="235"/>
      <c r="H904" s="235"/>
      <c r="I904" s="235"/>
      <c r="J904" s="235"/>
      <c r="K904" s="235"/>
      <c r="L904" s="235"/>
      <c r="M904" s="235"/>
      <c r="N904" s="235"/>
      <c r="O904" s="235"/>
      <c r="P904" s="235"/>
      <c r="Q904" s="235"/>
    </row>
    <row r="905" spans="1:17" ht="12" customHeight="1" x14ac:dyDescent="0.25">
      <c r="A905" s="235"/>
      <c r="B905" s="235"/>
      <c r="C905" s="235"/>
      <c r="D905" s="235"/>
      <c r="E905" s="235"/>
      <c r="F905" s="235"/>
      <c r="G905" s="235"/>
      <c r="H905" s="235"/>
      <c r="I905" s="235"/>
      <c r="J905" s="235"/>
      <c r="K905" s="235"/>
      <c r="L905" s="235"/>
      <c r="M905" s="235"/>
      <c r="N905" s="235"/>
      <c r="O905" s="235"/>
      <c r="P905" s="235"/>
      <c r="Q905" s="235"/>
    </row>
    <row r="906" spans="1:17" ht="12" customHeight="1" x14ac:dyDescent="0.25">
      <c r="A906" s="235"/>
      <c r="B906" s="235"/>
      <c r="C906" s="235"/>
      <c r="D906" s="235"/>
      <c r="E906" s="235"/>
      <c r="F906" s="235"/>
      <c r="G906" s="235"/>
      <c r="H906" s="235"/>
      <c r="I906" s="235"/>
      <c r="J906" s="235"/>
      <c r="K906" s="235"/>
      <c r="L906" s="235"/>
      <c r="M906" s="235"/>
      <c r="N906" s="235"/>
      <c r="O906" s="235"/>
      <c r="P906" s="235"/>
      <c r="Q906" s="235"/>
    </row>
    <row r="907" spans="1:17" ht="12" customHeight="1" x14ac:dyDescent="0.25">
      <c r="A907" s="235"/>
      <c r="B907" s="235"/>
      <c r="C907" s="235"/>
      <c r="D907" s="235"/>
      <c r="E907" s="235"/>
      <c r="F907" s="235"/>
      <c r="G907" s="235"/>
      <c r="H907" s="235"/>
      <c r="I907" s="235"/>
      <c r="J907" s="235"/>
      <c r="K907" s="235"/>
      <c r="L907" s="235"/>
      <c r="M907" s="235"/>
      <c r="N907" s="235"/>
      <c r="O907" s="235"/>
      <c r="P907" s="235"/>
      <c r="Q907" s="235"/>
    </row>
    <row r="908" spans="1:17" ht="12" customHeight="1" x14ac:dyDescent="0.25">
      <c r="A908" s="235"/>
      <c r="B908" s="235"/>
      <c r="C908" s="235"/>
      <c r="D908" s="235"/>
      <c r="E908" s="235"/>
      <c r="F908" s="235"/>
      <c r="G908" s="235"/>
      <c r="H908" s="235"/>
      <c r="I908" s="235"/>
      <c r="J908" s="235"/>
      <c r="K908" s="235"/>
      <c r="L908" s="235"/>
      <c r="M908" s="235"/>
      <c r="N908" s="235"/>
      <c r="O908" s="235"/>
      <c r="P908" s="235"/>
      <c r="Q908" s="235"/>
    </row>
    <row r="909" spans="1:17" ht="12" customHeight="1" x14ac:dyDescent="0.25">
      <c r="A909" s="235"/>
      <c r="B909" s="235"/>
      <c r="C909" s="235"/>
      <c r="D909" s="235"/>
      <c r="E909" s="235"/>
      <c r="F909" s="235"/>
      <c r="G909" s="235"/>
      <c r="H909" s="235"/>
      <c r="I909" s="235"/>
      <c r="J909" s="235"/>
      <c r="K909" s="235"/>
      <c r="L909" s="235"/>
      <c r="M909" s="235"/>
      <c r="N909" s="235"/>
      <c r="O909" s="235"/>
      <c r="P909" s="235"/>
      <c r="Q909" s="235"/>
    </row>
    <row r="910" spans="1:17" ht="12" customHeight="1" x14ac:dyDescent="0.25">
      <c r="A910" s="235"/>
      <c r="B910" s="235"/>
      <c r="C910" s="235"/>
      <c r="D910" s="235"/>
      <c r="E910" s="235"/>
      <c r="F910" s="235"/>
      <c r="G910" s="235"/>
      <c r="H910" s="235"/>
      <c r="I910" s="235"/>
      <c r="J910" s="235"/>
      <c r="K910" s="235"/>
      <c r="L910" s="235"/>
      <c r="M910" s="235"/>
      <c r="N910" s="235"/>
      <c r="O910" s="235"/>
      <c r="P910" s="235"/>
      <c r="Q910" s="235"/>
    </row>
    <row r="911" spans="1:17" ht="12" customHeight="1" x14ac:dyDescent="0.25">
      <c r="A911" s="235"/>
      <c r="B911" s="235"/>
      <c r="C911" s="235"/>
      <c r="D911" s="235"/>
      <c r="E911" s="235"/>
      <c r="F911" s="235"/>
      <c r="G911" s="235"/>
      <c r="H911" s="235"/>
      <c r="I911" s="235"/>
      <c r="J911" s="235"/>
      <c r="K911" s="235"/>
      <c r="L911" s="235"/>
      <c r="M911" s="235"/>
      <c r="N911" s="235"/>
      <c r="O911" s="235"/>
      <c r="P911" s="235"/>
      <c r="Q911" s="235"/>
    </row>
    <row r="912" spans="1:17" ht="12" customHeight="1" x14ac:dyDescent="0.25">
      <c r="A912" s="235"/>
      <c r="B912" s="235"/>
      <c r="C912" s="235"/>
      <c r="D912" s="235"/>
      <c r="E912" s="235"/>
      <c r="F912" s="235"/>
      <c r="G912" s="235"/>
      <c r="H912" s="235"/>
      <c r="I912" s="235"/>
      <c r="J912" s="235"/>
      <c r="K912" s="235"/>
      <c r="L912" s="235"/>
      <c r="M912" s="235"/>
      <c r="N912" s="235"/>
      <c r="O912" s="235"/>
      <c r="P912" s="235"/>
      <c r="Q912" s="235"/>
    </row>
    <row r="913" spans="1:17" ht="12" customHeight="1" x14ac:dyDescent="0.25">
      <c r="A913" s="235"/>
      <c r="B913" s="235"/>
      <c r="C913" s="235"/>
      <c r="D913" s="235"/>
      <c r="E913" s="235"/>
      <c r="F913" s="235"/>
      <c r="G913" s="235"/>
      <c r="H913" s="235"/>
      <c r="I913" s="235"/>
      <c r="J913" s="235"/>
      <c r="K913" s="235"/>
      <c r="L913" s="235"/>
      <c r="M913" s="235"/>
      <c r="N913" s="235"/>
      <c r="O913" s="235"/>
      <c r="P913" s="235"/>
      <c r="Q913" s="235"/>
    </row>
    <row r="914" spans="1:17" ht="12" customHeight="1" x14ac:dyDescent="0.25">
      <c r="A914" s="235"/>
      <c r="B914" s="235"/>
      <c r="C914" s="235"/>
      <c r="D914" s="235"/>
      <c r="E914" s="235"/>
      <c r="F914" s="235"/>
      <c r="G914" s="235"/>
      <c r="H914" s="235"/>
      <c r="I914" s="235"/>
      <c r="J914" s="235"/>
      <c r="K914" s="235"/>
      <c r="L914" s="235"/>
      <c r="M914" s="235"/>
      <c r="N914" s="235"/>
      <c r="O914" s="235"/>
      <c r="P914" s="235"/>
      <c r="Q914" s="235"/>
    </row>
    <row r="915" spans="1:17" ht="12" customHeight="1" x14ac:dyDescent="0.25">
      <c r="A915" s="235"/>
      <c r="B915" s="235"/>
      <c r="C915" s="235"/>
      <c r="D915" s="235"/>
      <c r="E915" s="235"/>
      <c r="F915" s="235"/>
      <c r="G915" s="235"/>
      <c r="H915" s="235"/>
      <c r="I915" s="235"/>
      <c r="J915" s="235"/>
      <c r="K915" s="235"/>
      <c r="L915" s="235"/>
      <c r="M915" s="235"/>
      <c r="N915" s="235"/>
      <c r="O915" s="235"/>
      <c r="P915" s="235"/>
      <c r="Q915" s="235"/>
    </row>
    <row r="916" spans="1:17" ht="12" customHeight="1" x14ac:dyDescent="0.25">
      <c r="A916" s="235"/>
      <c r="B916" s="235"/>
      <c r="C916" s="235"/>
      <c r="D916" s="235"/>
      <c r="E916" s="235"/>
      <c r="F916" s="235"/>
      <c r="G916" s="235"/>
      <c r="H916" s="235"/>
      <c r="I916" s="235"/>
      <c r="J916" s="235"/>
      <c r="K916" s="235"/>
      <c r="L916" s="235"/>
      <c r="M916" s="235"/>
      <c r="N916" s="235"/>
      <c r="O916" s="235"/>
      <c r="P916" s="235"/>
      <c r="Q916" s="235"/>
    </row>
    <row r="917" spans="1:17" ht="12" customHeight="1" x14ac:dyDescent="0.25">
      <c r="A917" s="235"/>
      <c r="B917" s="235"/>
      <c r="C917" s="235"/>
      <c r="D917" s="235"/>
      <c r="E917" s="235"/>
      <c r="F917" s="235"/>
      <c r="G917" s="235"/>
      <c r="H917" s="235"/>
      <c r="I917" s="235"/>
      <c r="J917" s="235"/>
      <c r="K917" s="235"/>
      <c r="L917" s="235"/>
      <c r="M917" s="235"/>
      <c r="N917" s="235"/>
      <c r="O917" s="235"/>
      <c r="P917" s="235"/>
      <c r="Q917" s="235"/>
    </row>
    <row r="918" spans="1:17" ht="12" customHeight="1" x14ac:dyDescent="0.25">
      <c r="A918" s="235"/>
      <c r="B918" s="235"/>
      <c r="C918" s="235"/>
      <c r="D918" s="235"/>
      <c r="E918" s="235"/>
      <c r="F918" s="235"/>
      <c r="G918" s="235"/>
      <c r="H918" s="235"/>
      <c r="I918" s="235"/>
      <c r="J918" s="235"/>
      <c r="K918" s="235"/>
      <c r="L918" s="235"/>
      <c r="M918" s="235"/>
      <c r="N918" s="235"/>
      <c r="O918" s="235"/>
      <c r="P918" s="235"/>
      <c r="Q918" s="235"/>
    </row>
    <row r="919" spans="1:17" ht="12" customHeight="1" x14ac:dyDescent="0.25">
      <c r="A919" s="235"/>
      <c r="B919" s="235"/>
      <c r="C919" s="235"/>
      <c r="D919" s="235"/>
      <c r="E919" s="235"/>
      <c r="F919" s="235"/>
      <c r="G919" s="235"/>
      <c r="H919" s="235"/>
      <c r="I919" s="235"/>
      <c r="J919" s="235"/>
      <c r="K919" s="235"/>
      <c r="L919" s="235"/>
      <c r="M919" s="235"/>
      <c r="N919" s="235"/>
      <c r="O919" s="235"/>
      <c r="P919" s="235"/>
      <c r="Q919" s="235"/>
    </row>
    <row r="920" spans="1:17" ht="12" customHeight="1" x14ac:dyDescent="0.25">
      <c r="A920" s="235"/>
      <c r="B920" s="235"/>
      <c r="C920" s="235"/>
      <c r="D920" s="235"/>
      <c r="E920" s="235"/>
      <c r="F920" s="235"/>
      <c r="G920" s="235"/>
      <c r="H920" s="235"/>
      <c r="I920" s="235"/>
      <c r="J920" s="235"/>
      <c r="K920" s="235"/>
      <c r="L920" s="235"/>
      <c r="M920" s="235"/>
      <c r="N920" s="235"/>
      <c r="O920" s="235"/>
      <c r="P920" s="235"/>
      <c r="Q920" s="235"/>
    </row>
    <row r="921" spans="1:17" ht="12" customHeight="1" x14ac:dyDescent="0.25">
      <c r="A921" s="235"/>
      <c r="B921" s="235"/>
      <c r="C921" s="235"/>
      <c r="D921" s="235"/>
      <c r="E921" s="235"/>
      <c r="F921" s="235"/>
      <c r="G921" s="235"/>
      <c r="H921" s="235"/>
      <c r="I921" s="235"/>
      <c r="J921" s="235"/>
      <c r="K921" s="235"/>
      <c r="L921" s="235"/>
      <c r="M921" s="235"/>
      <c r="N921" s="235"/>
      <c r="O921" s="235"/>
      <c r="P921" s="235"/>
      <c r="Q921" s="235"/>
    </row>
    <row r="922" spans="1:17" ht="12" customHeight="1" x14ac:dyDescent="0.25">
      <c r="A922" s="235"/>
      <c r="B922" s="235"/>
      <c r="C922" s="235"/>
      <c r="D922" s="235"/>
      <c r="E922" s="235"/>
      <c r="F922" s="235"/>
      <c r="G922" s="235"/>
      <c r="H922" s="235"/>
      <c r="I922" s="235"/>
      <c r="J922" s="235"/>
      <c r="K922" s="235"/>
      <c r="L922" s="235"/>
      <c r="M922" s="235"/>
      <c r="N922" s="235"/>
      <c r="O922" s="235"/>
      <c r="P922" s="235"/>
      <c r="Q922" s="235"/>
    </row>
    <row r="923" spans="1:17" ht="12" customHeight="1" x14ac:dyDescent="0.25">
      <c r="A923" s="235"/>
      <c r="B923" s="235"/>
      <c r="C923" s="235"/>
      <c r="D923" s="235"/>
      <c r="E923" s="235"/>
      <c r="F923" s="235"/>
      <c r="G923" s="235"/>
      <c r="H923" s="235"/>
      <c r="I923" s="235"/>
      <c r="J923" s="235"/>
      <c r="K923" s="235"/>
      <c r="L923" s="235"/>
      <c r="M923" s="235"/>
      <c r="N923" s="235"/>
      <c r="O923" s="235"/>
      <c r="P923" s="235"/>
      <c r="Q923" s="235"/>
    </row>
    <row r="924" spans="1:17" ht="12" customHeight="1" x14ac:dyDescent="0.25">
      <c r="A924" s="235"/>
      <c r="B924" s="235"/>
      <c r="C924" s="235"/>
      <c r="D924" s="235"/>
      <c r="E924" s="235"/>
      <c r="F924" s="235"/>
      <c r="G924" s="235"/>
      <c r="H924" s="235"/>
      <c r="I924" s="235"/>
      <c r="J924" s="235"/>
      <c r="K924" s="235"/>
      <c r="L924" s="235"/>
      <c r="M924" s="235"/>
      <c r="N924" s="235"/>
      <c r="O924" s="235"/>
      <c r="P924" s="235"/>
      <c r="Q924" s="235"/>
    </row>
    <row r="925" spans="1:17" ht="12" customHeight="1" x14ac:dyDescent="0.25">
      <c r="A925" s="235"/>
      <c r="B925" s="235"/>
      <c r="C925" s="235"/>
      <c r="D925" s="235"/>
      <c r="E925" s="235"/>
      <c r="F925" s="235"/>
      <c r="G925" s="235"/>
      <c r="H925" s="235"/>
      <c r="I925" s="235"/>
      <c r="J925" s="235"/>
      <c r="K925" s="235"/>
      <c r="L925" s="235"/>
      <c r="M925" s="235"/>
      <c r="N925" s="235"/>
      <c r="O925" s="235"/>
      <c r="P925" s="235"/>
      <c r="Q925" s="235"/>
    </row>
    <row r="926" spans="1:17" ht="12" customHeight="1" x14ac:dyDescent="0.25">
      <c r="A926" s="235"/>
      <c r="B926" s="235"/>
      <c r="C926" s="235"/>
      <c r="D926" s="235"/>
      <c r="E926" s="235"/>
      <c r="F926" s="235"/>
      <c r="G926" s="235"/>
      <c r="H926" s="235"/>
      <c r="I926" s="235"/>
      <c r="J926" s="235"/>
      <c r="K926" s="235"/>
      <c r="L926" s="235"/>
      <c r="M926" s="235"/>
      <c r="N926" s="235"/>
      <c r="O926" s="235"/>
      <c r="P926" s="235"/>
      <c r="Q926" s="235"/>
    </row>
    <row r="927" spans="1:17" ht="12" customHeight="1" x14ac:dyDescent="0.25">
      <c r="A927" s="235"/>
      <c r="B927" s="235"/>
      <c r="C927" s="235"/>
      <c r="D927" s="235"/>
      <c r="E927" s="235"/>
      <c r="F927" s="235"/>
      <c r="G927" s="235"/>
      <c r="H927" s="235"/>
      <c r="I927" s="235"/>
      <c r="J927" s="235"/>
      <c r="K927" s="235"/>
      <c r="L927" s="235"/>
      <c r="M927" s="235"/>
      <c r="N927" s="235"/>
      <c r="O927" s="235"/>
      <c r="P927" s="235"/>
      <c r="Q927" s="235"/>
    </row>
    <row r="928" spans="1:17" ht="12" customHeight="1" x14ac:dyDescent="0.25">
      <c r="A928" s="235"/>
      <c r="B928" s="235"/>
      <c r="C928" s="235"/>
      <c r="D928" s="235"/>
      <c r="E928" s="235"/>
      <c r="F928" s="235"/>
      <c r="G928" s="235"/>
      <c r="H928" s="235"/>
      <c r="I928" s="235"/>
      <c r="J928" s="235"/>
      <c r="K928" s="235"/>
      <c r="L928" s="235"/>
      <c r="M928" s="235"/>
      <c r="N928" s="235"/>
      <c r="O928" s="235"/>
      <c r="P928" s="235"/>
      <c r="Q928" s="235"/>
    </row>
    <row r="929" spans="1:17" ht="12" customHeight="1" x14ac:dyDescent="0.25">
      <c r="A929" s="235"/>
      <c r="B929" s="235"/>
      <c r="C929" s="235"/>
      <c r="D929" s="235"/>
      <c r="E929" s="235"/>
      <c r="F929" s="235"/>
      <c r="G929" s="235"/>
      <c r="H929" s="235"/>
      <c r="I929" s="235"/>
      <c r="J929" s="235"/>
      <c r="K929" s="235"/>
      <c r="L929" s="235"/>
      <c r="M929" s="235"/>
      <c r="N929" s="235"/>
      <c r="O929" s="235"/>
      <c r="P929" s="235"/>
      <c r="Q929" s="235"/>
    </row>
    <row r="930" spans="1:17" ht="12" customHeight="1" x14ac:dyDescent="0.25">
      <c r="A930" s="235"/>
      <c r="B930" s="235"/>
      <c r="C930" s="235"/>
      <c r="D930" s="235"/>
      <c r="E930" s="235"/>
      <c r="F930" s="235"/>
      <c r="G930" s="235"/>
      <c r="H930" s="235"/>
      <c r="I930" s="235"/>
      <c r="J930" s="235"/>
      <c r="K930" s="235"/>
      <c r="L930" s="235"/>
      <c r="M930" s="235"/>
      <c r="N930" s="235"/>
      <c r="O930" s="235"/>
      <c r="P930" s="235"/>
      <c r="Q930" s="235"/>
    </row>
    <row r="931" spans="1:17" ht="12" customHeight="1" x14ac:dyDescent="0.25">
      <c r="A931" s="235"/>
      <c r="B931" s="235"/>
      <c r="C931" s="235"/>
      <c r="D931" s="235"/>
      <c r="E931" s="235"/>
      <c r="F931" s="235"/>
      <c r="G931" s="235"/>
      <c r="H931" s="235"/>
      <c r="I931" s="235"/>
      <c r="J931" s="235"/>
      <c r="K931" s="235"/>
      <c r="L931" s="235"/>
      <c r="M931" s="235"/>
      <c r="N931" s="235"/>
      <c r="O931" s="235"/>
      <c r="P931" s="235"/>
      <c r="Q931" s="235"/>
    </row>
    <row r="932" spans="1:17" ht="12" customHeight="1" x14ac:dyDescent="0.25">
      <c r="A932" s="235"/>
      <c r="B932" s="235"/>
      <c r="C932" s="235"/>
      <c r="D932" s="235"/>
      <c r="E932" s="235"/>
      <c r="F932" s="235"/>
      <c r="G932" s="235"/>
      <c r="H932" s="235"/>
      <c r="I932" s="235"/>
      <c r="J932" s="235"/>
      <c r="K932" s="235"/>
      <c r="L932" s="235"/>
      <c r="M932" s="235"/>
      <c r="N932" s="235"/>
      <c r="O932" s="235"/>
      <c r="P932" s="235"/>
      <c r="Q932" s="235"/>
    </row>
    <row r="933" spans="1:17" ht="12" customHeight="1" x14ac:dyDescent="0.25">
      <c r="A933" s="235"/>
      <c r="B933" s="235"/>
      <c r="C933" s="235"/>
      <c r="D933" s="235"/>
      <c r="E933" s="235"/>
      <c r="F933" s="235"/>
      <c r="G933" s="235"/>
      <c r="H933" s="235"/>
      <c r="I933" s="235"/>
      <c r="J933" s="235"/>
      <c r="K933" s="235"/>
      <c r="L933" s="235"/>
      <c r="M933" s="235"/>
      <c r="N933" s="235"/>
      <c r="O933" s="235"/>
      <c r="P933" s="235"/>
      <c r="Q933" s="235"/>
    </row>
    <row r="934" spans="1:17" ht="12" customHeight="1" x14ac:dyDescent="0.25">
      <c r="A934" s="235"/>
      <c r="B934" s="235"/>
      <c r="C934" s="235"/>
      <c r="D934" s="235"/>
      <c r="E934" s="235"/>
      <c r="F934" s="235"/>
      <c r="G934" s="235"/>
      <c r="H934" s="235"/>
      <c r="I934" s="235"/>
      <c r="J934" s="235"/>
      <c r="K934" s="235"/>
      <c r="L934" s="235"/>
      <c r="M934" s="235"/>
      <c r="N934" s="235"/>
      <c r="O934" s="235"/>
      <c r="P934" s="235"/>
      <c r="Q934" s="235"/>
    </row>
    <row r="935" spans="1:17" ht="12" customHeight="1" x14ac:dyDescent="0.25">
      <c r="A935" s="235"/>
      <c r="B935" s="235"/>
      <c r="C935" s="235"/>
      <c r="D935" s="235"/>
      <c r="E935" s="235"/>
      <c r="F935" s="235"/>
      <c r="G935" s="235"/>
      <c r="H935" s="235"/>
      <c r="I935" s="235"/>
      <c r="J935" s="235"/>
      <c r="K935" s="235"/>
      <c r="L935" s="235"/>
      <c r="M935" s="235"/>
      <c r="N935" s="235"/>
      <c r="O935" s="235"/>
      <c r="P935" s="235"/>
      <c r="Q935" s="235"/>
    </row>
    <row r="936" spans="1:17" ht="12" customHeight="1" x14ac:dyDescent="0.25">
      <c r="A936" s="235"/>
      <c r="B936" s="235"/>
      <c r="C936" s="235"/>
      <c r="D936" s="235"/>
      <c r="E936" s="235"/>
      <c r="F936" s="235"/>
      <c r="G936" s="235"/>
      <c r="H936" s="235"/>
      <c r="I936" s="235"/>
      <c r="J936" s="235"/>
      <c r="K936" s="235"/>
      <c r="L936" s="235"/>
      <c r="M936" s="235"/>
      <c r="N936" s="235"/>
      <c r="O936" s="235"/>
      <c r="P936" s="235"/>
      <c r="Q936" s="235"/>
    </row>
    <row r="937" spans="1:17" ht="12" customHeight="1" x14ac:dyDescent="0.25">
      <c r="A937" s="235"/>
      <c r="B937" s="235"/>
      <c r="C937" s="235"/>
      <c r="D937" s="235"/>
      <c r="E937" s="235"/>
      <c r="F937" s="235"/>
      <c r="G937" s="235"/>
      <c r="H937" s="235"/>
      <c r="I937" s="235"/>
      <c r="J937" s="235"/>
      <c r="K937" s="235"/>
      <c r="L937" s="235"/>
      <c r="M937" s="235"/>
      <c r="N937" s="235"/>
      <c r="O937" s="235"/>
      <c r="P937" s="235"/>
      <c r="Q937" s="235"/>
    </row>
    <row r="938" spans="1:17" ht="12" customHeight="1" x14ac:dyDescent="0.25">
      <c r="A938" s="235"/>
      <c r="B938" s="235"/>
      <c r="C938" s="235"/>
      <c r="D938" s="235"/>
      <c r="E938" s="235"/>
      <c r="F938" s="235"/>
      <c r="G938" s="235"/>
      <c r="H938" s="235"/>
      <c r="I938" s="235"/>
      <c r="J938" s="235"/>
      <c r="K938" s="235"/>
      <c r="L938" s="235"/>
      <c r="M938" s="235"/>
      <c r="N938" s="235"/>
      <c r="O938" s="235"/>
      <c r="P938" s="235"/>
      <c r="Q938" s="235"/>
    </row>
    <row r="939" spans="1:17" ht="12" customHeight="1" x14ac:dyDescent="0.25">
      <c r="A939" s="235"/>
      <c r="B939" s="235"/>
      <c r="C939" s="235"/>
      <c r="D939" s="235"/>
      <c r="E939" s="235"/>
      <c r="F939" s="235"/>
      <c r="G939" s="235"/>
      <c r="H939" s="235"/>
      <c r="I939" s="235"/>
      <c r="J939" s="235"/>
      <c r="K939" s="235"/>
      <c r="L939" s="235"/>
      <c r="M939" s="235"/>
      <c r="N939" s="235"/>
      <c r="O939" s="235"/>
      <c r="P939" s="235"/>
      <c r="Q939" s="235"/>
    </row>
    <row r="940" spans="1:17" ht="12" customHeight="1" x14ac:dyDescent="0.25">
      <c r="A940" s="235"/>
      <c r="B940" s="235"/>
      <c r="C940" s="235"/>
      <c r="D940" s="235"/>
      <c r="E940" s="235"/>
      <c r="F940" s="235"/>
      <c r="G940" s="235"/>
      <c r="H940" s="235"/>
      <c r="I940" s="235"/>
      <c r="J940" s="235"/>
      <c r="K940" s="235"/>
      <c r="L940" s="235"/>
      <c r="M940" s="235"/>
      <c r="N940" s="235"/>
      <c r="O940" s="235"/>
      <c r="P940" s="235"/>
      <c r="Q940" s="235"/>
    </row>
    <row r="941" spans="1:17" ht="12" customHeight="1" x14ac:dyDescent="0.25">
      <c r="A941" s="235"/>
      <c r="B941" s="235"/>
      <c r="C941" s="235"/>
      <c r="D941" s="235"/>
      <c r="E941" s="235"/>
      <c r="F941" s="235"/>
      <c r="G941" s="235"/>
      <c r="H941" s="235"/>
      <c r="I941" s="235"/>
      <c r="J941" s="235"/>
      <c r="K941" s="235"/>
      <c r="L941" s="235"/>
      <c r="M941" s="235"/>
      <c r="N941" s="235"/>
      <c r="O941" s="235"/>
      <c r="P941" s="235"/>
      <c r="Q941" s="235"/>
    </row>
    <row r="942" spans="1:17" ht="12" customHeight="1" x14ac:dyDescent="0.25">
      <c r="A942" s="235"/>
      <c r="B942" s="235"/>
      <c r="C942" s="235"/>
      <c r="D942" s="235"/>
      <c r="E942" s="235"/>
      <c r="F942" s="235"/>
      <c r="G942" s="235"/>
      <c r="H942" s="235"/>
      <c r="I942" s="235"/>
      <c r="J942" s="235"/>
      <c r="K942" s="235"/>
      <c r="L942" s="235"/>
      <c r="M942" s="235"/>
      <c r="N942" s="235"/>
      <c r="O942" s="235"/>
      <c r="P942" s="235"/>
      <c r="Q942" s="235"/>
    </row>
    <row r="943" spans="1:17" ht="12" customHeight="1" x14ac:dyDescent="0.25">
      <c r="A943" s="235"/>
      <c r="B943" s="235"/>
      <c r="C943" s="235"/>
      <c r="D943" s="235"/>
      <c r="E943" s="235"/>
      <c r="F943" s="235"/>
      <c r="G943" s="235"/>
      <c r="H943" s="235"/>
      <c r="I943" s="235"/>
      <c r="J943" s="235"/>
      <c r="K943" s="235"/>
      <c r="L943" s="235"/>
      <c r="M943" s="235"/>
      <c r="N943" s="235"/>
      <c r="O943" s="235"/>
      <c r="P943" s="235"/>
      <c r="Q943" s="235"/>
    </row>
    <row r="944" spans="1:17" ht="12" customHeight="1" x14ac:dyDescent="0.25">
      <c r="A944" s="235"/>
      <c r="B944" s="235"/>
      <c r="C944" s="235"/>
      <c r="D944" s="235"/>
      <c r="E944" s="235"/>
      <c r="F944" s="235"/>
      <c r="G944" s="235"/>
      <c r="H944" s="235"/>
      <c r="I944" s="235"/>
      <c r="J944" s="235"/>
      <c r="K944" s="235"/>
      <c r="L944" s="235"/>
      <c r="M944" s="235"/>
      <c r="N944" s="235"/>
      <c r="O944" s="235"/>
      <c r="P944" s="235"/>
      <c r="Q944" s="235"/>
    </row>
    <row r="945" spans="1:17" ht="12" customHeight="1" x14ac:dyDescent="0.25">
      <c r="A945" s="235"/>
      <c r="B945" s="235"/>
      <c r="C945" s="235"/>
      <c r="D945" s="235"/>
      <c r="E945" s="235"/>
      <c r="F945" s="235"/>
      <c r="G945" s="235"/>
      <c r="H945" s="235"/>
      <c r="I945" s="235"/>
      <c r="J945" s="235"/>
      <c r="K945" s="235"/>
      <c r="L945" s="235"/>
      <c r="M945" s="235"/>
      <c r="N945" s="235"/>
      <c r="O945" s="235"/>
      <c r="P945" s="235"/>
      <c r="Q945" s="235"/>
    </row>
    <row r="946" spans="1:17" ht="12" customHeight="1" x14ac:dyDescent="0.25">
      <c r="A946" s="235"/>
      <c r="B946" s="235"/>
      <c r="C946" s="235"/>
      <c r="D946" s="235"/>
      <c r="E946" s="235"/>
      <c r="F946" s="235"/>
      <c r="G946" s="235"/>
      <c r="H946" s="235"/>
      <c r="I946" s="235"/>
      <c r="J946" s="235"/>
      <c r="K946" s="235"/>
      <c r="L946" s="235"/>
      <c r="M946" s="235"/>
      <c r="N946" s="235"/>
      <c r="O946" s="235"/>
      <c r="P946" s="235"/>
      <c r="Q946" s="235"/>
    </row>
    <row r="947" spans="1:17" ht="12" customHeight="1" x14ac:dyDescent="0.25">
      <c r="A947" s="235"/>
      <c r="B947" s="235"/>
      <c r="C947" s="235"/>
      <c r="D947" s="235"/>
      <c r="E947" s="235"/>
      <c r="F947" s="235"/>
      <c r="G947" s="235"/>
      <c r="H947" s="235"/>
      <c r="I947" s="235"/>
      <c r="J947" s="235"/>
      <c r="K947" s="235"/>
      <c r="L947" s="235"/>
      <c r="M947" s="235"/>
      <c r="N947" s="235"/>
      <c r="O947" s="235"/>
      <c r="P947" s="235"/>
      <c r="Q947" s="235"/>
    </row>
    <row r="948" spans="1:17" ht="12" customHeight="1" x14ac:dyDescent="0.25">
      <c r="A948" s="235"/>
      <c r="B948" s="235"/>
      <c r="C948" s="235"/>
      <c r="D948" s="235"/>
      <c r="E948" s="235"/>
      <c r="F948" s="235"/>
      <c r="G948" s="235"/>
      <c r="H948" s="235"/>
      <c r="I948" s="235"/>
      <c r="J948" s="235"/>
      <c r="K948" s="235"/>
      <c r="L948" s="235"/>
      <c r="M948" s="235"/>
      <c r="N948" s="235"/>
      <c r="O948" s="235"/>
      <c r="P948" s="235"/>
      <c r="Q948" s="235"/>
    </row>
    <row r="949" spans="1:17" ht="12" customHeight="1" x14ac:dyDescent="0.25">
      <c r="A949" s="235"/>
      <c r="B949" s="235"/>
      <c r="C949" s="235"/>
      <c r="D949" s="235"/>
      <c r="E949" s="235"/>
      <c r="F949" s="235"/>
      <c r="G949" s="235"/>
      <c r="H949" s="235"/>
      <c r="I949" s="235"/>
      <c r="J949" s="235"/>
      <c r="K949" s="235"/>
      <c r="L949" s="235"/>
      <c r="M949" s="235"/>
      <c r="N949" s="235"/>
      <c r="O949" s="235"/>
      <c r="P949" s="235"/>
      <c r="Q949" s="235"/>
    </row>
    <row r="950" spans="1:17" ht="12" customHeight="1" x14ac:dyDescent="0.25">
      <c r="A950" s="235"/>
      <c r="B950" s="235"/>
      <c r="C950" s="235"/>
      <c r="D950" s="235"/>
      <c r="E950" s="235"/>
      <c r="F950" s="235"/>
      <c r="G950" s="235"/>
      <c r="H950" s="235"/>
      <c r="I950" s="235"/>
      <c r="J950" s="235"/>
      <c r="K950" s="235"/>
      <c r="L950" s="235"/>
      <c r="M950" s="235"/>
      <c r="N950" s="235"/>
      <c r="O950" s="235"/>
      <c r="P950" s="235"/>
      <c r="Q950" s="235"/>
    </row>
    <row r="951" spans="1:17" ht="12" customHeight="1" x14ac:dyDescent="0.25">
      <c r="A951" s="235"/>
      <c r="B951" s="235"/>
      <c r="C951" s="235"/>
      <c r="D951" s="235"/>
      <c r="E951" s="235"/>
      <c r="F951" s="235"/>
      <c r="G951" s="235"/>
      <c r="H951" s="235"/>
      <c r="I951" s="235"/>
      <c r="J951" s="235"/>
      <c r="K951" s="235"/>
      <c r="L951" s="235"/>
      <c r="M951" s="235"/>
      <c r="N951" s="235"/>
      <c r="O951" s="235"/>
      <c r="P951" s="235"/>
      <c r="Q951" s="235"/>
    </row>
    <row r="952" spans="1:17" ht="12" customHeight="1" x14ac:dyDescent="0.25">
      <c r="A952" s="235"/>
      <c r="B952" s="235"/>
      <c r="C952" s="235"/>
      <c r="D952" s="235"/>
      <c r="E952" s="235"/>
      <c r="F952" s="235"/>
      <c r="G952" s="235"/>
      <c r="H952" s="235"/>
      <c r="I952" s="235"/>
      <c r="J952" s="235"/>
      <c r="K952" s="235"/>
      <c r="L952" s="235"/>
      <c r="M952" s="235"/>
      <c r="N952" s="235"/>
      <c r="O952" s="235"/>
      <c r="P952" s="235"/>
      <c r="Q952" s="235"/>
    </row>
    <row r="953" spans="1:17" ht="12" customHeight="1" x14ac:dyDescent="0.25">
      <c r="A953" s="235"/>
      <c r="B953" s="235"/>
      <c r="C953" s="235"/>
      <c r="D953" s="235"/>
      <c r="E953" s="235"/>
      <c r="F953" s="235"/>
      <c r="G953" s="235"/>
      <c r="H953" s="235"/>
      <c r="I953" s="235"/>
      <c r="J953" s="235"/>
      <c r="K953" s="235"/>
      <c r="L953" s="235"/>
      <c r="M953" s="235"/>
      <c r="N953" s="235"/>
      <c r="O953" s="235"/>
      <c r="P953" s="235"/>
      <c r="Q953" s="235"/>
    </row>
    <row r="954" spans="1:17" ht="12" customHeight="1" x14ac:dyDescent="0.25">
      <c r="A954" s="235"/>
      <c r="B954" s="235"/>
      <c r="C954" s="235"/>
      <c r="D954" s="235"/>
      <c r="E954" s="235"/>
      <c r="F954" s="235"/>
      <c r="G954" s="235"/>
      <c r="H954" s="235"/>
      <c r="I954" s="235"/>
      <c r="J954" s="235"/>
      <c r="K954" s="235"/>
      <c r="L954" s="235"/>
      <c r="M954" s="235"/>
      <c r="N954" s="235"/>
      <c r="O954" s="235"/>
      <c r="P954" s="235"/>
      <c r="Q954" s="235"/>
    </row>
    <row r="955" spans="1:17" ht="12" customHeight="1" x14ac:dyDescent="0.25">
      <c r="A955" s="235"/>
      <c r="B955" s="235"/>
      <c r="C955" s="235"/>
      <c r="D955" s="235"/>
      <c r="E955" s="235"/>
      <c r="F955" s="235"/>
      <c r="G955" s="235"/>
      <c r="H955" s="235"/>
      <c r="I955" s="235"/>
      <c r="J955" s="235"/>
      <c r="K955" s="235"/>
      <c r="L955" s="235"/>
      <c r="M955" s="235"/>
      <c r="N955" s="235"/>
      <c r="O955" s="235"/>
      <c r="P955" s="235"/>
      <c r="Q955" s="235"/>
    </row>
    <row r="956" spans="1:17" ht="12" customHeight="1" x14ac:dyDescent="0.25">
      <c r="A956" s="235"/>
      <c r="B956" s="235"/>
      <c r="C956" s="235"/>
      <c r="D956" s="235"/>
      <c r="E956" s="235"/>
      <c r="F956" s="235"/>
      <c r="G956" s="235"/>
      <c r="H956" s="235"/>
      <c r="I956" s="235"/>
      <c r="J956" s="235"/>
      <c r="K956" s="235"/>
      <c r="L956" s="235"/>
      <c r="M956" s="235"/>
      <c r="N956" s="235"/>
      <c r="O956" s="235"/>
      <c r="P956" s="235"/>
      <c r="Q956" s="235"/>
    </row>
    <row r="957" spans="1:17" ht="12" customHeight="1" x14ac:dyDescent="0.25">
      <c r="A957" s="235"/>
      <c r="B957" s="235"/>
      <c r="C957" s="235"/>
      <c r="D957" s="235"/>
      <c r="E957" s="235"/>
      <c r="F957" s="235"/>
      <c r="G957" s="235"/>
      <c r="H957" s="235"/>
      <c r="I957" s="235"/>
      <c r="J957" s="235"/>
      <c r="K957" s="235"/>
      <c r="L957" s="235"/>
      <c r="M957" s="235"/>
      <c r="N957" s="235"/>
      <c r="O957" s="235"/>
      <c r="P957" s="235"/>
      <c r="Q957" s="235"/>
    </row>
    <row r="958" spans="1:17" ht="12" customHeight="1" x14ac:dyDescent="0.25">
      <c r="A958" s="235"/>
      <c r="B958" s="235"/>
      <c r="C958" s="235"/>
      <c r="D958" s="235"/>
      <c r="E958" s="235"/>
      <c r="F958" s="235"/>
      <c r="G958" s="235"/>
      <c r="H958" s="235"/>
      <c r="I958" s="235"/>
      <c r="J958" s="235"/>
      <c r="K958" s="235"/>
      <c r="L958" s="235"/>
      <c r="M958" s="235"/>
      <c r="N958" s="235"/>
      <c r="O958" s="235"/>
      <c r="P958" s="235"/>
      <c r="Q958" s="235"/>
    </row>
    <row r="959" spans="1:17" ht="12" customHeight="1" x14ac:dyDescent="0.25">
      <c r="A959" s="235"/>
      <c r="B959" s="235"/>
      <c r="C959" s="235"/>
      <c r="D959" s="235"/>
      <c r="E959" s="235"/>
      <c r="F959" s="235"/>
      <c r="G959" s="235"/>
      <c r="H959" s="235"/>
      <c r="I959" s="235"/>
      <c r="J959" s="235"/>
      <c r="K959" s="235"/>
      <c r="L959" s="235"/>
      <c r="M959" s="235"/>
      <c r="N959" s="235"/>
      <c r="O959" s="235"/>
      <c r="P959" s="235"/>
      <c r="Q959" s="235"/>
    </row>
    <row r="960" spans="1:17" ht="12" customHeight="1" x14ac:dyDescent="0.25">
      <c r="A960" s="235"/>
      <c r="B960" s="235"/>
      <c r="C960" s="235"/>
      <c r="D960" s="235"/>
      <c r="E960" s="235"/>
      <c r="F960" s="235"/>
      <c r="G960" s="235"/>
      <c r="H960" s="235"/>
      <c r="I960" s="235"/>
      <c r="J960" s="235"/>
      <c r="K960" s="235"/>
      <c r="L960" s="235"/>
      <c r="M960" s="235"/>
      <c r="N960" s="235"/>
      <c r="O960" s="235"/>
      <c r="P960" s="235"/>
      <c r="Q960" s="235"/>
    </row>
    <row r="961" spans="1:17" ht="12" customHeight="1" x14ac:dyDescent="0.25">
      <c r="A961" s="235"/>
      <c r="B961" s="235"/>
      <c r="C961" s="235"/>
      <c r="D961" s="235"/>
      <c r="E961" s="235"/>
      <c r="F961" s="235"/>
      <c r="G961" s="235"/>
      <c r="H961" s="235"/>
      <c r="I961" s="235"/>
      <c r="J961" s="235"/>
      <c r="K961" s="235"/>
      <c r="L961" s="235"/>
      <c r="M961" s="235"/>
      <c r="N961" s="235"/>
      <c r="O961" s="235"/>
      <c r="P961" s="235"/>
      <c r="Q961" s="235"/>
    </row>
    <row r="962" spans="1:17" ht="12" customHeight="1" x14ac:dyDescent="0.25">
      <c r="A962" s="235"/>
      <c r="B962" s="235"/>
      <c r="C962" s="235"/>
      <c r="D962" s="235"/>
      <c r="E962" s="235"/>
      <c r="F962" s="235"/>
      <c r="G962" s="235"/>
      <c r="H962" s="235"/>
      <c r="I962" s="235"/>
      <c r="J962" s="235"/>
      <c r="K962" s="235"/>
      <c r="L962" s="235"/>
      <c r="M962" s="235"/>
      <c r="N962" s="235"/>
      <c r="O962" s="235"/>
      <c r="P962" s="235"/>
      <c r="Q962" s="235"/>
    </row>
    <row r="963" spans="1:17" ht="12" customHeight="1" x14ac:dyDescent="0.25">
      <c r="A963" s="235"/>
      <c r="B963" s="235"/>
      <c r="C963" s="235"/>
      <c r="D963" s="235"/>
      <c r="E963" s="235"/>
      <c r="F963" s="235"/>
      <c r="G963" s="235"/>
      <c r="H963" s="235"/>
      <c r="I963" s="235"/>
      <c r="J963" s="235"/>
      <c r="K963" s="235"/>
      <c r="L963" s="235"/>
      <c r="M963" s="235"/>
      <c r="N963" s="235"/>
      <c r="O963" s="235"/>
      <c r="P963" s="235"/>
      <c r="Q963" s="235"/>
    </row>
    <row r="964" spans="1:17" ht="12" customHeight="1" x14ac:dyDescent="0.25">
      <c r="A964" s="235"/>
      <c r="B964" s="235"/>
      <c r="C964" s="235"/>
      <c r="D964" s="235"/>
      <c r="E964" s="235"/>
      <c r="F964" s="235"/>
      <c r="G964" s="235"/>
      <c r="H964" s="235"/>
      <c r="I964" s="235"/>
      <c r="J964" s="235"/>
      <c r="K964" s="235"/>
      <c r="L964" s="235"/>
      <c r="M964" s="235"/>
      <c r="N964" s="235"/>
      <c r="O964" s="235"/>
      <c r="P964" s="235"/>
      <c r="Q964" s="235"/>
    </row>
    <row r="965" spans="1:17" ht="12" customHeight="1" x14ac:dyDescent="0.25">
      <c r="A965" s="235"/>
      <c r="B965" s="235"/>
      <c r="C965" s="235"/>
      <c r="D965" s="235"/>
      <c r="E965" s="235"/>
      <c r="F965" s="235"/>
      <c r="G965" s="235"/>
      <c r="H965" s="235"/>
      <c r="I965" s="235"/>
      <c r="J965" s="235"/>
      <c r="K965" s="235"/>
      <c r="L965" s="235"/>
      <c r="M965" s="235"/>
      <c r="N965" s="235"/>
      <c r="O965" s="235"/>
      <c r="P965" s="235"/>
      <c r="Q965" s="235"/>
    </row>
    <row r="966" spans="1:17" ht="12" customHeight="1" x14ac:dyDescent="0.25">
      <c r="A966" s="235"/>
      <c r="B966" s="235"/>
      <c r="C966" s="235"/>
      <c r="D966" s="235"/>
      <c r="E966" s="235"/>
      <c r="F966" s="235"/>
      <c r="G966" s="235"/>
      <c r="H966" s="235"/>
      <c r="I966" s="235"/>
      <c r="J966" s="235"/>
      <c r="K966" s="235"/>
      <c r="L966" s="235"/>
      <c r="M966" s="235"/>
      <c r="N966" s="235"/>
      <c r="O966" s="235"/>
      <c r="P966" s="235"/>
      <c r="Q966" s="235"/>
    </row>
    <row r="967" spans="1:17" ht="12" customHeight="1" x14ac:dyDescent="0.25">
      <c r="A967" s="235"/>
      <c r="B967" s="235"/>
      <c r="C967" s="235"/>
      <c r="D967" s="235"/>
      <c r="E967" s="235"/>
      <c r="F967" s="235"/>
      <c r="G967" s="235"/>
      <c r="H967" s="235"/>
      <c r="I967" s="235"/>
      <c r="J967" s="235"/>
      <c r="K967" s="235"/>
      <c r="L967" s="235"/>
      <c r="M967" s="235"/>
      <c r="N967" s="235"/>
      <c r="O967" s="235"/>
      <c r="P967" s="235"/>
      <c r="Q967" s="235"/>
    </row>
    <row r="968" spans="1:17" ht="12" customHeight="1" x14ac:dyDescent="0.25">
      <c r="A968" s="235"/>
      <c r="B968" s="235"/>
      <c r="C968" s="235"/>
      <c r="D968" s="235"/>
      <c r="E968" s="235"/>
      <c r="F968" s="235"/>
      <c r="G968" s="235"/>
      <c r="H968" s="235"/>
      <c r="I968" s="235"/>
      <c r="J968" s="235"/>
      <c r="K968" s="235"/>
      <c r="L968" s="235"/>
      <c r="M968" s="235"/>
      <c r="N968" s="235"/>
      <c r="O968" s="235"/>
      <c r="P968" s="235"/>
      <c r="Q968" s="235"/>
    </row>
    <row r="969" spans="1:17" ht="12" customHeight="1" x14ac:dyDescent="0.25">
      <c r="A969" s="235"/>
      <c r="B969" s="235"/>
      <c r="C969" s="235"/>
      <c r="D969" s="235"/>
      <c r="E969" s="235"/>
      <c r="F969" s="235"/>
      <c r="G969" s="235"/>
      <c r="H969" s="235"/>
      <c r="I969" s="235"/>
      <c r="J969" s="235"/>
      <c r="K969" s="235"/>
      <c r="L969" s="235"/>
      <c r="M969" s="235"/>
      <c r="N969" s="235"/>
      <c r="O969" s="235"/>
      <c r="P969" s="235"/>
      <c r="Q969" s="235"/>
    </row>
    <row r="970" spans="1:17" ht="12" customHeight="1" x14ac:dyDescent="0.25">
      <c r="A970" s="235"/>
      <c r="B970" s="235"/>
      <c r="C970" s="235"/>
      <c r="D970" s="235"/>
      <c r="E970" s="235"/>
      <c r="F970" s="235"/>
      <c r="G970" s="235"/>
      <c r="H970" s="235"/>
      <c r="I970" s="235"/>
      <c r="J970" s="235"/>
      <c r="K970" s="235"/>
      <c r="L970" s="235"/>
      <c r="M970" s="235"/>
      <c r="N970" s="235"/>
      <c r="O970" s="235"/>
      <c r="P970" s="235"/>
      <c r="Q970" s="235"/>
    </row>
    <row r="971" spans="1:17" ht="12" customHeight="1" x14ac:dyDescent="0.25">
      <c r="A971" s="235"/>
      <c r="B971" s="235"/>
      <c r="C971" s="235"/>
      <c r="D971" s="235"/>
      <c r="E971" s="235"/>
      <c r="F971" s="235"/>
      <c r="G971" s="235"/>
      <c r="H971" s="235"/>
      <c r="I971" s="235"/>
      <c r="J971" s="235"/>
      <c r="K971" s="235"/>
      <c r="L971" s="235"/>
      <c r="M971" s="235"/>
      <c r="N971" s="235"/>
      <c r="O971" s="235"/>
      <c r="P971" s="235"/>
      <c r="Q971" s="235"/>
    </row>
    <row r="972" spans="1:17" ht="12" customHeight="1" x14ac:dyDescent="0.25">
      <c r="A972" s="235"/>
      <c r="B972" s="235"/>
      <c r="C972" s="235"/>
      <c r="D972" s="235"/>
      <c r="E972" s="235"/>
      <c r="F972" s="235"/>
      <c r="G972" s="235"/>
      <c r="H972" s="235"/>
      <c r="I972" s="235"/>
      <c r="J972" s="235"/>
      <c r="K972" s="235"/>
      <c r="L972" s="235"/>
      <c r="M972" s="235"/>
      <c r="N972" s="235"/>
      <c r="O972" s="235"/>
      <c r="P972" s="235"/>
      <c r="Q972" s="235"/>
    </row>
    <row r="973" spans="1:17" ht="12" customHeight="1" x14ac:dyDescent="0.25">
      <c r="A973" s="235"/>
      <c r="B973" s="235"/>
      <c r="C973" s="235"/>
      <c r="D973" s="235"/>
      <c r="E973" s="235"/>
      <c r="F973" s="235"/>
      <c r="G973" s="235"/>
      <c r="H973" s="235"/>
      <c r="I973" s="235"/>
      <c r="J973" s="235"/>
      <c r="K973" s="235"/>
      <c r="L973" s="235"/>
      <c r="M973" s="235"/>
      <c r="N973" s="235"/>
      <c r="O973" s="235"/>
      <c r="P973" s="235"/>
      <c r="Q973" s="235"/>
    </row>
    <row r="974" spans="1:17" ht="12" customHeight="1" x14ac:dyDescent="0.25">
      <c r="A974" s="235"/>
      <c r="B974" s="235"/>
      <c r="C974" s="235"/>
      <c r="D974" s="235"/>
      <c r="E974" s="235"/>
      <c r="F974" s="235"/>
      <c r="G974" s="235"/>
      <c r="H974" s="235"/>
      <c r="I974" s="235"/>
      <c r="J974" s="235"/>
      <c r="K974" s="235"/>
      <c r="L974" s="235"/>
      <c r="M974" s="235"/>
      <c r="N974" s="235"/>
      <c r="O974" s="235"/>
      <c r="P974" s="235"/>
      <c r="Q974" s="235"/>
    </row>
    <row r="975" spans="1:17" ht="12" customHeight="1" x14ac:dyDescent="0.25">
      <c r="A975" s="235"/>
      <c r="B975" s="235"/>
      <c r="C975" s="235"/>
      <c r="D975" s="235"/>
      <c r="E975" s="235"/>
      <c r="F975" s="235"/>
      <c r="G975" s="235"/>
      <c r="H975" s="235"/>
      <c r="I975" s="235"/>
      <c r="J975" s="235"/>
      <c r="K975" s="235"/>
      <c r="L975" s="235"/>
      <c r="M975" s="235"/>
      <c r="N975" s="235"/>
      <c r="O975" s="235"/>
      <c r="P975" s="235"/>
      <c r="Q975" s="235"/>
    </row>
    <row r="976" spans="1:17" ht="12" customHeight="1" x14ac:dyDescent="0.25">
      <c r="A976" s="235"/>
      <c r="B976" s="235"/>
      <c r="C976" s="235"/>
      <c r="D976" s="235"/>
      <c r="E976" s="235"/>
      <c r="F976" s="235"/>
      <c r="G976" s="235"/>
      <c r="H976" s="235"/>
      <c r="I976" s="235"/>
      <c r="J976" s="235"/>
      <c r="K976" s="235"/>
      <c r="L976" s="235"/>
      <c r="M976" s="235"/>
      <c r="N976" s="235"/>
      <c r="O976" s="235"/>
      <c r="P976" s="235"/>
      <c r="Q976" s="235"/>
    </row>
    <row r="977" spans="1:17" ht="12" customHeight="1" x14ac:dyDescent="0.25">
      <c r="A977" s="235"/>
      <c r="B977" s="235"/>
      <c r="C977" s="235"/>
      <c r="D977" s="235"/>
      <c r="E977" s="235"/>
      <c r="F977" s="235"/>
      <c r="G977" s="235"/>
      <c r="H977" s="235"/>
      <c r="I977" s="235"/>
      <c r="J977" s="235"/>
      <c r="K977" s="235"/>
      <c r="L977" s="235"/>
      <c r="M977" s="235"/>
      <c r="N977" s="235"/>
      <c r="O977" s="235"/>
      <c r="P977" s="235"/>
      <c r="Q977" s="235"/>
    </row>
    <row r="978" spans="1:17" ht="12" customHeight="1" x14ac:dyDescent="0.25">
      <c r="A978" s="235"/>
      <c r="B978" s="235"/>
      <c r="C978" s="235"/>
      <c r="D978" s="235"/>
      <c r="E978" s="235"/>
      <c r="F978" s="235"/>
      <c r="G978" s="235"/>
      <c r="H978" s="235"/>
      <c r="I978" s="235"/>
      <c r="J978" s="235"/>
      <c r="K978" s="235"/>
      <c r="L978" s="235"/>
      <c r="M978" s="235"/>
      <c r="N978" s="235"/>
      <c r="O978" s="235"/>
      <c r="P978" s="235"/>
      <c r="Q978" s="235"/>
    </row>
    <row r="979" spans="1:17" ht="12" customHeight="1" x14ac:dyDescent="0.25">
      <c r="A979" s="235"/>
      <c r="B979" s="235"/>
      <c r="C979" s="235"/>
      <c r="D979" s="235"/>
      <c r="E979" s="235"/>
      <c r="F979" s="235"/>
      <c r="G979" s="235"/>
      <c r="H979" s="235"/>
      <c r="I979" s="235"/>
      <c r="J979" s="235"/>
      <c r="K979" s="235"/>
      <c r="L979" s="235"/>
      <c r="M979" s="235"/>
      <c r="N979" s="235"/>
      <c r="O979" s="235"/>
      <c r="P979" s="235"/>
      <c r="Q979" s="235"/>
    </row>
    <row r="980" spans="1:17" ht="12" customHeight="1" x14ac:dyDescent="0.25">
      <c r="A980" s="235"/>
      <c r="B980" s="235"/>
      <c r="C980" s="235"/>
      <c r="D980" s="235"/>
      <c r="E980" s="235"/>
      <c r="F980" s="235"/>
      <c r="G980" s="235"/>
      <c r="H980" s="235"/>
      <c r="I980" s="235"/>
      <c r="J980" s="235"/>
      <c r="K980" s="235"/>
      <c r="L980" s="235"/>
      <c r="M980" s="235"/>
      <c r="N980" s="235"/>
      <c r="O980" s="235"/>
      <c r="P980" s="235"/>
      <c r="Q980" s="235"/>
    </row>
    <row r="981" spans="1:17" ht="12" customHeight="1" x14ac:dyDescent="0.25">
      <c r="A981" s="235"/>
      <c r="B981" s="235"/>
      <c r="C981" s="235"/>
      <c r="D981" s="235"/>
      <c r="E981" s="235"/>
      <c r="F981" s="235"/>
      <c r="G981" s="235"/>
      <c r="H981" s="235"/>
      <c r="I981" s="235"/>
      <c r="J981" s="235"/>
      <c r="K981" s="235"/>
      <c r="L981" s="235"/>
      <c r="M981" s="235"/>
      <c r="N981" s="235"/>
      <c r="O981" s="235"/>
      <c r="P981" s="235"/>
      <c r="Q981" s="235"/>
    </row>
    <row r="982" spans="1:17" ht="12" customHeight="1" x14ac:dyDescent="0.25">
      <c r="A982" s="235"/>
      <c r="B982" s="235"/>
      <c r="C982" s="235"/>
      <c r="D982" s="235"/>
      <c r="E982" s="235"/>
      <c r="F982" s="235"/>
      <c r="G982" s="235"/>
      <c r="H982" s="235"/>
      <c r="I982" s="235"/>
      <c r="J982" s="235"/>
      <c r="K982" s="235"/>
      <c r="L982" s="235"/>
      <c r="M982" s="235"/>
      <c r="N982" s="235"/>
      <c r="O982" s="235"/>
      <c r="P982" s="235"/>
      <c r="Q982" s="235"/>
    </row>
    <row r="983" spans="1:17" ht="12" customHeight="1" x14ac:dyDescent="0.25">
      <c r="A983" s="235"/>
      <c r="B983" s="235"/>
      <c r="C983" s="235"/>
      <c r="D983" s="235"/>
      <c r="E983" s="235"/>
      <c r="F983" s="235"/>
      <c r="G983" s="235"/>
      <c r="H983" s="235"/>
      <c r="I983" s="235"/>
      <c r="J983" s="235"/>
      <c r="K983" s="235"/>
      <c r="L983" s="235"/>
      <c r="M983" s="235"/>
      <c r="N983" s="235"/>
      <c r="O983" s="235"/>
      <c r="P983" s="235"/>
      <c r="Q983" s="235"/>
    </row>
    <row r="984" spans="1:17" ht="12" customHeight="1" x14ac:dyDescent="0.25">
      <c r="A984" s="235"/>
      <c r="B984" s="235"/>
      <c r="C984" s="235"/>
      <c r="D984" s="235"/>
      <c r="E984" s="235"/>
      <c r="F984" s="235"/>
      <c r="G984" s="235"/>
      <c r="H984" s="235"/>
      <c r="I984" s="235"/>
      <c r="J984" s="235"/>
      <c r="K984" s="235"/>
      <c r="L984" s="235"/>
      <c r="M984" s="235"/>
      <c r="N984" s="235"/>
      <c r="O984" s="235"/>
      <c r="P984" s="235"/>
      <c r="Q984" s="235"/>
    </row>
    <row r="985" spans="1:17" ht="12" customHeight="1" x14ac:dyDescent="0.25">
      <c r="A985" s="235"/>
      <c r="B985" s="235"/>
      <c r="C985" s="235"/>
      <c r="D985" s="235"/>
      <c r="E985" s="235"/>
      <c r="F985" s="235"/>
      <c r="G985" s="235"/>
      <c r="H985" s="235"/>
      <c r="I985" s="235"/>
      <c r="J985" s="235"/>
      <c r="K985" s="235"/>
      <c r="L985" s="235"/>
      <c r="M985" s="235"/>
      <c r="N985" s="235"/>
      <c r="O985" s="235"/>
      <c r="P985" s="235"/>
      <c r="Q985" s="235"/>
    </row>
    <row r="986" spans="1:17" ht="12" customHeight="1" x14ac:dyDescent="0.25">
      <c r="A986" s="235"/>
      <c r="B986" s="235"/>
      <c r="C986" s="235"/>
      <c r="D986" s="235"/>
      <c r="E986" s="235"/>
      <c r="F986" s="235"/>
      <c r="G986" s="235"/>
      <c r="H986" s="235"/>
      <c r="I986" s="235"/>
      <c r="J986" s="235"/>
      <c r="K986" s="235"/>
      <c r="L986" s="235"/>
      <c r="M986" s="235"/>
      <c r="N986" s="235"/>
      <c r="O986" s="235"/>
      <c r="P986" s="235"/>
      <c r="Q986" s="235"/>
    </row>
    <row r="987" spans="1:17" ht="12" customHeight="1" x14ac:dyDescent="0.25">
      <c r="A987" s="235"/>
      <c r="B987" s="235"/>
      <c r="C987" s="235"/>
      <c r="D987" s="235"/>
      <c r="E987" s="235"/>
      <c r="F987" s="235"/>
      <c r="G987" s="235"/>
      <c r="H987" s="235"/>
      <c r="I987" s="235"/>
      <c r="J987" s="235"/>
      <c r="K987" s="235"/>
      <c r="L987" s="235"/>
      <c r="M987" s="235"/>
      <c r="N987" s="235"/>
      <c r="O987" s="235"/>
      <c r="P987" s="235"/>
      <c r="Q987" s="235"/>
    </row>
    <row r="988" spans="1:17" ht="12" customHeight="1" x14ac:dyDescent="0.25">
      <c r="A988" s="235"/>
      <c r="B988" s="235"/>
      <c r="C988" s="235"/>
      <c r="D988" s="235"/>
      <c r="E988" s="235"/>
      <c r="F988" s="235"/>
      <c r="G988" s="235"/>
      <c r="H988" s="235"/>
      <c r="I988" s="235"/>
      <c r="J988" s="235"/>
      <c r="K988" s="235"/>
      <c r="L988" s="235"/>
      <c r="M988" s="235"/>
      <c r="N988" s="235"/>
      <c r="O988" s="235"/>
      <c r="P988" s="235"/>
      <c r="Q988" s="235"/>
    </row>
    <row r="989" spans="1:17" ht="12" customHeight="1" x14ac:dyDescent="0.25">
      <c r="A989" s="235"/>
      <c r="B989" s="235"/>
      <c r="C989" s="235"/>
      <c r="D989" s="235"/>
      <c r="E989" s="235"/>
      <c r="F989" s="235"/>
      <c r="G989" s="235"/>
      <c r="H989" s="235"/>
      <c r="I989" s="235"/>
      <c r="J989" s="235"/>
      <c r="K989" s="235"/>
      <c r="L989" s="235"/>
      <c r="M989" s="235"/>
      <c r="N989" s="235"/>
      <c r="O989" s="235"/>
      <c r="P989" s="235"/>
      <c r="Q989" s="235"/>
    </row>
    <row r="990" spans="1:17" ht="12" customHeight="1" x14ac:dyDescent="0.25">
      <c r="A990" s="235"/>
      <c r="B990" s="235"/>
      <c r="C990" s="235"/>
      <c r="D990" s="235"/>
      <c r="E990" s="235"/>
      <c r="F990" s="235"/>
      <c r="G990" s="235"/>
      <c r="H990" s="235"/>
      <c r="I990" s="235"/>
      <c r="J990" s="235"/>
      <c r="K990" s="235"/>
      <c r="L990" s="235"/>
      <c r="M990" s="235"/>
      <c r="N990" s="235"/>
      <c r="O990" s="235"/>
      <c r="P990" s="235"/>
      <c r="Q990" s="235"/>
    </row>
    <row r="991" spans="1:17" ht="12" customHeight="1" x14ac:dyDescent="0.25">
      <c r="A991" s="235"/>
      <c r="B991" s="235"/>
      <c r="C991" s="235"/>
      <c r="D991" s="235"/>
      <c r="E991" s="235"/>
      <c r="F991" s="235"/>
      <c r="G991" s="235"/>
      <c r="H991" s="235"/>
      <c r="I991" s="235"/>
      <c r="J991" s="235"/>
      <c r="K991" s="235"/>
      <c r="L991" s="235"/>
      <c r="M991" s="235"/>
      <c r="N991" s="235"/>
      <c r="O991" s="235"/>
      <c r="P991" s="235"/>
      <c r="Q991" s="235"/>
    </row>
    <row r="992" spans="1:17" ht="12" customHeight="1" x14ac:dyDescent="0.25">
      <c r="A992" s="235"/>
      <c r="B992" s="235"/>
      <c r="C992" s="235"/>
      <c r="D992" s="235"/>
      <c r="E992" s="235"/>
      <c r="F992" s="235"/>
      <c r="G992" s="235"/>
      <c r="H992" s="235"/>
      <c r="I992" s="235"/>
      <c r="J992" s="235"/>
      <c r="K992" s="235"/>
      <c r="L992" s="235"/>
      <c r="M992" s="235"/>
      <c r="N992" s="235"/>
      <c r="O992" s="235"/>
      <c r="P992" s="235"/>
      <c r="Q992" s="235"/>
    </row>
    <row r="993" spans="1:17" ht="12" customHeight="1" x14ac:dyDescent="0.25">
      <c r="A993" s="235"/>
      <c r="B993" s="235"/>
      <c r="C993" s="235"/>
      <c r="D993" s="235"/>
      <c r="E993" s="235"/>
      <c r="F993" s="235"/>
      <c r="G993" s="235"/>
      <c r="H993" s="235"/>
      <c r="I993" s="235"/>
      <c r="J993" s="235"/>
      <c r="K993" s="235"/>
      <c r="L993" s="235"/>
      <c r="M993" s="235"/>
      <c r="N993" s="235"/>
      <c r="O993" s="235"/>
      <c r="P993" s="235"/>
      <c r="Q993" s="235"/>
    </row>
    <row r="994" spans="1:17" ht="12" customHeight="1" x14ac:dyDescent="0.25">
      <c r="A994" s="235"/>
      <c r="B994" s="235"/>
      <c r="C994" s="235"/>
      <c r="D994" s="235"/>
      <c r="E994" s="235"/>
      <c r="F994" s="235"/>
      <c r="G994" s="235"/>
      <c r="H994" s="235"/>
      <c r="I994" s="235"/>
      <c r="J994" s="235"/>
      <c r="K994" s="235"/>
      <c r="L994" s="235"/>
      <c r="M994" s="235"/>
      <c r="N994" s="235"/>
      <c r="O994" s="235"/>
      <c r="P994" s="235"/>
      <c r="Q994" s="235"/>
    </row>
    <row r="995" spans="1:17" ht="12" customHeight="1" x14ac:dyDescent="0.25">
      <c r="A995" s="235"/>
      <c r="B995" s="235"/>
      <c r="C995" s="235"/>
      <c r="D995" s="235"/>
      <c r="E995" s="235"/>
      <c r="F995" s="235"/>
      <c r="G995" s="235"/>
      <c r="H995" s="235"/>
      <c r="I995" s="235"/>
      <c r="J995" s="235"/>
      <c r="K995" s="235"/>
      <c r="L995" s="235"/>
      <c r="M995" s="235"/>
      <c r="N995" s="235"/>
      <c r="O995" s="235"/>
      <c r="P995" s="235"/>
      <c r="Q995" s="235"/>
    </row>
    <row r="996" spans="1:17" ht="12" customHeight="1" x14ac:dyDescent="0.25">
      <c r="A996" s="235"/>
      <c r="B996" s="235"/>
      <c r="C996" s="235"/>
      <c r="D996" s="235"/>
      <c r="E996" s="235"/>
      <c r="F996" s="235"/>
      <c r="G996" s="235"/>
      <c r="H996" s="235"/>
      <c r="I996" s="235"/>
      <c r="J996" s="235"/>
      <c r="K996" s="235"/>
      <c r="L996" s="235"/>
      <c r="M996" s="235"/>
      <c r="N996" s="235"/>
      <c r="O996" s="235"/>
      <c r="P996" s="235"/>
      <c r="Q996" s="235"/>
    </row>
    <row r="997" spans="1:17" ht="12" customHeight="1" x14ac:dyDescent="0.25">
      <c r="A997" s="235"/>
      <c r="B997" s="235"/>
      <c r="C997" s="235"/>
      <c r="D997" s="235"/>
      <c r="E997" s="235"/>
      <c r="F997" s="235"/>
      <c r="G997" s="235"/>
      <c r="H997" s="235"/>
      <c r="I997" s="235"/>
      <c r="J997" s="235"/>
      <c r="K997" s="235"/>
      <c r="L997" s="235"/>
      <c r="M997" s="235"/>
      <c r="N997" s="235"/>
      <c r="O997" s="235"/>
      <c r="P997" s="235"/>
      <c r="Q997" s="235"/>
    </row>
    <row r="998" spans="1:17" ht="12" customHeight="1" x14ac:dyDescent="0.25">
      <c r="A998" s="235"/>
      <c r="B998" s="235"/>
      <c r="C998" s="235"/>
      <c r="D998" s="235"/>
      <c r="E998" s="235"/>
      <c r="F998" s="235"/>
      <c r="G998" s="235"/>
      <c r="H998" s="235"/>
      <c r="I998" s="235"/>
      <c r="J998" s="235"/>
      <c r="K998" s="235"/>
      <c r="L998" s="235"/>
      <c r="M998" s="235"/>
      <c r="N998" s="235"/>
      <c r="O998" s="235"/>
      <c r="P998" s="235"/>
      <c r="Q998" s="235"/>
    </row>
    <row r="999" spans="1:17" ht="12" customHeight="1" x14ac:dyDescent="0.25">
      <c r="A999" s="235"/>
      <c r="B999" s="235"/>
      <c r="C999" s="235"/>
      <c r="D999" s="235"/>
      <c r="E999" s="235"/>
      <c r="F999" s="235"/>
      <c r="G999" s="235"/>
      <c r="H999" s="235"/>
      <c r="I999" s="235"/>
      <c r="J999" s="235"/>
      <c r="K999" s="235"/>
      <c r="L999" s="235"/>
      <c r="M999" s="235"/>
      <c r="N999" s="235"/>
      <c r="O999" s="235"/>
      <c r="P999" s="235"/>
      <c r="Q999" s="235"/>
    </row>
  </sheetData>
  <mergeCells count="1">
    <mergeCell ref="D1:F1"/>
  </mergeCells>
  <pageMargins left="1.19" right="0.25" top="0.59" bottom="0.23" header="0" footer="0"/>
  <pageSetup paperSize="9" fitToHeight="0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25147-4581-4DA8-B93E-79C02F742AE6}">
  <sheetPr>
    <pageSetUpPr fitToPage="1"/>
  </sheetPr>
  <dimension ref="A1:Q999"/>
  <sheetViews>
    <sheetView showGridLines="0" workbookViewId="0">
      <selection activeCell="K43" sqref="K43"/>
    </sheetView>
  </sheetViews>
  <sheetFormatPr baseColWidth="10" defaultColWidth="14.42578125" defaultRowHeight="15" customHeight="1" x14ac:dyDescent="0.25"/>
  <cols>
    <col min="1" max="1" width="1.5703125" style="236" customWidth="1"/>
    <col min="2" max="5" width="11.5703125" style="236" customWidth="1"/>
    <col min="6" max="6" width="12.140625" style="236" customWidth="1"/>
    <col min="7" max="17" width="11.5703125" style="236" customWidth="1"/>
    <col min="18" max="16384" width="14.42578125" style="236"/>
  </cols>
  <sheetData>
    <row r="1" spans="1:17" ht="12" customHeight="1" x14ac:dyDescent="0.25">
      <c r="A1" s="235"/>
      <c r="B1" s="235"/>
      <c r="C1" s="235"/>
      <c r="D1" s="337" t="s">
        <v>206</v>
      </c>
      <c r="E1" s="338"/>
      <c r="F1" s="338"/>
      <c r="G1" s="235"/>
      <c r="H1" s="235"/>
      <c r="I1" s="235"/>
      <c r="J1" s="235"/>
      <c r="K1" s="235"/>
      <c r="L1" s="235"/>
      <c r="M1" s="235"/>
      <c r="N1" s="235"/>
      <c r="O1" s="235"/>
      <c r="P1" s="235"/>
      <c r="Q1" s="235"/>
    </row>
    <row r="2" spans="1:17" ht="12" customHeight="1" x14ac:dyDescent="0.25">
      <c r="A2" s="235"/>
      <c r="B2" s="235"/>
      <c r="C2" s="235"/>
      <c r="D2" s="237" t="s">
        <v>207</v>
      </c>
      <c r="E2" s="238"/>
      <c r="F2" s="239">
        <v>170000</v>
      </c>
      <c r="G2" s="235"/>
      <c r="H2" s="235"/>
      <c r="I2" s="235"/>
      <c r="J2" s="235"/>
      <c r="K2" s="235"/>
      <c r="L2" s="235"/>
      <c r="M2" s="235"/>
      <c r="N2" s="235"/>
      <c r="O2" s="235"/>
      <c r="P2" s="235"/>
      <c r="Q2" s="235"/>
    </row>
    <row r="3" spans="1:17" ht="12" customHeight="1" x14ac:dyDescent="0.25">
      <c r="A3" s="235"/>
      <c r="B3" s="235"/>
      <c r="C3" s="235"/>
      <c r="D3" s="240" t="s">
        <v>208</v>
      </c>
      <c r="E3" s="241"/>
      <c r="F3" s="242">
        <v>0.35</v>
      </c>
      <c r="G3" s="235"/>
      <c r="H3" s="235"/>
      <c r="I3" s="235"/>
      <c r="J3" s="235"/>
      <c r="K3" s="235"/>
      <c r="L3" s="235"/>
      <c r="M3" s="235"/>
      <c r="N3" s="235"/>
      <c r="O3" s="235"/>
      <c r="P3" s="235"/>
      <c r="Q3" s="235"/>
    </row>
    <row r="4" spans="1:17" ht="12" customHeight="1" x14ac:dyDescent="0.25">
      <c r="A4" s="235"/>
      <c r="B4" s="235"/>
      <c r="C4" s="235"/>
      <c r="D4" s="240" t="s">
        <v>209</v>
      </c>
      <c r="E4" s="241"/>
      <c r="F4" s="243">
        <v>5</v>
      </c>
      <c r="G4" s="235"/>
      <c r="H4" s="235"/>
      <c r="I4" s="235"/>
      <c r="J4" s="235"/>
      <c r="K4" s="235"/>
      <c r="L4" s="235"/>
      <c r="M4" s="235"/>
      <c r="N4" s="235"/>
      <c r="O4" s="235"/>
      <c r="P4" s="235"/>
      <c r="Q4" s="235"/>
    </row>
    <row r="5" spans="1:17" ht="12" customHeight="1" x14ac:dyDescent="0.25">
      <c r="A5" s="235"/>
      <c r="B5" s="235"/>
      <c r="C5" s="235"/>
      <c r="D5" s="244" t="s">
        <v>210</v>
      </c>
      <c r="E5" s="245"/>
      <c r="F5" s="246">
        <v>45535</v>
      </c>
      <c r="G5" s="235"/>
      <c r="H5" s="235"/>
      <c r="I5" s="235"/>
      <c r="J5" s="235"/>
      <c r="K5" s="235"/>
      <c r="L5" s="235"/>
      <c r="M5" s="235"/>
      <c r="N5" s="235"/>
      <c r="O5" s="235"/>
      <c r="P5" s="235"/>
      <c r="Q5" s="235"/>
    </row>
    <row r="6" spans="1:17" ht="12" customHeight="1" x14ac:dyDescent="0.25">
      <c r="A6" s="235"/>
      <c r="B6" s="235"/>
      <c r="C6" s="235"/>
      <c r="D6" s="247" t="s">
        <v>211</v>
      </c>
      <c r="E6" s="248"/>
      <c r="F6" s="249">
        <f>+PMT($F$3/12,$F$4,$I$10)</f>
        <v>37031.999257436102</v>
      </c>
      <c r="G6" s="235"/>
      <c r="H6" s="235"/>
      <c r="I6" s="235"/>
      <c r="J6" s="235"/>
      <c r="K6" s="235"/>
      <c r="L6" s="235"/>
      <c r="M6" s="235"/>
      <c r="N6" s="235"/>
      <c r="O6" s="235"/>
      <c r="P6" s="235"/>
      <c r="Q6" s="235"/>
    </row>
    <row r="7" spans="1:17" ht="12" customHeight="1" x14ac:dyDescent="0.25">
      <c r="A7" s="235"/>
      <c r="B7" s="235"/>
      <c r="C7" s="235"/>
      <c r="D7" s="250"/>
      <c r="E7" s="235"/>
      <c r="F7" s="251"/>
      <c r="G7" s="235"/>
      <c r="H7" s="235"/>
      <c r="I7" s="235"/>
      <c r="J7" s="235"/>
      <c r="K7" s="235"/>
      <c r="L7" s="235"/>
      <c r="M7" s="235"/>
      <c r="N7" s="235"/>
      <c r="O7" s="235"/>
      <c r="P7" s="235"/>
      <c r="Q7" s="235"/>
    </row>
    <row r="8" spans="1:17" ht="12" customHeight="1" x14ac:dyDescent="0.25">
      <c r="A8" s="235"/>
      <c r="B8" s="235"/>
      <c r="C8" s="235"/>
      <c r="D8" s="252"/>
      <c r="E8" s="253"/>
      <c r="F8" s="253"/>
      <c r="G8" s="253"/>
      <c r="H8" s="253"/>
      <c r="I8" s="253"/>
      <c r="J8" s="235"/>
      <c r="K8" s="235"/>
      <c r="L8" s="235"/>
      <c r="M8" s="235"/>
      <c r="N8" s="235"/>
      <c r="O8" s="235"/>
      <c r="P8" s="235"/>
      <c r="Q8" s="235"/>
    </row>
    <row r="9" spans="1:17" ht="12" customHeight="1" x14ac:dyDescent="0.25">
      <c r="A9" s="235"/>
      <c r="B9" s="235"/>
      <c r="C9" s="235"/>
      <c r="D9" s="254" t="s">
        <v>104</v>
      </c>
      <c r="E9" s="255" t="s">
        <v>111</v>
      </c>
      <c r="F9" s="255" t="s">
        <v>112</v>
      </c>
      <c r="G9" s="255" t="s">
        <v>113</v>
      </c>
      <c r="H9" s="255" t="s">
        <v>104</v>
      </c>
      <c r="I9" s="256" t="s">
        <v>105</v>
      </c>
      <c r="N9" s="235"/>
      <c r="O9" s="235"/>
      <c r="P9" s="235"/>
      <c r="Q9" s="235"/>
    </row>
    <row r="10" spans="1:17" ht="12" customHeight="1" x14ac:dyDescent="0.25">
      <c r="A10" s="235"/>
      <c r="B10" s="235"/>
      <c r="C10" s="235"/>
      <c r="D10" s="257"/>
      <c r="E10" s="258"/>
      <c r="F10" s="259"/>
      <c r="G10" s="259"/>
      <c r="H10" s="259"/>
      <c r="I10" s="260">
        <f>-F2</f>
        <v>-170000</v>
      </c>
      <c r="L10" s="235"/>
      <c r="M10" s="235"/>
      <c r="N10" s="235"/>
      <c r="O10" s="235"/>
      <c r="P10" s="235"/>
      <c r="Q10" s="235"/>
    </row>
    <row r="11" spans="1:17" ht="12" customHeight="1" x14ac:dyDescent="0.25">
      <c r="A11" s="235"/>
      <c r="B11" s="235"/>
      <c r="C11" s="235"/>
      <c r="D11" s="261">
        <v>1</v>
      </c>
      <c r="E11" s="262">
        <f>+F5</f>
        <v>45535</v>
      </c>
      <c r="F11" s="259">
        <f t="shared" ref="F11:F37" si="0">IF(D11="","",H11-G11)</f>
        <v>32073.66592410277</v>
      </c>
      <c r="G11" s="259">
        <f t="shared" ref="G11:G37" si="1">IF(D11="","",-I10*$F$3/12)</f>
        <v>4958.333333333333</v>
      </c>
      <c r="H11" s="259">
        <f>IF(D11="","",$F$6)</f>
        <v>37031.999257436102</v>
      </c>
      <c r="I11" s="263">
        <f t="shared" ref="I11:I37" si="2">IF(D11="","",I10+F11)</f>
        <v>-137926.33407589723</v>
      </c>
      <c r="J11" s="235"/>
      <c r="K11" s="235"/>
      <c r="L11" s="235"/>
      <c r="M11" s="235"/>
      <c r="N11" s="235"/>
      <c r="O11" s="235"/>
      <c r="P11" s="235"/>
      <c r="Q11" s="235"/>
    </row>
    <row r="12" spans="1:17" ht="12" customHeight="1" x14ac:dyDescent="0.25">
      <c r="A12" s="235"/>
      <c r="B12" s="235"/>
      <c r="C12" s="235"/>
      <c r="D12" s="261">
        <f>+IF(D11&lt;$F$4,D11+1,"")</f>
        <v>2</v>
      </c>
      <c r="E12" s="262">
        <f t="shared" ref="E12:E37" si="3">+IF(D12="","",+DATE(YEAR(E11),MONTH(E11)+1,DAY(E11)))</f>
        <v>45566</v>
      </c>
      <c r="F12" s="259">
        <f t="shared" si="0"/>
        <v>33009.1478468891</v>
      </c>
      <c r="G12" s="259">
        <f t="shared" si="1"/>
        <v>4022.8514105470022</v>
      </c>
      <c r="H12" s="259">
        <f t="shared" ref="H12:H37" si="4">IF(D12="","",$F$6)</f>
        <v>37031.999257436102</v>
      </c>
      <c r="I12" s="263">
        <f t="shared" si="2"/>
        <v>-104917.18622900813</v>
      </c>
    </row>
    <row r="13" spans="1:17" ht="12" customHeight="1" x14ac:dyDescent="0.25">
      <c r="A13" s="235"/>
      <c r="B13" s="235"/>
      <c r="C13" s="235"/>
      <c r="D13" s="261">
        <f t="shared" ref="D13:D40" si="5">+IF(D12&lt;$F$4,D12+1,"")</f>
        <v>3</v>
      </c>
      <c r="E13" s="262">
        <f t="shared" si="3"/>
        <v>45597</v>
      </c>
      <c r="F13" s="259">
        <f t="shared" si="0"/>
        <v>33971.914659090035</v>
      </c>
      <c r="G13" s="259">
        <f t="shared" si="1"/>
        <v>3060.0845983460699</v>
      </c>
      <c r="H13" s="259">
        <f t="shared" si="4"/>
        <v>37031.999257436102</v>
      </c>
      <c r="I13" s="263">
        <f t="shared" si="2"/>
        <v>-70945.271569918099</v>
      </c>
    </row>
    <row r="14" spans="1:17" ht="12" customHeight="1" x14ac:dyDescent="0.25">
      <c r="A14" s="235"/>
      <c r="B14" s="235"/>
      <c r="C14" s="235"/>
      <c r="D14" s="261">
        <f t="shared" si="5"/>
        <v>4</v>
      </c>
      <c r="E14" s="262">
        <f t="shared" si="3"/>
        <v>45627</v>
      </c>
      <c r="F14" s="259">
        <f t="shared" si="0"/>
        <v>34962.76216998016</v>
      </c>
      <c r="G14" s="259">
        <f t="shared" si="1"/>
        <v>2069.2370874559442</v>
      </c>
      <c r="H14" s="259">
        <f t="shared" si="4"/>
        <v>37031.999257436102</v>
      </c>
      <c r="I14" s="263">
        <f t="shared" si="2"/>
        <v>-35982.509399937939</v>
      </c>
      <c r="O14" s="235"/>
    </row>
    <row r="15" spans="1:17" ht="12" customHeight="1" x14ac:dyDescent="0.25">
      <c r="A15" s="235"/>
      <c r="B15" s="235"/>
      <c r="C15" s="235"/>
      <c r="D15" s="261">
        <f t="shared" si="5"/>
        <v>5</v>
      </c>
      <c r="E15" s="262">
        <f t="shared" si="3"/>
        <v>45658</v>
      </c>
      <c r="F15" s="259">
        <f t="shared" si="0"/>
        <v>35982.50939993791</v>
      </c>
      <c r="G15" s="259">
        <f t="shared" si="1"/>
        <v>1049.4898574981898</v>
      </c>
      <c r="H15" s="259">
        <f t="shared" si="4"/>
        <v>37031.999257436102</v>
      </c>
      <c r="I15" s="263">
        <f t="shared" si="2"/>
        <v>-2.9103830456733704E-11</v>
      </c>
    </row>
    <row r="16" spans="1:17" ht="12" customHeight="1" x14ac:dyDescent="0.25">
      <c r="A16" s="235"/>
      <c r="B16" s="235"/>
      <c r="C16" s="235"/>
      <c r="D16" s="261" t="str">
        <f t="shared" si="5"/>
        <v/>
      </c>
      <c r="E16" s="262" t="str">
        <f t="shared" si="3"/>
        <v/>
      </c>
      <c r="F16" s="259" t="str">
        <f t="shared" si="0"/>
        <v/>
      </c>
      <c r="G16" s="259" t="str">
        <f t="shared" si="1"/>
        <v/>
      </c>
      <c r="H16" s="259">
        <f>+SUM(H11:H15)</f>
        <v>185159.99628718052</v>
      </c>
      <c r="I16" s="263" t="str">
        <f t="shared" si="2"/>
        <v/>
      </c>
    </row>
    <row r="17" spans="1:17" ht="12" customHeight="1" x14ac:dyDescent="0.25">
      <c r="A17" s="235"/>
      <c r="B17" s="235"/>
      <c r="C17" s="235"/>
      <c r="D17" s="261" t="str">
        <f t="shared" si="5"/>
        <v/>
      </c>
      <c r="E17" s="262" t="str">
        <f t="shared" si="3"/>
        <v/>
      </c>
      <c r="F17" s="259" t="str">
        <f t="shared" si="0"/>
        <v/>
      </c>
      <c r="G17" s="259" t="str">
        <f t="shared" si="1"/>
        <v/>
      </c>
      <c r="H17" s="259" t="str">
        <f t="shared" si="4"/>
        <v/>
      </c>
      <c r="I17" s="263" t="str">
        <f t="shared" si="2"/>
        <v/>
      </c>
      <c r="L17" s="235"/>
      <c r="M17" s="235"/>
    </row>
    <row r="18" spans="1:17" ht="12" customHeight="1" x14ac:dyDescent="0.25">
      <c r="A18" s="235"/>
      <c r="B18" s="235"/>
      <c r="C18" s="235"/>
      <c r="D18" s="261" t="str">
        <f t="shared" si="5"/>
        <v/>
      </c>
      <c r="E18" s="262" t="str">
        <f t="shared" si="3"/>
        <v/>
      </c>
      <c r="F18" s="259" t="str">
        <f t="shared" si="0"/>
        <v/>
      </c>
      <c r="G18" s="259" t="str">
        <f t="shared" si="1"/>
        <v/>
      </c>
      <c r="H18" s="259" t="str">
        <f t="shared" si="4"/>
        <v/>
      </c>
      <c r="I18" s="263" t="str">
        <f t="shared" si="2"/>
        <v/>
      </c>
    </row>
    <row r="19" spans="1:17" ht="12" customHeight="1" x14ac:dyDescent="0.25">
      <c r="A19" s="235"/>
      <c r="B19" s="235"/>
      <c r="C19" s="235"/>
      <c r="D19" s="261" t="str">
        <f t="shared" si="5"/>
        <v/>
      </c>
      <c r="E19" s="262" t="str">
        <f t="shared" si="3"/>
        <v/>
      </c>
      <c r="F19" s="259" t="str">
        <f t="shared" si="0"/>
        <v/>
      </c>
      <c r="G19" s="259" t="str">
        <f t="shared" si="1"/>
        <v/>
      </c>
      <c r="H19" s="259" t="str">
        <f t="shared" si="4"/>
        <v/>
      </c>
      <c r="I19" s="263" t="str">
        <f t="shared" si="2"/>
        <v/>
      </c>
      <c r="J19" s="236">
        <v>185160</v>
      </c>
    </row>
    <row r="20" spans="1:17" ht="12" customHeight="1" x14ac:dyDescent="0.25">
      <c r="A20" s="235"/>
      <c r="B20" s="235"/>
      <c r="C20" s="235"/>
      <c r="D20" s="261" t="str">
        <f t="shared" si="5"/>
        <v/>
      </c>
      <c r="E20" s="262" t="str">
        <f t="shared" si="3"/>
        <v/>
      </c>
      <c r="F20" s="259" t="str">
        <f t="shared" si="0"/>
        <v/>
      </c>
      <c r="G20" s="259" t="str">
        <f t="shared" si="1"/>
        <v/>
      </c>
      <c r="H20" s="259" t="str">
        <f t="shared" si="4"/>
        <v/>
      </c>
      <c r="I20" s="263" t="str">
        <f t="shared" si="2"/>
        <v/>
      </c>
    </row>
    <row r="21" spans="1:17" ht="12" customHeight="1" x14ac:dyDescent="0.25">
      <c r="A21" s="235"/>
      <c r="B21" s="235"/>
      <c r="C21" s="235"/>
      <c r="D21" s="261" t="str">
        <f t="shared" si="5"/>
        <v/>
      </c>
      <c r="E21" s="262" t="str">
        <f t="shared" si="3"/>
        <v/>
      </c>
      <c r="F21" s="259" t="str">
        <f t="shared" si="0"/>
        <v/>
      </c>
      <c r="G21" s="259" t="str">
        <f t="shared" si="1"/>
        <v/>
      </c>
      <c r="H21" s="259" t="str">
        <f t="shared" si="4"/>
        <v/>
      </c>
      <c r="I21" s="263" t="str">
        <f t="shared" si="2"/>
        <v/>
      </c>
    </row>
    <row r="22" spans="1:17" ht="12" customHeight="1" x14ac:dyDescent="0.25">
      <c r="A22" s="235"/>
      <c r="B22" s="235"/>
      <c r="C22" s="235"/>
      <c r="D22" s="261" t="str">
        <f t="shared" si="5"/>
        <v/>
      </c>
      <c r="E22" s="262" t="str">
        <f t="shared" si="3"/>
        <v/>
      </c>
      <c r="F22" s="259" t="str">
        <f t="shared" si="0"/>
        <v/>
      </c>
      <c r="G22" s="259" t="str">
        <f t="shared" si="1"/>
        <v/>
      </c>
      <c r="H22" s="259" t="str">
        <f t="shared" si="4"/>
        <v/>
      </c>
      <c r="I22" s="263" t="str">
        <f t="shared" si="2"/>
        <v/>
      </c>
    </row>
    <row r="23" spans="1:17" ht="12" customHeight="1" x14ac:dyDescent="0.25">
      <c r="A23" s="235"/>
      <c r="B23" s="235"/>
      <c r="C23" s="235"/>
      <c r="D23" s="261" t="str">
        <f t="shared" si="5"/>
        <v/>
      </c>
      <c r="E23" s="262" t="str">
        <f t="shared" si="3"/>
        <v/>
      </c>
      <c r="F23" s="259" t="str">
        <f t="shared" si="0"/>
        <v/>
      </c>
      <c r="G23" s="259" t="str">
        <f t="shared" si="1"/>
        <v/>
      </c>
      <c r="H23" s="259" t="str">
        <f t="shared" si="4"/>
        <v/>
      </c>
      <c r="I23" s="263" t="str">
        <f t="shared" si="2"/>
        <v/>
      </c>
    </row>
    <row r="24" spans="1:17" ht="12" customHeight="1" x14ac:dyDescent="0.25">
      <c r="A24" s="235"/>
      <c r="B24" s="235"/>
      <c r="C24" s="235"/>
      <c r="D24" s="261" t="str">
        <f t="shared" si="5"/>
        <v/>
      </c>
      <c r="E24" s="262" t="str">
        <f t="shared" si="3"/>
        <v/>
      </c>
      <c r="F24" s="259" t="str">
        <f t="shared" si="0"/>
        <v/>
      </c>
      <c r="G24" s="259" t="str">
        <f t="shared" si="1"/>
        <v/>
      </c>
      <c r="H24" s="259" t="str">
        <f t="shared" si="4"/>
        <v/>
      </c>
      <c r="I24" s="263" t="str">
        <f t="shared" si="2"/>
        <v/>
      </c>
    </row>
    <row r="25" spans="1:17" ht="12" customHeight="1" x14ac:dyDescent="0.25">
      <c r="A25" s="235"/>
      <c r="B25" s="235"/>
      <c r="C25" s="235"/>
      <c r="D25" s="261" t="str">
        <f t="shared" si="5"/>
        <v/>
      </c>
      <c r="E25" s="262" t="str">
        <f t="shared" si="3"/>
        <v/>
      </c>
      <c r="F25" s="259" t="str">
        <f t="shared" si="0"/>
        <v/>
      </c>
      <c r="G25" s="259" t="str">
        <f t="shared" si="1"/>
        <v/>
      </c>
      <c r="H25" s="259" t="str">
        <f t="shared" si="4"/>
        <v/>
      </c>
      <c r="I25" s="263" t="str">
        <f t="shared" si="2"/>
        <v/>
      </c>
    </row>
    <row r="26" spans="1:17" ht="12" customHeight="1" x14ac:dyDescent="0.25">
      <c r="A26" s="235"/>
      <c r="B26" s="235"/>
      <c r="C26" s="235"/>
      <c r="D26" s="261" t="str">
        <f t="shared" si="5"/>
        <v/>
      </c>
      <c r="E26" s="262" t="str">
        <f t="shared" si="3"/>
        <v/>
      </c>
      <c r="F26" s="259" t="str">
        <f t="shared" si="0"/>
        <v/>
      </c>
      <c r="G26" s="259" t="str">
        <f t="shared" si="1"/>
        <v/>
      </c>
      <c r="H26" s="259" t="str">
        <f t="shared" si="4"/>
        <v/>
      </c>
      <c r="I26" s="263" t="str">
        <f t="shared" si="2"/>
        <v/>
      </c>
    </row>
    <row r="27" spans="1:17" ht="12" customHeight="1" x14ac:dyDescent="0.25">
      <c r="A27" s="235"/>
      <c r="B27" s="235"/>
      <c r="C27" s="235"/>
      <c r="D27" s="261" t="str">
        <f t="shared" si="5"/>
        <v/>
      </c>
      <c r="E27" s="262" t="str">
        <f t="shared" si="3"/>
        <v/>
      </c>
      <c r="F27" s="259" t="str">
        <f t="shared" si="0"/>
        <v/>
      </c>
      <c r="G27" s="259" t="str">
        <f t="shared" si="1"/>
        <v/>
      </c>
      <c r="H27" s="259" t="str">
        <f t="shared" si="4"/>
        <v/>
      </c>
      <c r="I27" s="263" t="str">
        <f t="shared" si="2"/>
        <v/>
      </c>
      <c r="J27" s="235"/>
      <c r="K27" s="235"/>
    </row>
    <row r="28" spans="1:17" ht="12" customHeight="1" x14ac:dyDescent="0.25">
      <c r="A28" s="235"/>
      <c r="B28" s="235"/>
      <c r="C28" s="235"/>
      <c r="D28" s="261" t="str">
        <f t="shared" si="5"/>
        <v/>
      </c>
      <c r="E28" s="262" t="str">
        <f t="shared" si="3"/>
        <v/>
      </c>
      <c r="F28" s="259" t="str">
        <f t="shared" si="0"/>
        <v/>
      </c>
      <c r="G28" s="259" t="str">
        <f t="shared" si="1"/>
        <v/>
      </c>
      <c r="H28" s="259" t="str">
        <f t="shared" si="4"/>
        <v/>
      </c>
      <c r="I28" s="263" t="str">
        <f t="shared" si="2"/>
        <v/>
      </c>
    </row>
    <row r="29" spans="1:17" ht="12" customHeight="1" x14ac:dyDescent="0.25">
      <c r="A29" s="235"/>
      <c r="B29" s="235"/>
      <c r="C29" s="235"/>
      <c r="D29" s="261" t="str">
        <f t="shared" si="5"/>
        <v/>
      </c>
      <c r="E29" s="262" t="str">
        <f t="shared" si="3"/>
        <v/>
      </c>
      <c r="F29" s="259" t="str">
        <f t="shared" si="0"/>
        <v/>
      </c>
      <c r="G29" s="259" t="str">
        <f t="shared" si="1"/>
        <v/>
      </c>
      <c r="H29" s="259" t="str">
        <f t="shared" si="4"/>
        <v/>
      </c>
      <c r="I29" s="263" t="str">
        <f t="shared" si="2"/>
        <v/>
      </c>
    </row>
    <row r="30" spans="1:17" ht="12" customHeight="1" x14ac:dyDescent="0.25">
      <c r="A30" s="235"/>
      <c r="B30" s="235"/>
      <c r="C30" s="235"/>
      <c r="D30" s="261" t="str">
        <f t="shared" si="5"/>
        <v/>
      </c>
      <c r="E30" s="262" t="str">
        <f t="shared" si="3"/>
        <v/>
      </c>
      <c r="F30" s="259" t="str">
        <f t="shared" si="0"/>
        <v/>
      </c>
      <c r="G30" s="259" t="str">
        <f t="shared" si="1"/>
        <v/>
      </c>
      <c r="H30" s="259" t="str">
        <f t="shared" si="4"/>
        <v/>
      </c>
      <c r="I30" s="263" t="str">
        <f t="shared" si="2"/>
        <v/>
      </c>
      <c r="J30" s="235"/>
      <c r="K30" s="235"/>
      <c r="L30" s="235"/>
      <c r="M30" s="235"/>
      <c r="N30" s="235"/>
      <c r="O30" s="235"/>
      <c r="P30" s="235"/>
      <c r="Q30" s="235"/>
    </row>
    <row r="31" spans="1:17" ht="12" customHeight="1" x14ac:dyDescent="0.25">
      <c r="A31" s="235"/>
      <c r="B31" s="235"/>
      <c r="C31" s="235"/>
      <c r="D31" s="261" t="str">
        <f t="shared" si="5"/>
        <v/>
      </c>
      <c r="E31" s="262" t="str">
        <f t="shared" si="3"/>
        <v/>
      </c>
      <c r="F31" s="259" t="str">
        <f t="shared" si="0"/>
        <v/>
      </c>
      <c r="G31" s="259" t="str">
        <f t="shared" si="1"/>
        <v/>
      </c>
      <c r="H31" s="259" t="str">
        <f t="shared" si="4"/>
        <v/>
      </c>
      <c r="I31" s="263" t="str">
        <f t="shared" si="2"/>
        <v/>
      </c>
      <c r="J31" s="235"/>
      <c r="K31" s="235"/>
      <c r="L31" s="235"/>
      <c r="M31" s="235"/>
      <c r="N31" s="235"/>
      <c r="O31" s="235"/>
      <c r="P31" s="235"/>
      <c r="Q31" s="235"/>
    </row>
    <row r="32" spans="1:17" ht="12" customHeight="1" x14ac:dyDescent="0.25">
      <c r="A32" s="235"/>
      <c r="B32" s="235"/>
      <c r="C32" s="235"/>
      <c r="D32" s="261" t="str">
        <f t="shared" si="5"/>
        <v/>
      </c>
      <c r="E32" s="262" t="str">
        <f t="shared" si="3"/>
        <v/>
      </c>
      <c r="F32" s="259" t="str">
        <f t="shared" si="0"/>
        <v/>
      </c>
      <c r="G32" s="259" t="str">
        <f t="shared" si="1"/>
        <v/>
      </c>
      <c r="H32" s="259" t="str">
        <f t="shared" si="4"/>
        <v/>
      </c>
      <c r="I32" s="263" t="str">
        <f t="shared" si="2"/>
        <v/>
      </c>
      <c r="J32" s="235"/>
      <c r="K32" s="235"/>
      <c r="L32" s="235"/>
      <c r="M32" s="235"/>
      <c r="N32" s="235"/>
      <c r="O32" s="235"/>
      <c r="P32" s="235"/>
      <c r="Q32" s="235"/>
    </row>
    <row r="33" spans="1:17" ht="12" customHeight="1" x14ac:dyDescent="0.25">
      <c r="A33" s="235"/>
      <c r="B33" s="235"/>
      <c r="C33" s="235"/>
      <c r="D33" s="261" t="str">
        <f t="shared" si="5"/>
        <v/>
      </c>
      <c r="E33" s="262" t="str">
        <f t="shared" si="3"/>
        <v/>
      </c>
      <c r="F33" s="259" t="str">
        <f t="shared" si="0"/>
        <v/>
      </c>
      <c r="G33" s="259" t="str">
        <f t="shared" si="1"/>
        <v/>
      </c>
      <c r="H33" s="259" t="str">
        <f t="shared" si="4"/>
        <v/>
      </c>
      <c r="I33" s="263" t="str">
        <f t="shared" si="2"/>
        <v/>
      </c>
      <c r="J33" s="235"/>
      <c r="K33" s="235"/>
      <c r="L33" s="235"/>
      <c r="M33" s="235"/>
      <c r="N33" s="235"/>
      <c r="O33" s="235"/>
      <c r="P33" s="235"/>
      <c r="Q33" s="235"/>
    </row>
    <row r="34" spans="1:17" ht="12" customHeight="1" x14ac:dyDescent="0.25">
      <c r="A34" s="235"/>
      <c r="B34" s="235"/>
      <c r="C34" s="235"/>
      <c r="D34" s="261" t="str">
        <f t="shared" si="5"/>
        <v/>
      </c>
      <c r="E34" s="262" t="str">
        <f t="shared" si="3"/>
        <v/>
      </c>
      <c r="F34" s="259" t="str">
        <f t="shared" si="0"/>
        <v/>
      </c>
      <c r="G34" s="259" t="str">
        <f t="shared" si="1"/>
        <v/>
      </c>
      <c r="H34" s="259" t="str">
        <f t="shared" si="4"/>
        <v/>
      </c>
      <c r="I34" s="263" t="str">
        <f t="shared" si="2"/>
        <v/>
      </c>
      <c r="J34" s="235"/>
      <c r="K34" s="235"/>
      <c r="L34" s="235"/>
      <c r="M34" s="235"/>
      <c r="N34" s="235"/>
      <c r="O34" s="235"/>
      <c r="P34" s="235"/>
      <c r="Q34" s="235"/>
    </row>
    <row r="35" spans="1:17" ht="12" customHeight="1" x14ac:dyDescent="0.25">
      <c r="A35" s="235"/>
      <c r="B35" s="235"/>
      <c r="C35" s="235"/>
      <c r="D35" s="261" t="str">
        <f t="shared" si="5"/>
        <v/>
      </c>
      <c r="E35" s="262" t="str">
        <f t="shared" si="3"/>
        <v/>
      </c>
      <c r="F35" s="259" t="str">
        <f t="shared" si="0"/>
        <v/>
      </c>
      <c r="G35" s="259" t="str">
        <f t="shared" si="1"/>
        <v/>
      </c>
      <c r="H35" s="259" t="str">
        <f t="shared" si="4"/>
        <v/>
      </c>
      <c r="I35" s="263" t="str">
        <f t="shared" si="2"/>
        <v/>
      </c>
      <c r="J35" s="235"/>
      <c r="K35" s="235"/>
      <c r="L35" s="235"/>
      <c r="M35" s="235"/>
      <c r="N35" s="235"/>
      <c r="O35" s="235"/>
      <c r="P35" s="235"/>
      <c r="Q35" s="235"/>
    </row>
    <row r="36" spans="1:17" ht="12" customHeight="1" x14ac:dyDescent="0.25">
      <c r="A36" s="235"/>
      <c r="B36" s="235"/>
      <c r="C36" s="235"/>
      <c r="D36" s="261" t="str">
        <f t="shared" si="5"/>
        <v/>
      </c>
      <c r="E36" s="262" t="str">
        <f t="shared" si="3"/>
        <v/>
      </c>
      <c r="F36" s="259" t="str">
        <f t="shared" si="0"/>
        <v/>
      </c>
      <c r="G36" s="259" t="str">
        <f t="shared" si="1"/>
        <v/>
      </c>
      <c r="H36" s="259" t="str">
        <f t="shared" si="4"/>
        <v/>
      </c>
      <c r="I36" s="263" t="str">
        <f t="shared" si="2"/>
        <v/>
      </c>
      <c r="J36" s="235"/>
      <c r="K36" s="235"/>
      <c r="L36" s="235"/>
      <c r="M36" s="235"/>
      <c r="N36" s="235"/>
      <c r="O36" s="235"/>
      <c r="P36" s="235"/>
      <c r="Q36" s="235"/>
    </row>
    <row r="37" spans="1:17" ht="12" customHeight="1" x14ac:dyDescent="0.25">
      <c r="A37" s="235"/>
      <c r="B37" s="235"/>
      <c r="C37" s="235"/>
      <c r="D37" s="261" t="str">
        <f t="shared" si="5"/>
        <v/>
      </c>
      <c r="E37" s="262" t="str">
        <f t="shared" si="3"/>
        <v/>
      </c>
      <c r="F37" s="259" t="str">
        <f t="shared" si="0"/>
        <v/>
      </c>
      <c r="G37" s="259" t="str">
        <f t="shared" si="1"/>
        <v/>
      </c>
      <c r="H37" s="259" t="str">
        <f t="shared" si="4"/>
        <v/>
      </c>
      <c r="I37" s="263" t="str">
        <f t="shared" si="2"/>
        <v/>
      </c>
      <c r="J37" s="235"/>
      <c r="K37" s="235"/>
      <c r="L37" s="235"/>
      <c r="M37" s="235"/>
      <c r="N37" s="235"/>
      <c r="O37" s="235"/>
      <c r="P37" s="235"/>
      <c r="Q37" s="235"/>
    </row>
    <row r="38" spans="1:17" ht="12" customHeight="1" x14ac:dyDescent="0.25">
      <c r="A38" s="235"/>
      <c r="B38" s="235"/>
      <c r="C38" s="235"/>
      <c r="D38" s="261" t="str">
        <f t="shared" si="5"/>
        <v/>
      </c>
      <c r="E38" s="235"/>
      <c r="F38" s="235"/>
      <c r="G38" s="235"/>
      <c r="H38" s="235"/>
      <c r="I38" s="235"/>
      <c r="J38" s="235"/>
      <c r="K38" s="235"/>
      <c r="L38" s="235"/>
      <c r="M38" s="235"/>
      <c r="N38" s="235"/>
      <c r="O38" s="235"/>
      <c r="P38" s="235"/>
      <c r="Q38" s="235"/>
    </row>
    <row r="39" spans="1:17" ht="12" customHeight="1" x14ac:dyDescent="0.25">
      <c r="A39" s="235"/>
      <c r="B39" s="235"/>
      <c r="C39" s="235"/>
      <c r="D39" s="261" t="str">
        <f t="shared" si="5"/>
        <v/>
      </c>
      <c r="E39" s="235"/>
      <c r="F39" s="235"/>
      <c r="G39" s="235"/>
      <c r="H39" s="235"/>
      <c r="I39" s="235"/>
      <c r="J39" s="235"/>
      <c r="K39" s="235"/>
      <c r="L39" s="235"/>
      <c r="M39" s="235"/>
      <c r="N39" s="235"/>
      <c r="O39" s="235"/>
      <c r="P39" s="235"/>
      <c r="Q39" s="235"/>
    </row>
    <row r="40" spans="1:17" ht="12" customHeight="1" x14ac:dyDescent="0.25">
      <c r="A40" s="235"/>
      <c r="B40" s="235"/>
      <c r="C40" s="235"/>
      <c r="D40" s="261" t="str">
        <f t="shared" si="5"/>
        <v/>
      </c>
      <c r="E40" s="235"/>
      <c r="F40" s="235"/>
      <c r="G40" s="235"/>
      <c r="H40" s="235"/>
      <c r="I40" s="235"/>
      <c r="J40" s="235"/>
      <c r="K40" s="235"/>
      <c r="L40" s="235"/>
      <c r="M40" s="235"/>
      <c r="N40" s="235"/>
      <c r="O40" s="235"/>
      <c r="P40" s="235"/>
      <c r="Q40" s="235"/>
    </row>
    <row r="41" spans="1:17" ht="12" customHeight="1" x14ac:dyDescent="0.25">
      <c r="A41" s="235"/>
      <c r="B41" s="235"/>
      <c r="C41" s="235"/>
      <c r="D41" s="235"/>
      <c r="E41" s="235"/>
      <c r="F41" s="235"/>
      <c r="G41" s="235"/>
      <c r="H41" s="235"/>
      <c r="I41" s="235"/>
      <c r="J41" s="235"/>
      <c r="K41" s="235"/>
      <c r="L41" s="235"/>
      <c r="M41" s="235"/>
      <c r="N41" s="235"/>
      <c r="O41" s="235"/>
      <c r="P41" s="235"/>
      <c r="Q41" s="235"/>
    </row>
    <row r="42" spans="1:17" ht="12" customHeight="1" x14ac:dyDescent="0.25">
      <c r="A42" s="235"/>
      <c r="B42" s="235"/>
      <c r="C42" s="235"/>
      <c r="D42" s="235"/>
      <c r="E42" s="235"/>
      <c r="F42" s="235"/>
      <c r="G42" s="235"/>
      <c r="H42" s="235"/>
      <c r="I42" s="235"/>
      <c r="J42" s="235"/>
      <c r="K42" s="235"/>
      <c r="L42" s="235"/>
      <c r="M42" s="235"/>
      <c r="N42" s="235"/>
      <c r="O42" s="235"/>
      <c r="P42" s="235"/>
      <c r="Q42" s="235"/>
    </row>
    <row r="43" spans="1:17" ht="12" customHeight="1" x14ac:dyDescent="0.25">
      <c r="A43" s="235"/>
      <c r="B43" s="235"/>
      <c r="C43" s="235"/>
      <c r="D43" s="235"/>
      <c r="E43" s="235"/>
      <c r="F43" s="235"/>
      <c r="G43" s="235"/>
      <c r="H43" s="235"/>
      <c r="I43" s="235"/>
      <c r="J43" s="235"/>
      <c r="K43" s="235"/>
      <c r="L43" s="235"/>
      <c r="M43" s="235"/>
      <c r="N43" s="235"/>
      <c r="O43" s="235"/>
      <c r="P43" s="235"/>
      <c r="Q43" s="235"/>
    </row>
    <row r="44" spans="1:17" ht="12" customHeight="1" x14ac:dyDescent="0.25">
      <c r="A44" s="235"/>
      <c r="B44" s="235"/>
      <c r="C44" s="235"/>
      <c r="D44" s="235"/>
      <c r="E44" s="235"/>
      <c r="F44" s="235"/>
      <c r="G44" s="235"/>
      <c r="H44" s="235"/>
      <c r="I44" s="235"/>
      <c r="J44" s="235"/>
      <c r="K44" s="235"/>
      <c r="L44" s="235"/>
      <c r="M44" s="235"/>
      <c r="N44" s="235"/>
      <c r="O44" s="235"/>
      <c r="P44" s="235"/>
      <c r="Q44" s="235"/>
    </row>
    <row r="45" spans="1:17" ht="12" customHeight="1" x14ac:dyDescent="0.25">
      <c r="A45" s="235"/>
      <c r="B45" s="235"/>
      <c r="C45" s="235"/>
      <c r="D45" s="235"/>
      <c r="E45" s="235"/>
      <c r="F45" s="235"/>
      <c r="G45" s="235"/>
      <c r="H45" s="235"/>
      <c r="I45" s="235"/>
      <c r="J45" s="235"/>
      <c r="K45" s="235"/>
      <c r="L45" s="235"/>
      <c r="M45" s="235"/>
      <c r="N45" s="235"/>
      <c r="O45" s="235"/>
      <c r="P45" s="235"/>
      <c r="Q45" s="235"/>
    </row>
    <row r="46" spans="1:17" ht="12" customHeight="1" x14ac:dyDescent="0.25">
      <c r="A46" s="235"/>
      <c r="B46" s="235"/>
      <c r="C46" s="235"/>
      <c r="D46" s="235"/>
      <c r="E46" s="235"/>
      <c r="F46" s="235"/>
      <c r="G46" s="235"/>
      <c r="H46" s="235"/>
      <c r="I46" s="235"/>
      <c r="J46" s="235"/>
      <c r="K46" s="235"/>
      <c r="L46" s="235"/>
      <c r="M46" s="235"/>
      <c r="N46" s="235"/>
      <c r="O46" s="235"/>
      <c r="P46" s="235"/>
      <c r="Q46" s="235"/>
    </row>
    <row r="47" spans="1:17" ht="12" customHeight="1" x14ac:dyDescent="0.25">
      <c r="A47" s="235"/>
      <c r="B47" s="235"/>
      <c r="C47" s="235"/>
      <c r="D47" s="235"/>
      <c r="E47" s="235"/>
      <c r="F47" s="235"/>
      <c r="G47" s="235"/>
      <c r="H47" s="235"/>
      <c r="I47" s="235"/>
      <c r="J47" s="235"/>
      <c r="K47" s="235"/>
      <c r="L47" s="235"/>
      <c r="M47" s="235"/>
      <c r="N47" s="235"/>
      <c r="O47" s="235"/>
      <c r="P47" s="235"/>
      <c r="Q47" s="235"/>
    </row>
    <row r="48" spans="1:17" ht="12" customHeight="1" x14ac:dyDescent="0.25">
      <c r="A48" s="235"/>
      <c r="B48" s="235"/>
      <c r="C48" s="235"/>
      <c r="D48" s="235"/>
      <c r="E48" s="235"/>
      <c r="F48" s="235"/>
      <c r="G48" s="235"/>
      <c r="H48" s="235"/>
      <c r="I48" s="235"/>
      <c r="J48" s="235"/>
      <c r="K48" s="235"/>
      <c r="L48" s="235"/>
      <c r="M48" s="235"/>
      <c r="N48" s="235"/>
      <c r="O48" s="235"/>
      <c r="P48" s="235"/>
      <c r="Q48" s="235"/>
    </row>
    <row r="49" spans="1:17" ht="12" customHeight="1" x14ac:dyDescent="0.25">
      <c r="A49" s="235"/>
      <c r="B49" s="235"/>
      <c r="C49" s="235"/>
      <c r="D49" s="235"/>
      <c r="E49" s="235"/>
      <c r="F49" s="235"/>
      <c r="G49" s="235"/>
      <c r="H49" s="235"/>
      <c r="I49" s="235"/>
      <c r="J49" s="235"/>
      <c r="K49" s="235"/>
      <c r="L49" s="235"/>
      <c r="M49" s="235"/>
      <c r="N49" s="235"/>
      <c r="O49" s="235"/>
      <c r="P49" s="235"/>
      <c r="Q49" s="235"/>
    </row>
    <row r="50" spans="1:17" ht="12" customHeight="1" x14ac:dyDescent="0.25">
      <c r="A50" s="235"/>
      <c r="B50" s="235"/>
      <c r="C50" s="235"/>
      <c r="D50" s="235"/>
      <c r="E50" s="235"/>
      <c r="F50" s="235"/>
      <c r="G50" s="235"/>
      <c r="H50" s="235"/>
      <c r="I50" s="235"/>
      <c r="J50" s="235"/>
      <c r="K50" s="235"/>
      <c r="L50" s="235"/>
      <c r="M50" s="235"/>
      <c r="N50" s="235"/>
      <c r="O50" s="235"/>
      <c r="P50" s="235"/>
      <c r="Q50" s="235"/>
    </row>
    <row r="51" spans="1:17" ht="12" customHeight="1" x14ac:dyDescent="0.25">
      <c r="A51" s="235"/>
      <c r="B51" s="235"/>
      <c r="C51" s="235"/>
      <c r="D51" s="235"/>
      <c r="E51" s="235"/>
      <c r="F51" s="235"/>
      <c r="G51" s="235"/>
      <c r="H51" s="235"/>
      <c r="I51" s="235"/>
      <c r="J51" s="235"/>
      <c r="K51" s="235"/>
      <c r="L51" s="235"/>
      <c r="M51" s="235"/>
      <c r="N51" s="235"/>
      <c r="O51" s="235"/>
      <c r="P51" s="235"/>
      <c r="Q51" s="235"/>
    </row>
    <row r="52" spans="1:17" ht="12" customHeight="1" x14ac:dyDescent="0.25">
      <c r="A52" s="235"/>
      <c r="B52" s="235"/>
      <c r="C52" s="235"/>
      <c r="D52" s="235"/>
      <c r="E52" s="235"/>
      <c r="F52" s="235"/>
      <c r="G52" s="235"/>
      <c r="H52" s="235"/>
      <c r="I52" s="235"/>
      <c r="J52" s="235"/>
      <c r="K52" s="235"/>
      <c r="L52" s="235"/>
      <c r="M52" s="235"/>
      <c r="N52" s="235"/>
      <c r="O52" s="235"/>
      <c r="P52" s="235"/>
      <c r="Q52" s="235"/>
    </row>
    <row r="53" spans="1:17" ht="12" customHeight="1" x14ac:dyDescent="0.25">
      <c r="A53" s="235"/>
      <c r="B53" s="235"/>
      <c r="C53" s="235"/>
      <c r="D53" s="235"/>
      <c r="E53" s="235"/>
      <c r="F53" s="235"/>
      <c r="G53" s="235"/>
      <c r="H53" s="235"/>
      <c r="I53" s="235"/>
      <c r="J53" s="235"/>
      <c r="K53" s="235"/>
      <c r="L53" s="235"/>
      <c r="M53" s="235"/>
      <c r="N53" s="235"/>
      <c r="O53" s="235"/>
      <c r="P53" s="235"/>
      <c r="Q53" s="235"/>
    </row>
    <row r="54" spans="1:17" ht="12" customHeight="1" x14ac:dyDescent="0.25">
      <c r="A54" s="235"/>
      <c r="B54" s="235"/>
      <c r="C54" s="235"/>
      <c r="D54" s="235"/>
      <c r="E54" s="235"/>
      <c r="F54" s="235"/>
      <c r="G54" s="235"/>
      <c r="H54" s="235"/>
      <c r="I54" s="235"/>
      <c r="J54" s="235"/>
      <c r="K54" s="235"/>
      <c r="L54" s="235"/>
      <c r="M54" s="235"/>
      <c r="N54" s="235"/>
      <c r="O54" s="235"/>
      <c r="P54" s="235"/>
      <c r="Q54" s="235"/>
    </row>
    <row r="55" spans="1:17" ht="12" customHeight="1" x14ac:dyDescent="0.25">
      <c r="A55" s="235"/>
      <c r="B55" s="235"/>
      <c r="C55" s="235"/>
      <c r="D55" s="235"/>
      <c r="E55" s="235"/>
      <c r="F55" s="235"/>
      <c r="G55" s="235"/>
      <c r="H55" s="235"/>
      <c r="I55" s="235"/>
      <c r="J55" s="235"/>
      <c r="K55" s="235"/>
      <c r="L55" s="235"/>
      <c r="M55" s="235"/>
      <c r="N55" s="235"/>
      <c r="O55" s="235"/>
      <c r="P55" s="235"/>
      <c r="Q55" s="235"/>
    </row>
    <row r="56" spans="1:17" ht="12" customHeight="1" x14ac:dyDescent="0.25">
      <c r="A56" s="235"/>
      <c r="B56" s="235"/>
      <c r="C56" s="235"/>
      <c r="D56" s="235"/>
      <c r="E56" s="235"/>
      <c r="F56" s="235"/>
      <c r="G56" s="235"/>
      <c r="H56" s="235"/>
      <c r="I56" s="235"/>
      <c r="J56" s="235"/>
      <c r="K56" s="235"/>
      <c r="L56" s="235"/>
      <c r="M56" s="235"/>
      <c r="N56" s="235"/>
      <c r="O56" s="235"/>
      <c r="P56" s="235"/>
      <c r="Q56" s="235"/>
    </row>
    <row r="57" spans="1:17" ht="12" customHeight="1" x14ac:dyDescent="0.25">
      <c r="A57" s="235"/>
      <c r="B57" s="235"/>
      <c r="C57" s="235"/>
      <c r="D57" s="235"/>
      <c r="E57" s="235"/>
      <c r="F57" s="235"/>
      <c r="G57" s="235"/>
      <c r="H57" s="235"/>
      <c r="I57" s="235"/>
      <c r="J57" s="235"/>
      <c r="K57" s="235"/>
      <c r="L57" s="235"/>
      <c r="M57" s="235"/>
      <c r="N57" s="235"/>
      <c r="O57" s="235"/>
      <c r="P57" s="235"/>
      <c r="Q57" s="235"/>
    </row>
    <row r="58" spans="1:17" ht="12" customHeight="1" x14ac:dyDescent="0.25">
      <c r="A58" s="235"/>
      <c r="B58" s="235"/>
      <c r="C58" s="235"/>
      <c r="D58" s="235"/>
      <c r="E58" s="235"/>
      <c r="F58" s="235"/>
      <c r="G58" s="235"/>
      <c r="H58" s="235"/>
      <c r="I58" s="235"/>
      <c r="J58" s="235"/>
      <c r="K58" s="235"/>
      <c r="L58" s="235"/>
      <c r="M58" s="235"/>
      <c r="N58" s="235"/>
      <c r="O58" s="235"/>
      <c r="P58" s="235"/>
      <c r="Q58" s="235"/>
    </row>
    <row r="59" spans="1:17" ht="12" customHeight="1" x14ac:dyDescent="0.25">
      <c r="A59" s="235"/>
      <c r="B59" s="235"/>
      <c r="C59" s="235"/>
      <c r="D59" s="235"/>
      <c r="E59" s="235"/>
      <c r="F59" s="235"/>
      <c r="G59" s="235"/>
      <c r="H59" s="235"/>
      <c r="I59" s="235"/>
      <c r="J59" s="235"/>
      <c r="K59" s="235"/>
      <c r="L59" s="235"/>
      <c r="M59" s="235"/>
      <c r="N59" s="235"/>
      <c r="O59" s="235"/>
      <c r="P59" s="235"/>
      <c r="Q59" s="235"/>
    </row>
    <row r="60" spans="1:17" ht="12" customHeight="1" x14ac:dyDescent="0.25">
      <c r="A60" s="235"/>
      <c r="B60" s="235"/>
      <c r="C60" s="235"/>
      <c r="D60" s="235"/>
      <c r="E60" s="235"/>
      <c r="F60" s="235"/>
      <c r="G60" s="235"/>
      <c r="H60" s="235"/>
      <c r="I60" s="235"/>
      <c r="J60" s="235"/>
      <c r="K60" s="235"/>
      <c r="L60" s="235"/>
      <c r="M60" s="235"/>
      <c r="N60" s="235"/>
      <c r="O60" s="235"/>
      <c r="P60" s="235"/>
      <c r="Q60" s="235"/>
    </row>
    <row r="61" spans="1:17" ht="12" customHeight="1" x14ac:dyDescent="0.25">
      <c r="A61" s="235"/>
      <c r="B61" s="235"/>
      <c r="C61" s="235"/>
      <c r="D61" s="235"/>
      <c r="E61" s="235"/>
      <c r="F61" s="235"/>
      <c r="G61" s="235"/>
      <c r="H61" s="235"/>
      <c r="I61" s="235"/>
      <c r="J61" s="235"/>
      <c r="K61" s="235"/>
      <c r="L61" s="235"/>
      <c r="M61" s="235"/>
      <c r="N61" s="235"/>
      <c r="O61" s="235"/>
      <c r="P61" s="235"/>
      <c r="Q61" s="235"/>
    </row>
    <row r="62" spans="1:17" ht="12" customHeight="1" x14ac:dyDescent="0.25">
      <c r="A62" s="235"/>
      <c r="B62" s="235"/>
      <c r="C62" s="235"/>
      <c r="D62" s="235"/>
      <c r="E62" s="235"/>
      <c r="F62" s="235"/>
      <c r="G62" s="235"/>
      <c r="H62" s="235"/>
      <c r="I62" s="235"/>
      <c r="J62" s="235"/>
      <c r="K62" s="235"/>
      <c r="L62" s="235"/>
      <c r="M62" s="235"/>
      <c r="N62" s="235"/>
      <c r="O62" s="235"/>
      <c r="P62" s="235"/>
      <c r="Q62" s="235"/>
    </row>
    <row r="63" spans="1:17" ht="12" customHeight="1" x14ac:dyDescent="0.25">
      <c r="A63" s="235"/>
      <c r="B63" s="235"/>
      <c r="C63" s="235"/>
      <c r="D63" s="235"/>
      <c r="E63" s="235"/>
      <c r="F63" s="235"/>
      <c r="G63" s="235"/>
      <c r="H63" s="235"/>
      <c r="I63" s="235"/>
      <c r="J63" s="235"/>
      <c r="K63" s="235"/>
      <c r="L63" s="235"/>
      <c r="M63" s="235"/>
      <c r="N63" s="235"/>
      <c r="O63" s="235"/>
      <c r="P63" s="235"/>
      <c r="Q63" s="235"/>
    </row>
    <row r="64" spans="1:17" ht="12" customHeight="1" x14ac:dyDescent="0.25">
      <c r="A64" s="235"/>
      <c r="B64" s="235"/>
      <c r="C64" s="235"/>
      <c r="D64" s="235"/>
      <c r="E64" s="235"/>
      <c r="F64" s="235"/>
      <c r="G64" s="235"/>
      <c r="H64" s="235"/>
      <c r="I64" s="235"/>
      <c r="J64" s="235"/>
      <c r="K64" s="235"/>
      <c r="L64" s="235"/>
      <c r="M64" s="235"/>
      <c r="N64" s="235"/>
      <c r="O64" s="235"/>
      <c r="P64" s="235"/>
      <c r="Q64" s="235"/>
    </row>
    <row r="65" spans="1:17" ht="12" customHeight="1" x14ac:dyDescent="0.25">
      <c r="A65" s="235"/>
      <c r="B65" s="235"/>
      <c r="C65" s="235"/>
      <c r="D65" s="235"/>
      <c r="E65" s="235"/>
      <c r="F65" s="235"/>
      <c r="G65" s="235"/>
      <c r="H65" s="235"/>
      <c r="I65" s="235"/>
      <c r="J65" s="235"/>
      <c r="K65" s="235"/>
      <c r="L65" s="235"/>
      <c r="M65" s="235"/>
      <c r="N65" s="235"/>
      <c r="O65" s="235"/>
      <c r="P65" s="235"/>
      <c r="Q65" s="235"/>
    </row>
    <row r="66" spans="1:17" ht="12" customHeight="1" x14ac:dyDescent="0.25">
      <c r="A66" s="235"/>
      <c r="B66" s="235"/>
      <c r="C66" s="235"/>
      <c r="D66" s="235"/>
      <c r="E66" s="235"/>
      <c r="F66" s="235"/>
      <c r="G66" s="235"/>
      <c r="H66" s="235"/>
      <c r="I66" s="235"/>
      <c r="J66" s="235"/>
      <c r="K66" s="235"/>
      <c r="L66" s="235"/>
      <c r="M66" s="235"/>
      <c r="N66" s="235"/>
      <c r="O66" s="235"/>
      <c r="P66" s="235"/>
      <c r="Q66" s="235"/>
    </row>
    <row r="67" spans="1:17" ht="12" customHeight="1" x14ac:dyDescent="0.25">
      <c r="A67" s="235"/>
      <c r="B67" s="235"/>
      <c r="C67" s="235"/>
      <c r="D67" s="235"/>
      <c r="E67" s="235"/>
      <c r="F67" s="235"/>
      <c r="G67" s="235"/>
      <c r="H67" s="235"/>
      <c r="I67" s="235"/>
      <c r="J67" s="235"/>
      <c r="K67" s="235"/>
      <c r="L67" s="235"/>
      <c r="M67" s="235"/>
      <c r="N67" s="235"/>
      <c r="O67" s="235"/>
      <c r="P67" s="235"/>
      <c r="Q67" s="235"/>
    </row>
    <row r="68" spans="1:17" ht="12" customHeight="1" x14ac:dyDescent="0.25">
      <c r="A68" s="235"/>
      <c r="B68" s="235"/>
      <c r="C68" s="235"/>
      <c r="D68" s="235"/>
      <c r="E68" s="235"/>
      <c r="F68" s="235"/>
      <c r="G68" s="235"/>
      <c r="H68" s="235"/>
      <c r="I68" s="235"/>
      <c r="J68" s="235"/>
      <c r="K68" s="235"/>
      <c r="L68" s="235"/>
      <c r="M68" s="235"/>
      <c r="N68" s="235"/>
      <c r="O68" s="235"/>
      <c r="P68" s="235"/>
      <c r="Q68" s="235"/>
    </row>
    <row r="69" spans="1:17" ht="12" customHeight="1" x14ac:dyDescent="0.25">
      <c r="A69" s="235"/>
      <c r="B69" s="235"/>
      <c r="C69" s="235"/>
      <c r="D69" s="235"/>
      <c r="E69" s="235"/>
      <c r="F69" s="235"/>
      <c r="G69" s="235"/>
      <c r="H69" s="235"/>
      <c r="I69" s="235"/>
      <c r="J69" s="235"/>
      <c r="K69" s="235"/>
      <c r="L69" s="235"/>
      <c r="M69" s="235"/>
      <c r="N69" s="235"/>
      <c r="O69" s="235"/>
      <c r="P69" s="235"/>
      <c r="Q69" s="235"/>
    </row>
    <row r="70" spans="1:17" ht="12" customHeight="1" x14ac:dyDescent="0.25">
      <c r="A70" s="235"/>
      <c r="B70" s="235"/>
      <c r="C70" s="235"/>
      <c r="D70" s="235"/>
      <c r="E70" s="235"/>
      <c r="F70" s="235"/>
      <c r="G70" s="235"/>
      <c r="H70" s="235"/>
      <c r="I70" s="235"/>
      <c r="J70" s="235"/>
      <c r="K70" s="235"/>
      <c r="L70" s="235"/>
      <c r="M70" s="235"/>
      <c r="N70" s="235"/>
      <c r="O70" s="235"/>
      <c r="P70" s="235"/>
      <c r="Q70" s="235"/>
    </row>
    <row r="71" spans="1:17" ht="12" customHeight="1" x14ac:dyDescent="0.25">
      <c r="A71" s="235"/>
      <c r="B71" s="235"/>
      <c r="C71" s="235"/>
      <c r="D71" s="235"/>
      <c r="E71" s="235"/>
      <c r="F71" s="235"/>
      <c r="G71" s="235"/>
      <c r="H71" s="235"/>
      <c r="I71" s="235"/>
      <c r="J71" s="235"/>
      <c r="K71" s="235"/>
      <c r="L71" s="235"/>
      <c r="M71" s="235"/>
      <c r="N71" s="235"/>
      <c r="O71" s="235"/>
      <c r="P71" s="235"/>
      <c r="Q71" s="235"/>
    </row>
    <row r="72" spans="1:17" ht="12" customHeight="1" x14ac:dyDescent="0.25">
      <c r="A72" s="235"/>
      <c r="B72" s="235"/>
      <c r="C72" s="235"/>
      <c r="D72" s="235"/>
      <c r="E72" s="235"/>
      <c r="F72" s="235"/>
      <c r="G72" s="235"/>
      <c r="H72" s="235"/>
      <c r="I72" s="235"/>
      <c r="J72" s="235"/>
      <c r="K72" s="235"/>
      <c r="L72" s="235"/>
      <c r="M72" s="235"/>
      <c r="N72" s="235"/>
      <c r="O72" s="235"/>
      <c r="P72" s="235"/>
      <c r="Q72" s="235"/>
    </row>
    <row r="73" spans="1:17" ht="12" customHeight="1" x14ac:dyDescent="0.25">
      <c r="A73" s="235"/>
      <c r="B73" s="235"/>
      <c r="C73" s="235"/>
      <c r="D73" s="235"/>
      <c r="E73" s="235"/>
      <c r="F73" s="235"/>
      <c r="G73" s="235"/>
      <c r="H73" s="235"/>
      <c r="I73" s="235"/>
      <c r="J73" s="235"/>
      <c r="K73" s="235"/>
      <c r="L73" s="235"/>
      <c r="M73" s="235"/>
      <c r="N73" s="235"/>
      <c r="O73" s="235"/>
      <c r="P73" s="235"/>
      <c r="Q73" s="235"/>
    </row>
    <row r="74" spans="1:17" ht="12" customHeight="1" x14ac:dyDescent="0.25">
      <c r="A74" s="235"/>
      <c r="B74" s="235"/>
      <c r="C74" s="235"/>
      <c r="D74" s="235"/>
      <c r="E74" s="235"/>
      <c r="F74" s="235"/>
      <c r="G74" s="235"/>
      <c r="H74" s="235"/>
      <c r="I74" s="235"/>
      <c r="J74" s="235"/>
      <c r="K74" s="235"/>
      <c r="L74" s="235"/>
      <c r="M74" s="235"/>
      <c r="N74" s="235"/>
      <c r="O74" s="235"/>
      <c r="P74" s="235"/>
      <c r="Q74" s="235"/>
    </row>
    <row r="75" spans="1:17" ht="12" customHeight="1" x14ac:dyDescent="0.25">
      <c r="A75" s="235"/>
      <c r="B75" s="235"/>
      <c r="C75" s="235"/>
      <c r="D75" s="235"/>
      <c r="E75" s="235"/>
      <c r="F75" s="235"/>
      <c r="G75" s="235"/>
      <c r="H75" s="235"/>
      <c r="I75" s="235"/>
      <c r="J75" s="235"/>
      <c r="K75" s="235"/>
      <c r="L75" s="235"/>
      <c r="M75" s="235"/>
      <c r="N75" s="235"/>
      <c r="O75" s="235"/>
      <c r="P75" s="235"/>
      <c r="Q75" s="235"/>
    </row>
    <row r="76" spans="1:17" ht="12" customHeight="1" x14ac:dyDescent="0.25">
      <c r="A76" s="235"/>
      <c r="B76" s="235"/>
      <c r="C76" s="235"/>
      <c r="D76" s="235"/>
      <c r="E76" s="235"/>
      <c r="F76" s="235"/>
      <c r="G76" s="235"/>
      <c r="H76" s="235"/>
      <c r="I76" s="235"/>
      <c r="J76" s="235"/>
      <c r="K76" s="235"/>
      <c r="L76" s="235"/>
      <c r="M76" s="235"/>
      <c r="N76" s="235"/>
      <c r="O76" s="235"/>
      <c r="P76" s="235"/>
      <c r="Q76" s="235"/>
    </row>
    <row r="77" spans="1:17" ht="12" customHeight="1" x14ac:dyDescent="0.25">
      <c r="A77" s="235"/>
      <c r="B77" s="235"/>
      <c r="C77" s="235"/>
      <c r="D77" s="235"/>
      <c r="E77" s="235"/>
      <c r="F77" s="235"/>
      <c r="G77" s="235"/>
      <c r="H77" s="235"/>
      <c r="I77" s="235"/>
      <c r="J77" s="235"/>
      <c r="K77" s="235"/>
      <c r="L77" s="235"/>
      <c r="M77" s="235"/>
      <c r="N77" s="235"/>
      <c r="O77" s="235"/>
      <c r="P77" s="235"/>
      <c r="Q77" s="235"/>
    </row>
    <row r="78" spans="1:17" ht="12" customHeight="1" x14ac:dyDescent="0.25">
      <c r="A78" s="235"/>
      <c r="B78" s="235"/>
      <c r="C78" s="235"/>
      <c r="D78" s="235"/>
      <c r="E78" s="235"/>
      <c r="F78" s="235"/>
      <c r="G78" s="235"/>
      <c r="H78" s="235"/>
      <c r="I78" s="235"/>
      <c r="J78" s="235"/>
      <c r="K78" s="235"/>
      <c r="L78" s="235"/>
      <c r="M78" s="235"/>
      <c r="N78" s="235"/>
      <c r="O78" s="235"/>
      <c r="P78" s="235"/>
      <c r="Q78" s="235"/>
    </row>
    <row r="79" spans="1:17" ht="12" customHeight="1" x14ac:dyDescent="0.25">
      <c r="A79" s="235"/>
      <c r="B79" s="235"/>
      <c r="C79" s="235"/>
      <c r="D79" s="235"/>
      <c r="E79" s="235"/>
      <c r="F79" s="235"/>
      <c r="G79" s="235"/>
      <c r="H79" s="235"/>
      <c r="I79" s="235"/>
      <c r="J79" s="235"/>
      <c r="K79" s="235"/>
      <c r="L79" s="235"/>
      <c r="M79" s="235"/>
      <c r="N79" s="235"/>
      <c r="O79" s="235"/>
      <c r="P79" s="235"/>
      <c r="Q79" s="235"/>
    </row>
    <row r="80" spans="1:17" ht="12" customHeight="1" x14ac:dyDescent="0.25">
      <c r="A80" s="235"/>
      <c r="B80" s="235"/>
      <c r="C80" s="235"/>
      <c r="D80" s="235"/>
      <c r="E80" s="235"/>
      <c r="F80" s="235"/>
      <c r="G80" s="235"/>
      <c r="H80" s="235"/>
      <c r="I80" s="235"/>
      <c r="J80" s="235"/>
      <c r="K80" s="235"/>
      <c r="L80" s="235"/>
      <c r="M80" s="235"/>
      <c r="N80" s="235"/>
      <c r="O80" s="235"/>
      <c r="P80" s="235"/>
      <c r="Q80" s="235"/>
    </row>
    <row r="81" spans="1:17" ht="12" customHeight="1" x14ac:dyDescent="0.25">
      <c r="A81" s="235"/>
      <c r="B81" s="235"/>
      <c r="C81" s="235"/>
      <c r="D81" s="235"/>
      <c r="E81" s="235"/>
      <c r="F81" s="235"/>
      <c r="G81" s="235"/>
      <c r="H81" s="235"/>
      <c r="I81" s="235"/>
      <c r="J81" s="235"/>
      <c r="K81" s="235"/>
      <c r="L81" s="235"/>
      <c r="M81" s="235"/>
      <c r="N81" s="235"/>
      <c r="O81" s="235"/>
      <c r="P81" s="235"/>
      <c r="Q81" s="235"/>
    </row>
    <row r="82" spans="1:17" ht="12" customHeight="1" x14ac:dyDescent="0.25">
      <c r="A82" s="235"/>
      <c r="B82" s="235"/>
      <c r="C82" s="235"/>
      <c r="D82" s="235"/>
      <c r="E82" s="235"/>
      <c r="F82" s="235"/>
      <c r="G82" s="235"/>
      <c r="H82" s="235"/>
      <c r="I82" s="235"/>
      <c r="J82" s="235"/>
      <c r="K82" s="235"/>
      <c r="L82" s="235"/>
      <c r="M82" s="235"/>
      <c r="N82" s="235"/>
      <c r="O82" s="235"/>
      <c r="P82" s="235"/>
      <c r="Q82" s="235"/>
    </row>
    <row r="83" spans="1:17" ht="12" customHeight="1" x14ac:dyDescent="0.25">
      <c r="A83" s="235"/>
      <c r="B83" s="235"/>
      <c r="C83" s="235"/>
      <c r="D83" s="235"/>
      <c r="E83" s="235"/>
      <c r="F83" s="235"/>
      <c r="G83" s="235"/>
      <c r="H83" s="235"/>
      <c r="I83" s="235"/>
      <c r="J83" s="235"/>
      <c r="K83" s="235"/>
      <c r="L83" s="235"/>
      <c r="M83" s="235"/>
      <c r="N83" s="235"/>
      <c r="O83" s="235"/>
      <c r="P83" s="235"/>
      <c r="Q83" s="235"/>
    </row>
    <row r="84" spans="1:17" ht="12" customHeight="1" x14ac:dyDescent="0.25">
      <c r="A84" s="235"/>
      <c r="B84" s="235"/>
      <c r="C84" s="235"/>
      <c r="D84" s="235"/>
      <c r="E84" s="235"/>
      <c r="F84" s="235"/>
      <c r="G84" s="235"/>
      <c r="H84" s="235"/>
      <c r="I84" s="235"/>
      <c r="J84" s="235"/>
      <c r="K84" s="235"/>
      <c r="L84" s="235"/>
      <c r="M84" s="235"/>
      <c r="N84" s="235"/>
      <c r="O84" s="235"/>
      <c r="P84" s="235"/>
      <c r="Q84" s="235"/>
    </row>
    <row r="85" spans="1:17" ht="12" customHeight="1" x14ac:dyDescent="0.25">
      <c r="A85" s="235"/>
      <c r="B85" s="235"/>
      <c r="C85" s="235"/>
      <c r="D85" s="235"/>
      <c r="E85" s="235"/>
      <c r="F85" s="235"/>
      <c r="G85" s="235"/>
      <c r="H85" s="235"/>
      <c r="I85" s="235"/>
      <c r="J85" s="235"/>
      <c r="K85" s="235"/>
      <c r="L85" s="235"/>
      <c r="M85" s="235"/>
      <c r="N85" s="235"/>
      <c r="O85" s="235"/>
      <c r="P85" s="235"/>
      <c r="Q85" s="235"/>
    </row>
    <row r="86" spans="1:17" ht="12" customHeight="1" x14ac:dyDescent="0.25">
      <c r="A86" s="235"/>
      <c r="B86" s="235"/>
      <c r="C86" s="235"/>
      <c r="D86" s="235"/>
      <c r="E86" s="235"/>
      <c r="F86" s="235"/>
      <c r="G86" s="235"/>
      <c r="H86" s="235"/>
      <c r="I86" s="235"/>
      <c r="J86" s="235"/>
      <c r="K86" s="235"/>
      <c r="L86" s="235"/>
      <c r="M86" s="235"/>
      <c r="N86" s="235"/>
      <c r="O86" s="235"/>
      <c r="P86" s="235"/>
      <c r="Q86" s="235"/>
    </row>
    <row r="87" spans="1:17" ht="12" customHeight="1" x14ac:dyDescent="0.25">
      <c r="A87" s="235"/>
      <c r="B87" s="235"/>
      <c r="C87" s="235"/>
      <c r="D87" s="235"/>
      <c r="E87" s="235"/>
      <c r="F87" s="235"/>
      <c r="G87" s="235"/>
      <c r="H87" s="235"/>
      <c r="I87" s="235"/>
      <c r="J87" s="235"/>
      <c r="K87" s="235"/>
      <c r="L87" s="235"/>
      <c r="M87" s="235"/>
      <c r="N87" s="235"/>
      <c r="O87" s="235"/>
      <c r="P87" s="235"/>
      <c r="Q87" s="235"/>
    </row>
    <row r="88" spans="1:17" ht="12" customHeight="1" x14ac:dyDescent="0.25">
      <c r="A88" s="235"/>
      <c r="B88" s="235"/>
      <c r="C88" s="235"/>
      <c r="D88" s="235"/>
      <c r="E88" s="235"/>
      <c r="F88" s="235"/>
      <c r="G88" s="235"/>
      <c r="H88" s="235"/>
      <c r="I88" s="235"/>
      <c r="J88" s="235"/>
      <c r="K88" s="235"/>
      <c r="L88" s="235"/>
      <c r="M88" s="235"/>
      <c r="N88" s="235"/>
      <c r="O88" s="235"/>
      <c r="P88" s="235"/>
      <c r="Q88" s="235"/>
    </row>
    <row r="89" spans="1:17" ht="12" customHeight="1" x14ac:dyDescent="0.25">
      <c r="A89" s="235"/>
      <c r="B89" s="235"/>
      <c r="C89" s="235"/>
      <c r="D89" s="235"/>
      <c r="E89" s="235"/>
      <c r="F89" s="235"/>
      <c r="G89" s="235"/>
      <c r="H89" s="235"/>
      <c r="I89" s="235"/>
      <c r="J89" s="235"/>
      <c r="K89" s="235"/>
      <c r="L89" s="235"/>
      <c r="M89" s="235"/>
      <c r="N89" s="235"/>
      <c r="O89" s="235"/>
      <c r="P89" s="235"/>
      <c r="Q89" s="235"/>
    </row>
    <row r="90" spans="1:17" ht="12" customHeight="1" x14ac:dyDescent="0.25">
      <c r="A90" s="235"/>
      <c r="B90" s="235"/>
      <c r="C90" s="235"/>
      <c r="D90" s="235"/>
      <c r="E90" s="235"/>
      <c r="F90" s="235"/>
      <c r="G90" s="235"/>
      <c r="H90" s="235"/>
      <c r="I90" s="235"/>
      <c r="J90" s="235"/>
      <c r="K90" s="235"/>
      <c r="L90" s="235"/>
      <c r="M90" s="235"/>
      <c r="N90" s="235"/>
      <c r="O90" s="235"/>
      <c r="P90" s="235"/>
      <c r="Q90" s="235"/>
    </row>
    <row r="91" spans="1:17" ht="12" customHeight="1" x14ac:dyDescent="0.25">
      <c r="A91" s="235"/>
      <c r="B91" s="235"/>
      <c r="C91" s="235"/>
      <c r="D91" s="235"/>
      <c r="E91" s="235"/>
      <c r="F91" s="235"/>
      <c r="G91" s="235"/>
      <c r="H91" s="235"/>
      <c r="I91" s="235"/>
      <c r="J91" s="235"/>
      <c r="K91" s="235"/>
      <c r="L91" s="235"/>
      <c r="M91" s="235"/>
      <c r="N91" s="235"/>
      <c r="O91" s="235"/>
      <c r="P91" s="235"/>
      <c r="Q91" s="235"/>
    </row>
    <row r="92" spans="1:17" ht="12" customHeight="1" x14ac:dyDescent="0.25">
      <c r="A92" s="235"/>
      <c r="B92" s="235"/>
      <c r="C92" s="235"/>
      <c r="D92" s="235"/>
      <c r="E92" s="235"/>
      <c r="F92" s="235"/>
      <c r="G92" s="235"/>
      <c r="H92" s="235"/>
      <c r="I92" s="235"/>
      <c r="J92" s="235"/>
      <c r="K92" s="235"/>
      <c r="L92" s="235"/>
      <c r="M92" s="235"/>
      <c r="N92" s="235"/>
      <c r="O92" s="235"/>
      <c r="P92" s="235"/>
      <c r="Q92" s="235"/>
    </row>
    <row r="93" spans="1:17" ht="12" customHeight="1" x14ac:dyDescent="0.25">
      <c r="A93" s="235"/>
      <c r="B93" s="235"/>
      <c r="C93" s="235"/>
      <c r="D93" s="235"/>
      <c r="E93" s="235"/>
      <c r="F93" s="235"/>
      <c r="G93" s="235"/>
      <c r="H93" s="235"/>
      <c r="I93" s="235"/>
      <c r="J93" s="235"/>
      <c r="K93" s="235"/>
      <c r="L93" s="235"/>
      <c r="M93" s="235"/>
      <c r="N93" s="235"/>
      <c r="O93" s="235"/>
      <c r="P93" s="235"/>
      <c r="Q93" s="235"/>
    </row>
    <row r="94" spans="1:17" ht="12" customHeight="1" x14ac:dyDescent="0.25">
      <c r="A94" s="235"/>
      <c r="B94" s="235"/>
      <c r="C94" s="235"/>
      <c r="D94" s="235"/>
      <c r="E94" s="235"/>
      <c r="F94" s="235"/>
      <c r="G94" s="235"/>
      <c r="H94" s="235"/>
      <c r="I94" s="235"/>
      <c r="J94" s="235"/>
      <c r="K94" s="235"/>
      <c r="L94" s="235"/>
      <c r="M94" s="235"/>
      <c r="N94" s="235"/>
      <c r="O94" s="235"/>
      <c r="P94" s="235"/>
      <c r="Q94" s="235"/>
    </row>
    <row r="95" spans="1:17" ht="12" customHeight="1" x14ac:dyDescent="0.25">
      <c r="A95" s="235"/>
      <c r="B95" s="235"/>
      <c r="C95" s="235"/>
      <c r="D95" s="235"/>
      <c r="E95" s="235"/>
      <c r="F95" s="235"/>
      <c r="G95" s="235"/>
      <c r="H95" s="235"/>
      <c r="I95" s="235"/>
      <c r="J95" s="235"/>
      <c r="K95" s="235"/>
      <c r="L95" s="235"/>
      <c r="M95" s="235"/>
      <c r="N95" s="235"/>
      <c r="O95" s="235"/>
      <c r="P95" s="235"/>
      <c r="Q95" s="235"/>
    </row>
    <row r="96" spans="1:17" ht="12" customHeight="1" x14ac:dyDescent="0.25">
      <c r="A96" s="235"/>
      <c r="B96" s="235"/>
      <c r="C96" s="235"/>
      <c r="D96" s="235"/>
      <c r="E96" s="235"/>
      <c r="F96" s="235"/>
      <c r="G96" s="235"/>
      <c r="H96" s="235"/>
      <c r="I96" s="235"/>
      <c r="J96" s="235"/>
      <c r="K96" s="235"/>
      <c r="L96" s="235"/>
      <c r="M96" s="235"/>
      <c r="N96" s="235"/>
      <c r="O96" s="235"/>
      <c r="P96" s="235"/>
      <c r="Q96" s="235"/>
    </row>
    <row r="97" spans="1:17" ht="12" customHeight="1" x14ac:dyDescent="0.25">
      <c r="A97" s="235"/>
      <c r="B97" s="235"/>
      <c r="C97" s="235"/>
      <c r="D97" s="235"/>
      <c r="E97" s="235"/>
      <c r="F97" s="235"/>
      <c r="G97" s="235"/>
      <c r="H97" s="235"/>
      <c r="I97" s="235"/>
      <c r="J97" s="235"/>
      <c r="K97" s="235"/>
      <c r="L97" s="235"/>
      <c r="M97" s="235"/>
      <c r="N97" s="235"/>
      <c r="O97" s="235"/>
      <c r="P97" s="235"/>
      <c r="Q97" s="235"/>
    </row>
    <row r="98" spans="1:17" ht="12" customHeight="1" x14ac:dyDescent="0.25">
      <c r="A98" s="235"/>
      <c r="B98" s="235"/>
      <c r="C98" s="235"/>
      <c r="D98" s="235"/>
      <c r="E98" s="235"/>
      <c r="F98" s="235"/>
      <c r="G98" s="235"/>
      <c r="H98" s="235"/>
      <c r="I98" s="235"/>
      <c r="J98" s="235"/>
      <c r="K98" s="235"/>
      <c r="L98" s="235"/>
      <c r="M98" s="235"/>
      <c r="N98" s="235"/>
      <c r="O98" s="235"/>
      <c r="P98" s="235"/>
      <c r="Q98" s="235"/>
    </row>
    <row r="99" spans="1:17" ht="12" customHeight="1" x14ac:dyDescent="0.25">
      <c r="A99" s="235"/>
      <c r="B99" s="235"/>
      <c r="C99" s="235"/>
      <c r="D99" s="235"/>
      <c r="E99" s="235"/>
      <c r="F99" s="235"/>
      <c r="G99" s="235"/>
      <c r="H99" s="235"/>
      <c r="I99" s="235"/>
      <c r="J99" s="235"/>
      <c r="K99" s="235"/>
      <c r="L99" s="235"/>
      <c r="M99" s="235"/>
      <c r="N99" s="235"/>
      <c r="O99" s="235"/>
      <c r="P99" s="235"/>
      <c r="Q99" s="235"/>
    </row>
    <row r="100" spans="1:17" ht="12" customHeight="1" x14ac:dyDescent="0.25">
      <c r="A100" s="235"/>
      <c r="B100" s="235"/>
      <c r="C100" s="235"/>
      <c r="D100" s="235"/>
      <c r="E100" s="235"/>
      <c r="F100" s="235"/>
      <c r="G100" s="235"/>
      <c r="H100" s="235"/>
      <c r="I100" s="235"/>
      <c r="J100" s="235"/>
      <c r="K100" s="235"/>
      <c r="L100" s="235"/>
      <c r="M100" s="235"/>
      <c r="N100" s="235"/>
      <c r="O100" s="235"/>
      <c r="P100" s="235"/>
      <c r="Q100" s="235"/>
    </row>
    <row r="101" spans="1:17" ht="12" customHeight="1" x14ac:dyDescent="0.25">
      <c r="A101" s="235"/>
      <c r="B101" s="235"/>
      <c r="C101" s="235"/>
      <c r="D101" s="235"/>
      <c r="E101" s="235"/>
      <c r="F101" s="235"/>
      <c r="G101" s="235"/>
      <c r="H101" s="235"/>
      <c r="I101" s="235"/>
      <c r="J101" s="235"/>
      <c r="K101" s="235"/>
      <c r="L101" s="235"/>
      <c r="M101" s="235"/>
      <c r="N101" s="235"/>
      <c r="O101" s="235"/>
      <c r="P101" s="235"/>
      <c r="Q101" s="235"/>
    </row>
    <row r="102" spans="1:17" ht="12" customHeight="1" x14ac:dyDescent="0.25">
      <c r="A102" s="235"/>
      <c r="B102" s="235"/>
      <c r="C102" s="235"/>
      <c r="D102" s="235"/>
      <c r="E102" s="235"/>
      <c r="F102" s="235"/>
      <c r="G102" s="235"/>
      <c r="H102" s="235"/>
      <c r="I102" s="235"/>
      <c r="J102" s="235"/>
      <c r="K102" s="235"/>
      <c r="L102" s="235"/>
      <c r="M102" s="235"/>
      <c r="N102" s="235"/>
      <c r="O102" s="235"/>
      <c r="P102" s="235"/>
      <c r="Q102" s="235"/>
    </row>
    <row r="103" spans="1:17" ht="12" customHeight="1" x14ac:dyDescent="0.25">
      <c r="A103" s="235"/>
      <c r="B103" s="235"/>
      <c r="C103" s="235"/>
      <c r="D103" s="235"/>
      <c r="E103" s="235"/>
      <c r="F103" s="235"/>
      <c r="G103" s="235"/>
      <c r="H103" s="235"/>
      <c r="I103" s="235"/>
      <c r="J103" s="235"/>
      <c r="K103" s="235"/>
      <c r="L103" s="235"/>
      <c r="M103" s="235"/>
      <c r="N103" s="235"/>
      <c r="O103" s="235"/>
      <c r="P103" s="235"/>
      <c r="Q103" s="235"/>
    </row>
    <row r="104" spans="1:17" ht="12" customHeight="1" x14ac:dyDescent="0.25">
      <c r="A104" s="235"/>
      <c r="B104" s="235"/>
      <c r="C104" s="235"/>
      <c r="D104" s="235"/>
      <c r="E104" s="235"/>
      <c r="F104" s="235"/>
      <c r="G104" s="235"/>
      <c r="H104" s="235"/>
      <c r="I104" s="235"/>
      <c r="J104" s="235"/>
      <c r="K104" s="235"/>
      <c r="L104" s="235"/>
      <c r="M104" s="235"/>
      <c r="N104" s="235"/>
      <c r="O104" s="235"/>
      <c r="P104" s="235"/>
      <c r="Q104" s="235"/>
    </row>
    <row r="105" spans="1:17" ht="12" customHeight="1" x14ac:dyDescent="0.25">
      <c r="A105" s="235"/>
      <c r="B105" s="235"/>
      <c r="C105" s="235"/>
      <c r="D105" s="235"/>
      <c r="E105" s="235"/>
      <c r="F105" s="235"/>
      <c r="G105" s="235"/>
      <c r="H105" s="235"/>
      <c r="I105" s="235"/>
      <c r="J105" s="235"/>
      <c r="K105" s="235"/>
      <c r="L105" s="235"/>
      <c r="M105" s="235"/>
      <c r="N105" s="235"/>
      <c r="O105" s="235"/>
      <c r="P105" s="235"/>
      <c r="Q105" s="235"/>
    </row>
    <row r="106" spans="1:17" ht="12" customHeight="1" x14ac:dyDescent="0.25">
      <c r="A106" s="235"/>
      <c r="B106" s="235"/>
      <c r="C106" s="235"/>
      <c r="D106" s="235"/>
      <c r="E106" s="235"/>
      <c r="F106" s="235"/>
      <c r="G106" s="235"/>
      <c r="H106" s="235"/>
      <c r="I106" s="235"/>
      <c r="J106" s="235"/>
      <c r="K106" s="235"/>
      <c r="L106" s="235"/>
      <c r="M106" s="235"/>
      <c r="N106" s="235"/>
      <c r="O106" s="235"/>
      <c r="P106" s="235"/>
      <c r="Q106" s="235"/>
    </row>
    <row r="107" spans="1:17" ht="12" customHeight="1" x14ac:dyDescent="0.25">
      <c r="A107" s="235"/>
      <c r="B107" s="235"/>
      <c r="C107" s="235"/>
      <c r="D107" s="235"/>
      <c r="E107" s="235"/>
      <c r="F107" s="235"/>
      <c r="G107" s="235"/>
      <c r="H107" s="235"/>
      <c r="I107" s="235"/>
      <c r="J107" s="235"/>
      <c r="K107" s="235"/>
      <c r="L107" s="235"/>
      <c r="M107" s="235"/>
      <c r="N107" s="235"/>
      <c r="O107" s="235"/>
      <c r="P107" s="235"/>
      <c r="Q107" s="235"/>
    </row>
    <row r="108" spans="1:17" ht="12" customHeight="1" x14ac:dyDescent="0.25">
      <c r="A108" s="235"/>
      <c r="B108" s="235"/>
      <c r="C108" s="235"/>
      <c r="D108" s="235"/>
      <c r="E108" s="235"/>
      <c r="F108" s="235"/>
      <c r="G108" s="235"/>
      <c r="H108" s="235"/>
      <c r="I108" s="235"/>
      <c r="J108" s="235"/>
      <c r="K108" s="235"/>
      <c r="L108" s="235"/>
      <c r="M108" s="235"/>
      <c r="N108" s="235"/>
      <c r="O108" s="235"/>
      <c r="P108" s="235"/>
      <c r="Q108" s="235"/>
    </row>
    <row r="109" spans="1:17" ht="12" customHeight="1" x14ac:dyDescent="0.25">
      <c r="A109" s="235"/>
      <c r="B109" s="235"/>
      <c r="C109" s="235"/>
      <c r="D109" s="235"/>
      <c r="E109" s="235"/>
      <c r="F109" s="235"/>
      <c r="G109" s="235"/>
      <c r="H109" s="235"/>
      <c r="I109" s="235"/>
      <c r="J109" s="235"/>
      <c r="K109" s="235"/>
      <c r="L109" s="235"/>
      <c r="M109" s="235"/>
      <c r="N109" s="235"/>
      <c r="O109" s="235"/>
      <c r="P109" s="235"/>
      <c r="Q109" s="235"/>
    </row>
    <row r="110" spans="1:17" ht="12" customHeight="1" x14ac:dyDescent="0.25">
      <c r="A110" s="235"/>
      <c r="B110" s="235"/>
      <c r="C110" s="235"/>
      <c r="D110" s="235"/>
      <c r="E110" s="235"/>
      <c r="F110" s="235"/>
      <c r="G110" s="235"/>
      <c r="H110" s="235"/>
      <c r="I110" s="235"/>
      <c r="J110" s="235"/>
      <c r="K110" s="235"/>
      <c r="L110" s="235"/>
      <c r="M110" s="235"/>
      <c r="N110" s="235"/>
      <c r="O110" s="235"/>
      <c r="P110" s="235"/>
      <c r="Q110" s="235"/>
    </row>
    <row r="111" spans="1:17" ht="12" customHeight="1" x14ac:dyDescent="0.25">
      <c r="A111" s="235"/>
      <c r="B111" s="235"/>
      <c r="C111" s="235"/>
      <c r="D111" s="235"/>
      <c r="E111" s="235"/>
      <c r="F111" s="235"/>
      <c r="G111" s="235"/>
      <c r="H111" s="235"/>
      <c r="I111" s="235"/>
      <c r="J111" s="235"/>
      <c r="K111" s="235"/>
      <c r="L111" s="235"/>
      <c r="M111" s="235"/>
      <c r="N111" s="235"/>
      <c r="O111" s="235"/>
      <c r="P111" s="235"/>
      <c r="Q111" s="235"/>
    </row>
    <row r="112" spans="1:17" ht="12" customHeight="1" x14ac:dyDescent="0.25">
      <c r="A112" s="235"/>
      <c r="B112" s="235"/>
      <c r="C112" s="235"/>
      <c r="D112" s="235"/>
      <c r="E112" s="235"/>
      <c r="F112" s="235"/>
      <c r="G112" s="235"/>
      <c r="H112" s="235"/>
      <c r="I112" s="235"/>
      <c r="J112" s="235"/>
      <c r="K112" s="235"/>
      <c r="L112" s="235"/>
      <c r="M112" s="235"/>
      <c r="N112" s="235"/>
      <c r="O112" s="235"/>
      <c r="P112" s="235"/>
      <c r="Q112" s="235"/>
    </row>
    <row r="113" spans="1:17" ht="12" customHeight="1" x14ac:dyDescent="0.25">
      <c r="A113" s="235"/>
      <c r="B113" s="235"/>
      <c r="C113" s="235"/>
      <c r="D113" s="235"/>
      <c r="E113" s="235"/>
      <c r="F113" s="235"/>
      <c r="G113" s="235"/>
      <c r="H113" s="235"/>
      <c r="I113" s="235"/>
      <c r="J113" s="235"/>
      <c r="K113" s="235"/>
      <c r="L113" s="235"/>
      <c r="M113" s="235"/>
      <c r="N113" s="235"/>
      <c r="O113" s="235"/>
      <c r="P113" s="235"/>
      <c r="Q113" s="235"/>
    </row>
    <row r="114" spans="1:17" ht="12" customHeight="1" x14ac:dyDescent="0.25">
      <c r="A114" s="235"/>
      <c r="B114" s="235"/>
      <c r="C114" s="235"/>
      <c r="D114" s="235"/>
      <c r="E114" s="235"/>
      <c r="F114" s="235"/>
      <c r="G114" s="235"/>
      <c r="H114" s="235"/>
      <c r="I114" s="235"/>
      <c r="J114" s="235"/>
      <c r="K114" s="235"/>
      <c r="L114" s="235"/>
      <c r="M114" s="235"/>
      <c r="N114" s="235"/>
      <c r="O114" s="235"/>
      <c r="P114" s="235"/>
      <c r="Q114" s="235"/>
    </row>
    <row r="115" spans="1:17" ht="12" customHeight="1" x14ac:dyDescent="0.25">
      <c r="A115" s="235"/>
      <c r="B115" s="235"/>
      <c r="C115" s="235"/>
      <c r="D115" s="235"/>
      <c r="E115" s="235"/>
      <c r="F115" s="235"/>
      <c r="G115" s="235"/>
      <c r="H115" s="235"/>
      <c r="I115" s="235"/>
      <c r="J115" s="235"/>
      <c r="K115" s="235"/>
      <c r="L115" s="235"/>
      <c r="M115" s="235"/>
      <c r="N115" s="235"/>
      <c r="O115" s="235"/>
      <c r="P115" s="235"/>
      <c r="Q115" s="235"/>
    </row>
    <row r="116" spans="1:17" ht="12" customHeight="1" x14ac:dyDescent="0.25">
      <c r="A116" s="235"/>
      <c r="B116" s="235"/>
      <c r="C116" s="235"/>
      <c r="D116" s="235"/>
      <c r="E116" s="235"/>
      <c r="F116" s="235"/>
      <c r="G116" s="235"/>
      <c r="H116" s="235"/>
      <c r="I116" s="235"/>
      <c r="J116" s="235"/>
      <c r="K116" s="235"/>
      <c r="L116" s="235"/>
      <c r="M116" s="235"/>
      <c r="N116" s="235"/>
      <c r="O116" s="235"/>
      <c r="P116" s="235"/>
      <c r="Q116" s="235"/>
    </row>
    <row r="117" spans="1:17" ht="12" customHeight="1" x14ac:dyDescent="0.25">
      <c r="A117" s="235"/>
      <c r="B117" s="235"/>
      <c r="C117" s="235"/>
      <c r="D117" s="235"/>
      <c r="E117" s="235"/>
      <c r="F117" s="235"/>
      <c r="G117" s="235"/>
      <c r="H117" s="235"/>
      <c r="I117" s="235"/>
      <c r="J117" s="235"/>
      <c r="K117" s="235"/>
      <c r="L117" s="235"/>
      <c r="M117" s="235"/>
      <c r="N117" s="235"/>
      <c r="O117" s="235"/>
      <c r="P117" s="235"/>
      <c r="Q117" s="235"/>
    </row>
    <row r="118" spans="1:17" ht="12" customHeight="1" x14ac:dyDescent="0.25">
      <c r="A118" s="235"/>
      <c r="B118" s="235"/>
      <c r="C118" s="235"/>
      <c r="D118" s="235"/>
      <c r="E118" s="235"/>
      <c r="F118" s="235"/>
      <c r="G118" s="235"/>
      <c r="H118" s="235"/>
      <c r="I118" s="235"/>
      <c r="J118" s="235"/>
      <c r="K118" s="235"/>
      <c r="L118" s="235"/>
      <c r="M118" s="235"/>
      <c r="N118" s="235"/>
      <c r="O118" s="235"/>
      <c r="P118" s="235"/>
      <c r="Q118" s="235"/>
    </row>
    <row r="119" spans="1:17" ht="12" customHeight="1" x14ac:dyDescent="0.25">
      <c r="A119" s="235"/>
      <c r="B119" s="235"/>
      <c r="C119" s="235"/>
      <c r="D119" s="235"/>
      <c r="E119" s="235"/>
      <c r="F119" s="235"/>
      <c r="G119" s="235"/>
      <c r="H119" s="235"/>
      <c r="I119" s="235"/>
      <c r="J119" s="235"/>
      <c r="K119" s="235"/>
      <c r="L119" s="235"/>
      <c r="M119" s="235"/>
      <c r="N119" s="235"/>
      <c r="O119" s="235"/>
      <c r="P119" s="235"/>
      <c r="Q119" s="235"/>
    </row>
    <row r="120" spans="1:17" ht="12" customHeight="1" x14ac:dyDescent="0.25">
      <c r="A120" s="235"/>
      <c r="B120" s="235"/>
      <c r="C120" s="235"/>
      <c r="D120" s="235"/>
      <c r="E120" s="235"/>
      <c r="F120" s="235"/>
      <c r="G120" s="235"/>
      <c r="H120" s="235"/>
      <c r="I120" s="235"/>
      <c r="J120" s="235"/>
      <c r="K120" s="235"/>
      <c r="L120" s="235"/>
      <c r="M120" s="235"/>
      <c r="N120" s="235"/>
      <c r="O120" s="235"/>
      <c r="P120" s="235"/>
      <c r="Q120" s="235"/>
    </row>
    <row r="121" spans="1:17" ht="12" customHeight="1" x14ac:dyDescent="0.25">
      <c r="A121" s="235"/>
      <c r="B121" s="235"/>
      <c r="C121" s="235"/>
      <c r="D121" s="235"/>
      <c r="E121" s="235"/>
      <c r="F121" s="235"/>
      <c r="G121" s="235"/>
      <c r="H121" s="235"/>
      <c r="I121" s="235"/>
      <c r="J121" s="235"/>
      <c r="K121" s="235"/>
      <c r="L121" s="235"/>
      <c r="M121" s="235"/>
      <c r="N121" s="235"/>
      <c r="O121" s="235"/>
      <c r="P121" s="235"/>
      <c r="Q121" s="235"/>
    </row>
    <row r="122" spans="1:17" ht="12" customHeight="1" x14ac:dyDescent="0.25">
      <c r="A122" s="235"/>
      <c r="B122" s="235"/>
      <c r="C122" s="235"/>
      <c r="D122" s="235"/>
      <c r="E122" s="235"/>
      <c r="F122" s="235"/>
      <c r="G122" s="235"/>
      <c r="H122" s="235"/>
      <c r="I122" s="235"/>
      <c r="J122" s="235"/>
      <c r="K122" s="235"/>
      <c r="L122" s="235"/>
      <c r="M122" s="235"/>
      <c r="N122" s="235"/>
      <c r="O122" s="235"/>
      <c r="P122" s="235"/>
      <c r="Q122" s="235"/>
    </row>
    <row r="123" spans="1:17" ht="12" customHeight="1" x14ac:dyDescent="0.25">
      <c r="A123" s="235"/>
      <c r="B123" s="235"/>
      <c r="C123" s="235"/>
      <c r="D123" s="235"/>
      <c r="E123" s="235"/>
      <c r="F123" s="235"/>
      <c r="G123" s="235"/>
      <c r="H123" s="235"/>
      <c r="I123" s="235"/>
      <c r="J123" s="235"/>
      <c r="K123" s="235"/>
      <c r="L123" s="235"/>
      <c r="M123" s="235"/>
      <c r="N123" s="235"/>
      <c r="O123" s="235"/>
      <c r="P123" s="235"/>
      <c r="Q123" s="235"/>
    </row>
    <row r="124" spans="1:17" ht="12" customHeight="1" x14ac:dyDescent="0.25">
      <c r="A124" s="235"/>
      <c r="B124" s="235"/>
      <c r="C124" s="235"/>
      <c r="D124" s="235"/>
      <c r="E124" s="235"/>
      <c r="F124" s="235"/>
      <c r="G124" s="235"/>
      <c r="H124" s="235"/>
      <c r="I124" s="235"/>
      <c r="J124" s="235"/>
      <c r="K124" s="235"/>
      <c r="L124" s="235"/>
      <c r="M124" s="235"/>
      <c r="N124" s="235"/>
      <c r="O124" s="235"/>
      <c r="P124" s="235"/>
      <c r="Q124" s="235"/>
    </row>
    <row r="125" spans="1:17" ht="12" customHeight="1" x14ac:dyDescent="0.25">
      <c r="A125" s="235"/>
      <c r="B125" s="235"/>
      <c r="C125" s="235"/>
      <c r="D125" s="235"/>
      <c r="E125" s="235"/>
      <c r="F125" s="235"/>
      <c r="G125" s="235"/>
      <c r="H125" s="235"/>
      <c r="I125" s="235"/>
      <c r="J125" s="235"/>
      <c r="K125" s="235"/>
      <c r="L125" s="235"/>
      <c r="M125" s="235"/>
      <c r="N125" s="235"/>
      <c r="O125" s="235"/>
      <c r="P125" s="235"/>
      <c r="Q125" s="235"/>
    </row>
    <row r="126" spans="1:17" ht="12" customHeight="1" x14ac:dyDescent="0.25">
      <c r="A126" s="235"/>
      <c r="B126" s="235"/>
      <c r="C126" s="235"/>
      <c r="D126" s="235"/>
      <c r="E126" s="235"/>
      <c r="F126" s="235"/>
      <c r="G126" s="235"/>
      <c r="H126" s="235"/>
      <c r="I126" s="235"/>
      <c r="J126" s="235"/>
      <c r="K126" s="235"/>
      <c r="L126" s="235"/>
      <c r="M126" s="235"/>
      <c r="N126" s="235"/>
      <c r="O126" s="235"/>
      <c r="P126" s="235"/>
      <c r="Q126" s="235"/>
    </row>
    <row r="127" spans="1:17" ht="12" customHeight="1" x14ac:dyDescent="0.25">
      <c r="A127" s="235"/>
      <c r="B127" s="235"/>
      <c r="C127" s="235"/>
      <c r="D127" s="235"/>
      <c r="E127" s="235"/>
      <c r="F127" s="235"/>
      <c r="G127" s="235"/>
      <c r="H127" s="235"/>
      <c r="I127" s="235"/>
      <c r="J127" s="235"/>
      <c r="K127" s="235"/>
      <c r="L127" s="235"/>
      <c r="M127" s="235"/>
      <c r="N127" s="235"/>
      <c r="O127" s="235"/>
      <c r="P127" s="235"/>
      <c r="Q127" s="235"/>
    </row>
    <row r="128" spans="1:17" ht="12" customHeight="1" x14ac:dyDescent="0.25">
      <c r="A128" s="235"/>
      <c r="B128" s="235"/>
      <c r="C128" s="235"/>
      <c r="D128" s="235"/>
      <c r="E128" s="235"/>
      <c r="F128" s="235"/>
      <c r="G128" s="235"/>
      <c r="H128" s="235"/>
      <c r="I128" s="235"/>
      <c r="J128" s="235"/>
      <c r="K128" s="235"/>
      <c r="L128" s="235"/>
      <c r="M128" s="235"/>
      <c r="N128" s="235"/>
      <c r="O128" s="235"/>
      <c r="P128" s="235"/>
      <c r="Q128" s="235"/>
    </row>
    <row r="129" spans="1:17" ht="12" customHeight="1" x14ac:dyDescent="0.25">
      <c r="A129" s="235"/>
      <c r="B129" s="235"/>
      <c r="C129" s="235"/>
      <c r="D129" s="235"/>
      <c r="E129" s="235"/>
      <c r="F129" s="235"/>
      <c r="G129" s="235"/>
      <c r="H129" s="235"/>
      <c r="I129" s="235"/>
      <c r="J129" s="235"/>
      <c r="K129" s="235"/>
      <c r="L129" s="235"/>
      <c r="M129" s="235"/>
      <c r="N129" s="235"/>
      <c r="O129" s="235"/>
      <c r="P129" s="235"/>
      <c r="Q129" s="235"/>
    </row>
    <row r="130" spans="1:17" ht="12" customHeight="1" x14ac:dyDescent="0.25">
      <c r="A130" s="235"/>
      <c r="B130" s="235"/>
      <c r="C130" s="235"/>
      <c r="D130" s="235"/>
      <c r="E130" s="235"/>
      <c r="F130" s="235"/>
      <c r="G130" s="235"/>
      <c r="H130" s="235"/>
      <c r="I130" s="235"/>
      <c r="J130" s="235"/>
      <c r="K130" s="235"/>
      <c r="L130" s="235"/>
      <c r="M130" s="235"/>
      <c r="N130" s="235"/>
      <c r="O130" s="235"/>
      <c r="P130" s="235"/>
      <c r="Q130" s="235"/>
    </row>
    <row r="131" spans="1:17" ht="12" customHeight="1" x14ac:dyDescent="0.25">
      <c r="A131" s="235"/>
      <c r="B131" s="235"/>
      <c r="C131" s="235"/>
      <c r="D131" s="235"/>
      <c r="E131" s="235"/>
      <c r="F131" s="235"/>
      <c r="G131" s="235"/>
      <c r="H131" s="235"/>
      <c r="I131" s="235"/>
      <c r="J131" s="235"/>
      <c r="K131" s="235"/>
      <c r="L131" s="235"/>
      <c r="M131" s="235"/>
      <c r="N131" s="235"/>
      <c r="O131" s="235"/>
      <c r="P131" s="235"/>
      <c r="Q131" s="235"/>
    </row>
    <row r="132" spans="1:17" ht="12" customHeight="1" x14ac:dyDescent="0.25">
      <c r="A132" s="235"/>
      <c r="B132" s="235"/>
      <c r="C132" s="235"/>
      <c r="D132" s="235"/>
      <c r="E132" s="235"/>
      <c r="F132" s="235"/>
      <c r="G132" s="235"/>
      <c r="H132" s="235"/>
      <c r="I132" s="235"/>
      <c r="J132" s="235"/>
      <c r="K132" s="235"/>
      <c r="L132" s="235"/>
      <c r="M132" s="235"/>
      <c r="N132" s="235"/>
      <c r="O132" s="235"/>
      <c r="P132" s="235"/>
      <c r="Q132" s="235"/>
    </row>
    <row r="133" spans="1:17" ht="12" customHeight="1" x14ac:dyDescent="0.25">
      <c r="A133" s="235"/>
      <c r="B133" s="235"/>
      <c r="C133" s="235"/>
      <c r="D133" s="235"/>
      <c r="E133" s="235"/>
      <c r="F133" s="235"/>
      <c r="G133" s="235"/>
      <c r="H133" s="235"/>
      <c r="I133" s="235"/>
      <c r="J133" s="235"/>
      <c r="K133" s="235"/>
      <c r="L133" s="235"/>
      <c r="M133" s="235"/>
      <c r="N133" s="235"/>
      <c r="O133" s="235"/>
      <c r="P133" s="235"/>
      <c r="Q133" s="235"/>
    </row>
    <row r="134" spans="1:17" ht="12" customHeight="1" x14ac:dyDescent="0.25">
      <c r="A134" s="235"/>
      <c r="B134" s="235"/>
      <c r="C134" s="235"/>
      <c r="D134" s="235"/>
      <c r="E134" s="235"/>
      <c r="F134" s="235"/>
      <c r="G134" s="235"/>
      <c r="H134" s="235"/>
      <c r="I134" s="235"/>
      <c r="J134" s="235"/>
      <c r="K134" s="235"/>
      <c r="L134" s="235"/>
      <c r="M134" s="235"/>
      <c r="N134" s="235"/>
      <c r="O134" s="235"/>
      <c r="P134" s="235"/>
      <c r="Q134" s="235"/>
    </row>
    <row r="135" spans="1:17" ht="12" customHeight="1" x14ac:dyDescent="0.25">
      <c r="A135" s="235"/>
      <c r="B135" s="235"/>
      <c r="C135" s="235"/>
      <c r="D135" s="235"/>
      <c r="E135" s="235"/>
      <c r="F135" s="235"/>
      <c r="G135" s="235"/>
      <c r="H135" s="235"/>
      <c r="I135" s="235"/>
      <c r="J135" s="235"/>
      <c r="K135" s="235"/>
      <c r="L135" s="235"/>
      <c r="M135" s="235"/>
      <c r="N135" s="235"/>
      <c r="O135" s="235"/>
      <c r="P135" s="235"/>
      <c r="Q135" s="235"/>
    </row>
    <row r="136" spans="1:17" ht="12" customHeight="1" x14ac:dyDescent="0.25">
      <c r="A136" s="235"/>
      <c r="B136" s="235"/>
      <c r="C136" s="235"/>
      <c r="D136" s="235"/>
      <c r="E136" s="235"/>
      <c r="F136" s="235"/>
      <c r="G136" s="235"/>
      <c r="H136" s="235"/>
      <c r="I136" s="235"/>
      <c r="J136" s="235"/>
      <c r="K136" s="235"/>
      <c r="L136" s="235"/>
      <c r="M136" s="235"/>
      <c r="N136" s="235"/>
      <c r="O136" s="235"/>
      <c r="P136" s="235"/>
      <c r="Q136" s="235"/>
    </row>
    <row r="137" spans="1:17" ht="12" customHeight="1" x14ac:dyDescent="0.25">
      <c r="A137" s="235"/>
      <c r="B137" s="235"/>
      <c r="C137" s="235"/>
      <c r="D137" s="235"/>
      <c r="E137" s="235"/>
      <c r="F137" s="235"/>
      <c r="G137" s="235"/>
      <c r="H137" s="235"/>
      <c r="I137" s="235"/>
      <c r="J137" s="235"/>
      <c r="K137" s="235"/>
      <c r="L137" s="235"/>
      <c r="M137" s="235"/>
      <c r="N137" s="235"/>
      <c r="O137" s="235"/>
      <c r="P137" s="235"/>
      <c r="Q137" s="235"/>
    </row>
    <row r="138" spans="1:17" ht="12" customHeight="1" x14ac:dyDescent="0.25">
      <c r="A138" s="235"/>
      <c r="B138" s="235"/>
      <c r="C138" s="235"/>
      <c r="D138" s="235"/>
      <c r="E138" s="235"/>
      <c r="F138" s="235"/>
      <c r="G138" s="235"/>
      <c r="H138" s="235"/>
      <c r="I138" s="235"/>
      <c r="J138" s="235"/>
      <c r="K138" s="235"/>
      <c r="L138" s="235"/>
      <c r="M138" s="235"/>
      <c r="N138" s="235"/>
      <c r="O138" s="235"/>
      <c r="P138" s="235"/>
      <c r="Q138" s="235"/>
    </row>
    <row r="139" spans="1:17" ht="12" customHeight="1" x14ac:dyDescent="0.25">
      <c r="A139" s="235"/>
      <c r="B139" s="235"/>
      <c r="C139" s="235"/>
      <c r="D139" s="235"/>
      <c r="E139" s="235"/>
      <c r="F139" s="235"/>
      <c r="G139" s="235"/>
      <c r="H139" s="235"/>
      <c r="I139" s="235"/>
      <c r="J139" s="235"/>
      <c r="K139" s="235"/>
      <c r="L139" s="235"/>
      <c r="M139" s="235"/>
      <c r="N139" s="235"/>
      <c r="O139" s="235"/>
      <c r="P139" s="235"/>
      <c r="Q139" s="235"/>
    </row>
    <row r="140" spans="1:17" ht="12" customHeight="1" x14ac:dyDescent="0.25">
      <c r="A140" s="235"/>
      <c r="B140" s="235"/>
      <c r="C140" s="235"/>
      <c r="D140" s="235"/>
      <c r="E140" s="235"/>
      <c r="F140" s="235"/>
      <c r="G140" s="235"/>
      <c r="H140" s="235"/>
      <c r="I140" s="235"/>
      <c r="J140" s="235"/>
      <c r="K140" s="235"/>
      <c r="L140" s="235"/>
      <c r="M140" s="235"/>
      <c r="N140" s="235"/>
      <c r="O140" s="235"/>
      <c r="P140" s="235"/>
      <c r="Q140" s="235"/>
    </row>
    <row r="141" spans="1:17" ht="12" customHeight="1" x14ac:dyDescent="0.25">
      <c r="A141" s="235"/>
      <c r="B141" s="235"/>
      <c r="C141" s="235"/>
      <c r="D141" s="235"/>
      <c r="E141" s="235"/>
      <c r="F141" s="235"/>
      <c r="G141" s="235"/>
      <c r="H141" s="235"/>
      <c r="I141" s="235"/>
      <c r="J141" s="235"/>
      <c r="K141" s="235"/>
      <c r="L141" s="235"/>
      <c r="M141" s="235"/>
      <c r="N141" s="235"/>
      <c r="O141" s="235"/>
      <c r="P141" s="235"/>
      <c r="Q141" s="235"/>
    </row>
    <row r="142" spans="1:17" ht="12" customHeight="1" x14ac:dyDescent="0.25">
      <c r="A142" s="235"/>
      <c r="B142" s="235"/>
      <c r="C142" s="235"/>
      <c r="D142" s="235"/>
      <c r="E142" s="235"/>
      <c r="F142" s="235"/>
      <c r="G142" s="235"/>
      <c r="H142" s="235"/>
      <c r="I142" s="235"/>
      <c r="J142" s="235"/>
      <c r="K142" s="235"/>
      <c r="L142" s="235"/>
      <c r="M142" s="235"/>
      <c r="N142" s="235"/>
      <c r="O142" s="235"/>
      <c r="P142" s="235"/>
      <c r="Q142" s="235"/>
    </row>
    <row r="143" spans="1:17" ht="12" customHeight="1" x14ac:dyDescent="0.25">
      <c r="A143" s="235"/>
      <c r="B143" s="235"/>
      <c r="C143" s="235"/>
      <c r="D143" s="235"/>
      <c r="E143" s="235"/>
      <c r="F143" s="235"/>
      <c r="G143" s="235"/>
      <c r="H143" s="235"/>
      <c r="I143" s="235"/>
      <c r="J143" s="235"/>
      <c r="K143" s="235"/>
      <c r="L143" s="235"/>
      <c r="M143" s="235"/>
      <c r="N143" s="235"/>
      <c r="O143" s="235"/>
      <c r="P143" s="235"/>
      <c r="Q143" s="235"/>
    </row>
    <row r="144" spans="1:17" ht="12" customHeight="1" x14ac:dyDescent="0.25">
      <c r="A144" s="235"/>
      <c r="B144" s="235"/>
      <c r="C144" s="235"/>
      <c r="D144" s="235"/>
      <c r="E144" s="235"/>
      <c r="F144" s="235"/>
      <c r="G144" s="235"/>
      <c r="H144" s="235"/>
      <c r="I144" s="235"/>
      <c r="J144" s="235"/>
      <c r="K144" s="235"/>
      <c r="L144" s="235"/>
      <c r="M144" s="235"/>
      <c r="N144" s="235"/>
      <c r="O144" s="235"/>
      <c r="P144" s="235"/>
      <c r="Q144" s="235"/>
    </row>
    <row r="145" spans="1:17" ht="12" customHeight="1" x14ac:dyDescent="0.25">
      <c r="A145" s="235"/>
      <c r="B145" s="235"/>
      <c r="C145" s="235"/>
      <c r="D145" s="235"/>
      <c r="E145" s="235"/>
      <c r="F145" s="235"/>
      <c r="G145" s="235"/>
      <c r="H145" s="235"/>
      <c r="I145" s="235"/>
      <c r="J145" s="235"/>
      <c r="K145" s="235"/>
      <c r="L145" s="235"/>
      <c r="M145" s="235"/>
      <c r="N145" s="235"/>
      <c r="O145" s="235"/>
      <c r="P145" s="235"/>
      <c r="Q145" s="235"/>
    </row>
    <row r="146" spans="1:17" ht="12" customHeight="1" x14ac:dyDescent="0.25">
      <c r="A146" s="235"/>
      <c r="B146" s="235"/>
      <c r="C146" s="235"/>
      <c r="D146" s="235"/>
      <c r="E146" s="235"/>
      <c r="F146" s="235"/>
      <c r="G146" s="235"/>
      <c r="H146" s="235"/>
      <c r="I146" s="235"/>
      <c r="J146" s="235"/>
      <c r="K146" s="235"/>
      <c r="L146" s="235"/>
      <c r="M146" s="235"/>
      <c r="N146" s="235"/>
      <c r="O146" s="235"/>
      <c r="P146" s="235"/>
      <c r="Q146" s="235"/>
    </row>
    <row r="147" spans="1:17" ht="12" customHeight="1" x14ac:dyDescent="0.25">
      <c r="A147" s="235"/>
      <c r="B147" s="235"/>
      <c r="C147" s="235"/>
      <c r="D147" s="235"/>
      <c r="E147" s="235"/>
      <c r="F147" s="235"/>
      <c r="G147" s="235"/>
      <c r="H147" s="235"/>
      <c r="I147" s="235"/>
      <c r="J147" s="235"/>
      <c r="K147" s="235"/>
      <c r="L147" s="235"/>
      <c r="M147" s="235"/>
      <c r="N147" s="235"/>
      <c r="O147" s="235"/>
      <c r="P147" s="235"/>
      <c r="Q147" s="235"/>
    </row>
    <row r="148" spans="1:17" ht="12" customHeight="1" x14ac:dyDescent="0.25">
      <c r="A148" s="235"/>
      <c r="B148" s="235"/>
      <c r="C148" s="235"/>
      <c r="D148" s="235"/>
      <c r="E148" s="235"/>
      <c r="F148" s="235"/>
      <c r="G148" s="235"/>
      <c r="H148" s="235"/>
      <c r="I148" s="235"/>
      <c r="J148" s="235"/>
      <c r="K148" s="235"/>
      <c r="L148" s="235"/>
      <c r="M148" s="235"/>
      <c r="N148" s="235"/>
      <c r="O148" s="235"/>
      <c r="P148" s="235"/>
      <c r="Q148" s="235"/>
    </row>
    <row r="149" spans="1:17" ht="12" customHeight="1" x14ac:dyDescent="0.25">
      <c r="A149" s="235"/>
      <c r="B149" s="235"/>
      <c r="C149" s="235"/>
      <c r="D149" s="235"/>
      <c r="E149" s="235"/>
      <c r="F149" s="235"/>
      <c r="G149" s="235"/>
      <c r="H149" s="235"/>
      <c r="I149" s="235"/>
      <c r="J149" s="235"/>
      <c r="K149" s="235"/>
      <c r="L149" s="235"/>
      <c r="M149" s="235"/>
      <c r="N149" s="235"/>
      <c r="O149" s="235"/>
      <c r="P149" s="235"/>
      <c r="Q149" s="235"/>
    </row>
    <row r="150" spans="1:17" ht="12" customHeight="1" x14ac:dyDescent="0.25">
      <c r="A150" s="235"/>
      <c r="B150" s="235"/>
      <c r="C150" s="235"/>
      <c r="D150" s="235"/>
      <c r="E150" s="235"/>
      <c r="F150" s="235"/>
      <c r="G150" s="235"/>
      <c r="H150" s="235"/>
      <c r="I150" s="235"/>
      <c r="J150" s="235"/>
      <c r="K150" s="235"/>
      <c r="L150" s="235"/>
      <c r="M150" s="235"/>
      <c r="N150" s="235"/>
      <c r="O150" s="235"/>
      <c r="P150" s="235"/>
      <c r="Q150" s="235"/>
    </row>
    <row r="151" spans="1:17" ht="12" customHeight="1" x14ac:dyDescent="0.25">
      <c r="A151" s="235"/>
      <c r="B151" s="235"/>
      <c r="C151" s="235"/>
      <c r="D151" s="235"/>
      <c r="E151" s="235"/>
      <c r="F151" s="235"/>
      <c r="G151" s="235"/>
      <c r="H151" s="235"/>
      <c r="I151" s="235"/>
      <c r="J151" s="235"/>
      <c r="K151" s="235"/>
      <c r="L151" s="235"/>
      <c r="M151" s="235"/>
      <c r="N151" s="235"/>
      <c r="O151" s="235"/>
      <c r="P151" s="235"/>
      <c r="Q151" s="235"/>
    </row>
    <row r="152" spans="1:17" ht="12" customHeight="1" x14ac:dyDescent="0.25">
      <c r="A152" s="235"/>
      <c r="B152" s="235"/>
      <c r="C152" s="235"/>
      <c r="D152" s="235"/>
      <c r="E152" s="235"/>
      <c r="F152" s="235"/>
      <c r="G152" s="235"/>
      <c r="H152" s="235"/>
      <c r="I152" s="235"/>
      <c r="J152" s="235"/>
      <c r="K152" s="235"/>
      <c r="L152" s="235"/>
      <c r="M152" s="235"/>
      <c r="N152" s="235"/>
      <c r="O152" s="235"/>
      <c r="P152" s="235"/>
      <c r="Q152" s="235"/>
    </row>
    <row r="153" spans="1:17" ht="12" customHeight="1" x14ac:dyDescent="0.25">
      <c r="A153" s="235"/>
      <c r="B153" s="235"/>
      <c r="C153" s="235"/>
      <c r="D153" s="235"/>
      <c r="E153" s="235"/>
      <c r="F153" s="235"/>
      <c r="G153" s="235"/>
      <c r="H153" s="235"/>
      <c r="I153" s="235"/>
      <c r="J153" s="235"/>
      <c r="K153" s="235"/>
      <c r="L153" s="235"/>
      <c r="M153" s="235"/>
      <c r="N153" s="235"/>
      <c r="O153" s="235"/>
      <c r="P153" s="235"/>
      <c r="Q153" s="235"/>
    </row>
    <row r="154" spans="1:17" ht="12" customHeight="1" x14ac:dyDescent="0.25">
      <c r="A154" s="235"/>
      <c r="B154" s="235"/>
      <c r="C154" s="235"/>
      <c r="D154" s="235"/>
      <c r="E154" s="235"/>
      <c r="F154" s="235"/>
      <c r="G154" s="235"/>
      <c r="H154" s="235"/>
      <c r="I154" s="235"/>
      <c r="J154" s="235"/>
      <c r="K154" s="235"/>
      <c r="L154" s="235"/>
      <c r="M154" s="235"/>
      <c r="N154" s="235"/>
      <c r="O154" s="235"/>
      <c r="P154" s="235"/>
      <c r="Q154" s="235"/>
    </row>
    <row r="155" spans="1:17" ht="12" customHeight="1" x14ac:dyDescent="0.25">
      <c r="A155" s="235"/>
      <c r="B155" s="235"/>
      <c r="C155" s="235"/>
      <c r="D155" s="235"/>
      <c r="E155" s="235"/>
      <c r="F155" s="235"/>
      <c r="G155" s="235"/>
      <c r="H155" s="235"/>
      <c r="I155" s="235"/>
      <c r="J155" s="235"/>
      <c r="K155" s="235"/>
      <c r="L155" s="235"/>
      <c r="M155" s="235"/>
      <c r="N155" s="235"/>
      <c r="O155" s="235"/>
      <c r="P155" s="235"/>
      <c r="Q155" s="235"/>
    </row>
    <row r="156" spans="1:17" ht="12" customHeight="1" x14ac:dyDescent="0.25">
      <c r="A156" s="235"/>
      <c r="B156" s="235"/>
      <c r="C156" s="235"/>
      <c r="D156" s="235"/>
      <c r="E156" s="235"/>
      <c r="F156" s="235"/>
      <c r="G156" s="235"/>
      <c r="H156" s="235"/>
      <c r="I156" s="235"/>
      <c r="J156" s="235"/>
      <c r="K156" s="235"/>
      <c r="L156" s="235"/>
      <c r="M156" s="235"/>
      <c r="N156" s="235"/>
      <c r="O156" s="235"/>
      <c r="P156" s="235"/>
      <c r="Q156" s="235"/>
    </row>
    <row r="157" spans="1:17" ht="12" customHeight="1" x14ac:dyDescent="0.25">
      <c r="A157" s="235"/>
      <c r="B157" s="235"/>
      <c r="C157" s="235"/>
      <c r="D157" s="235"/>
      <c r="E157" s="235"/>
      <c r="F157" s="235"/>
      <c r="G157" s="235"/>
      <c r="H157" s="235"/>
      <c r="I157" s="235"/>
      <c r="J157" s="235"/>
      <c r="K157" s="235"/>
      <c r="L157" s="235"/>
      <c r="M157" s="235"/>
      <c r="N157" s="235"/>
      <c r="O157" s="235"/>
      <c r="P157" s="235"/>
      <c r="Q157" s="235"/>
    </row>
    <row r="158" spans="1:17" ht="12" customHeight="1" x14ac:dyDescent="0.25">
      <c r="A158" s="235"/>
      <c r="B158" s="235"/>
      <c r="C158" s="235"/>
      <c r="D158" s="235"/>
      <c r="E158" s="235"/>
      <c r="F158" s="235"/>
      <c r="G158" s="235"/>
      <c r="H158" s="235"/>
      <c r="I158" s="235"/>
      <c r="J158" s="235"/>
      <c r="K158" s="235"/>
      <c r="L158" s="235"/>
      <c r="M158" s="235"/>
      <c r="N158" s="235"/>
      <c r="O158" s="235"/>
      <c r="P158" s="235"/>
      <c r="Q158" s="235"/>
    </row>
    <row r="159" spans="1:17" ht="12" customHeight="1" x14ac:dyDescent="0.25">
      <c r="A159" s="235"/>
      <c r="B159" s="235"/>
      <c r="C159" s="235"/>
      <c r="D159" s="235"/>
      <c r="E159" s="235"/>
      <c r="F159" s="235"/>
      <c r="G159" s="235"/>
      <c r="H159" s="235"/>
      <c r="I159" s="235"/>
      <c r="J159" s="235"/>
      <c r="K159" s="235"/>
      <c r="L159" s="235"/>
      <c r="M159" s="235"/>
      <c r="N159" s="235"/>
      <c r="O159" s="235"/>
      <c r="P159" s="235"/>
      <c r="Q159" s="235"/>
    </row>
    <row r="160" spans="1:17" ht="12" customHeight="1" x14ac:dyDescent="0.25">
      <c r="A160" s="235"/>
      <c r="B160" s="235"/>
      <c r="C160" s="235"/>
      <c r="D160" s="235"/>
      <c r="E160" s="235"/>
      <c r="F160" s="235"/>
      <c r="G160" s="235"/>
      <c r="H160" s="235"/>
      <c r="I160" s="235"/>
      <c r="J160" s="235"/>
      <c r="K160" s="235"/>
      <c r="L160" s="235"/>
      <c r="M160" s="235"/>
      <c r="N160" s="235"/>
      <c r="O160" s="235"/>
      <c r="P160" s="235"/>
      <c r="Q160" s="235"/>
    </row>
    <row r="161" spans="1:17" ht="12" customHeight="1" x14ac:dyDescent="0.25">
      <c r="A161" s="235"/>
      <c r="B161" s="235"/>
      <c r="C161" s="235"/>
      <c r="D161" s="235"/>
      <c r="E161" s="235"/>
      <c r="F161" s="235"/>
      <c r="G161" s="235"/>
      <c r="H161" s="235"/>
      <c r="I161" s="235"/>
      <c r="J161" s="235"/>
      <c r="K161" s="235"/>
      <c r="L161" s="235"/>
      <c r="M161" s="235"/>
      <c r="N161" s="235"/>
      <c r="O161" s="235"/>
      <c r="P161" s="235"/>
      <c r="Q161" s="235"/>
    </row>
    <row r="162" spans="1:17" ht="12" customHeight="1" x14ac:dyDescent="0.25">
      <c r="A162" s="235"/>
      <c r="B162" s="235"/>
      <c r="C162" s="235"/>
      <c r="D162" s="235"/>
      <c r="E162" s="235"/>
      <c r="F162" s="235"/>
      <c r="G162" s="235"/>
      <c r="H162" s="235"/>
      <c r="I162" s="235"/>
      <c r="J162" s="235"/>
      <c r="K162" s="235"/>
      <c r="L162" s="235"/>
      <c r="M162" s="235"/>
      <c r="N162" s="235"/>
      <c r="O162" s="235"/>
      <c r="P162" s="235"/>
      <c r="Q162" s="235"/>
    </row>
    <row r="163" spans="1:17" ht="12" customHeight="1" x14ac:dyDescent="0.25">
      <c r="A163" s="235"/>
      <c r="B163" s="235"/>
      <c r="C163" s="235"/>
      <c r="D163" s="235"/>
      <c r="E163" s="235"/>
      <c r="F163" s="235"/>
      <c r="G163" s="235"/>
      <c r="H163" s="235"/>
      <c r="I163" s="235"/>
      <c r="J163" s="235"/>
      <c r="K163" s="235"/>
      <c r="L163" s="235"/>
      <c r="M163" s="235"/>
      <c r="N163" s="235"/>
      <c r="O163" s="235"/>
      <c r="P163" s="235"/>
      <c r="Q163" s="235"/>
    </row>
    <row r="164" spans="1:17" ht="12" customHeight="1" x14ac:dyDescent="0.25">
      <c r="A164" s="235"/>
      <c r="B164" s="235"/>
      <c r="C164" s="235"/>
      <c r="D164" s="235"/>
      <c r="E164" s="235"/>
      <c r="F164" s="235"/>
      <c r="G164" s="235"/>
      <c r="H164" s="235"/>
      <c r="I164" s="235"/>
      <c r="J164" s="235"/>
      <c r="K164" s="235"/>
      <c r="L164" s="235"/>
      <c r="M164" s="235"/>
      <c r="N164" s="235"/>
      <c r="O164" s="235"/>
      <c r="P164" s="235"/>
      <c r="Q164" s="235"/>
    </row>
    <row r="165" spans="1:17" ht="12" customHeight="1" x14ac:dyDescent="0.25">
      <c r="A165" s="235"/>
      <c r="B165" s="235"/>
      <c r="C165" s="235"/>
      <c r="D165" s="235"/>
      <c r="E165" s="235"/>
      <c r="F165" s="235"/>
      <c r="G165" s="235"/>
      <c r="H165" s="235"/>
      <c r="I165" s="235"/>
      <c r="J165" s="235"/>
      <c r="K165" s="235"/>
      <c r="L165" s="235"/>
      <c r="M165" s="235"/>
      <c r="N165" s="235"/>
      <c r="O165" s="235"/>
      <c r="P165" s="235"/>
      <c r="Q165" s="235"/>
    </row>
    <row r="166" spans="1:17" ht="12" customHeight="1" x14ac:dyDescent="0.25">
      <c r="A166" s="235"/>
      <c r="B166" s="235"/>
      <c r="C166" s="235"/>
      <c r="D166" s="235"/>
      <c r="E166" s="235"/>
      <c r="F166" s="235"/>
      <c r="G166" s="235"/>
      <c r="H166" s="235"/>
      <c r="I166" s="235"/>
      <c r="J166" s="235"/>
      <c r="K166" s="235"/>
      <c r="L166" s="235"/>
      <c r="M166" s="235"/>
      <c r="N166" s="235"/>
      <c r="O166" s="235"/>
      <c r="P166" s="235"/>
      <c r="Q166" s="235"/>
    </row>
    <row r="167" spans="1:17" ht="12" customHeight="1" x14ac:dyDescent="0.25">
      <c r="A167" s="235"/>
      <c r="B167" s="235"/>
      <c r="C167" s="235"/>
      <c r="D167" s="235"/>
      <c r="E167" s="235"/>
      <c r="F167" s="235"/>
      <c r="G167" s="235"/>
      <c r="H167" s="235"/>
      <c r="I167" s="235"/>
      <c r="J167" s="235"/>
      <c r="K167" s="235"/>
      <c r="L167" s="235"/>
      <c r="M167" s="235"/>
      <c r="N167" s="235"/>
      <c r="O167" s="235"/>
      <c r="P167" s="235"/>
      <c r="Q167" s="235"/>
    </row>
    <row r="168" spans="1:17" ht="12" customHeight="1" x14ac:dyDescent="0.25">
      <c r="A168" s="235"/>
      <c r="B168" s="235"/>
      <c r="C168" s="235"/>
      <c r="D168" s="235"/>
      <c r="E168" s="235"/>
      <c r="F168" s="235"/>
      <c r="G168" s="235"/>
      <c r="H168" s="235"/>
      <c r="I168" s="235"/>
      <c r="J168" s="235"/>
      <c r="K168" s="235"/>
      <c r="L168" s="235"/>
      <c r="M168" s="235"/>
      <c r="N168" s="235"/>
      <c r="O168" s="235"/>
      <c r="P168" s="235"/>
      <c r="Q168" s="235"/>
    </row>
    <row r="169" spans="1:17" ht="12" customHeight="1" x14ac:dyDescent="0.25">
      <c r="A169" s="235"/>
      <c r="B169" s="235"/>
      <c r="C169" s="235"/>
      <c r="D169" s="235"/>
      <c r="E169" s="235"/>
      <c r="F169" s="235"/>
      <c r="G169" s="235"/>
      <c r="H169" s="235"/>
      <c r="I169" s="235"/>
      <c r="J169" s="235"/>
      <c r="K169" s="235"/>
      <c r="L169" s="235"/>
      <c r="M169" s="235"/>
      <c r="N169" s="235"/>
      <c r="O169" s="235"/>
      <c r="P169" s="235"/>
      <c r="Q169" s="235"/>
    </row>
    <row r="170" spans="1:17" ht="12" customHeight="1" x14ac:dyDescent="0.25">
      <c r="A170" s="235"/>
      <c r="B170" s="235"/>
      <c r="C170" s="235"/>
      <c r="D170" s="235"/>
      <c r="E170" s="235"/>
      <c r="F170" s="235"/>
      <c r="G170" s="235"/>
      <c r="H170" s="235"/>
      <c r="I170" s="235"/>
      <c r="J170" s="235"/>
      <c r="K170" s="235"/>
      <c r="L170" s="235"/>
      <c r="M170" s="235"/>
      <c r="N170" s="235"/>
      <c r="O170" s="235"/>
      <c r="P170" s="235"/>
      <c r="Q170" s="235"/>
    </row>
    <row r="171" spans="1:17" ht="12" customHeight="1" x14ac:dyDescent="0.25">
      <c r="A171" s="235"/>
      <c r="B171" s="235"/>
      <c r="C171" s="235"/>
      <c r="D171" s="235"/>
      <c r="E171" s="235"/>
      <c r="F171" s="235"/>
      <c r="G171" s="235"/>
      <c r="H171" s="235"/>
      <c r="I171" s="235"/>
      <c r="J171" s="235"/>
      <c r="K171" s="235"/>
      <c r="L171" s="235"/>
      <c r="M171" s="235"/>
      <c r="N171" s="235"/>
      <c r="O171" s="235"/>
      <c r="P171" s="235"/>
      <c r="Q171" s="235"/>
    </row>
    <row r="172" spans="1:17" ht="12" customHeight="1" x14ac:dyDescent="0.25">
      <c r="A172" s="235"/>
      <c r="B172" s="235"/>
      <c r="C172" s="235"/>
      <c r="D172" s="235"/>
      <c r="E172" s="235"/>
      <c r="F172" s="235"/>
      <c r="G172" s="235"/>
      <c r="H172" s="235"/>
      <c r="I172" s="235"/>
      <c r="J172" s="235"/>
      <c r="K172" s="235"/>
      <c r="L172" s="235"/>
      <c r="M172" s="235"/>
      <c r="N172" s="235"/>
      <c r="O172" s="235"/>
      <c r="P172" s="235"/>
      <c r="Q172" s="235"/>
    </row>
    <row r="173" spans="1:17" ht="12" customHeight="1" x14ac:dyDescent="0.25">
      <c r="A173" s="235"/>
      <c r="B173" s="235"/>
      <c r="C173" s="235"/>
      <c r="D173" s="235"/>
      <c r="E173" s="235"/>
      <c r="F173" s="235"/>
      <c r="G173" s="235"/>
      <c r="H173" s="235"/>
      <c r="I173" s="235"/>
      <c r="J173" s="235"/>
      <c r="K173" s="235"/>
      <c r="L173" s="235"/>
      <c r="M173" s="235"/>
      <c r="N173" s="235"/>
      <c r="O173" s="235"/>
      <c r="P173" s="235"/>
      <c r="Q173" s="235"/>
    </row>
    <row r="174" spans="1:17" ht="12" customHeight="1" x14ac:dyDescent="0.25">
      <c r="A174" s="235"/>
      <c r="B174" s="235"/>
      <c r="C174" s="235"/>
      <c r="D174" s="235"/>
      <c r="E174" s="235"/>
      <c r="F174" s="235"/>
      <c r="G174" s="235"/>
      <c r="H174" s="235"/>
      <c r="I174" s="235"/>
      <c r="J174" s="235"/>
      <c r="K174" s="235"/>
      <c r="L174" s="235"/>
      <c r="M174" s="235"/>
      <c r="N174" s="235"/>
      <c r="O174" s="235"/>
      <c r="P174" s="235"/>
      <c r="Q174" s="235"/>
    </row>
    <row r="175" spans="1:17" ht="12" customHeight="1" x14ac:dyDescent="0.25">
      <c r="A175" s="235"/>
      <c r="B175" s="235"/>
      <c r="C175" s="235"/>
      <c r="D175" s="235"/>
      <c r="E175" s="235"/>
      <c r="F175" s="235"/>
      <c r="G175" s="235"/>
      <c r="H175" s="235"/>
      <c r="I175" s="235"/>
      <c r="J175" s="235"/>
      <c r="K175" s="235"/>
      <c r="L175" s="235"/>
      <c r="M175" s="235"/>
      <c r="N175" s="235"/>
      <c r="O175" s="235"/>
      <c r="P175" s="235"/>
      <c r="Q175" s="235"/>
    </row>
    <row r="176" spans="1:17" ht="12" customHeight="1" x14ac:dyDescent="0.25">
      <c r="A176" s="235"/>
      <c r="B176" s="235"/>
      <c r="C176" s="235"/>
      <c r="D176" s="235"/>
      <c r="E176" s="235"/>
      <c r="F176" s="235"/>
      <c r="G176" s="235"/>
      <c r="H176" s="235"/>
      <c r="I176" s="235"/>
      <c r="J176" s="235"/>
      <c r="K176" s="235"/>
      <c r="L176" s="235"/>
      <c r="M176" s="235"/>
      <c r="N176" s="235"/>
      <c r="O176" s="235"/>
      <c r="P176" s="235"/>
      <c r="Q176" s="235"/>
    </row>
    <row r="177" spans="1:17" ht="12" customHeight="1" x14ac:dyDescent="0.25">
      <c r="A177" s="235"/>
      <c r="B177" s="235"/>
      <c r="C177" s="235"/>
      <c r="D177" s="235"/>
      <c r="E177" s="235"/>
      <c r="F177" s="235"/>
      <c r="G177" s="235"/>
      <c r="H177" s="235"/>
      <c r="I177" s="235"/>
      <c r="J177" s="235"/>
      <c r="K177" s="235"/>
      <c r="L177" s="235"/>
      <c r="M177" s="235"/>
      <c r="N177" s="235"/>
      <c r="O177" s="235"/>
      <c r="P177" s="235"/>
      <c r="Q177" s="235"/>
    </row>
    <row r="178" spans="1:17" ht="12" customHeight="1" x14ac:dyDescent="0.25">
      <c r="A178" s="235"/>
      <c r="B178" s="235"/>
      <c r="C178" s="235"/>
      <c r="D178" s="235"/>
      <c r="E178" s="235"/>
      <c r="F178" s="235"/>
      <c r="G178" s="235"/>
      <c r="H178" s="235"/>
      <c r="I178" s="235"/>
      <c r="J178" s="235"/>
      <c r="K178" s="235"/>
      <c r="L178" s="235"/>
      <c r="M178" s="235"/>
      <c r="N178" s="235"/>
      <c r="O178" s="235"/>
      <c r="P178" s="235"/>
      <c r="Q178" s="235"/>
    </row>
    <row r="179" spans="1:17" ht="12" customHeight="1" x14ac:dyDescent="0.25">
      <c r="A179" s="235"/>
      <c r="B179" s="235"/>
      <c r="C179" s="235"/>
      <c r="D179" s="235"/>
      <c r="E179" s="235"/>
      <c r="F179" s="235"/>
      <c r="G179" s="235"/>
      <c r="H179" s="235"/>
      <c r="I179" s="235"/>
      <c r="J179" s="235"/>
      <c r="K179" s="235"/>
      <c r="L179" s="235"/>
      <c r="M179" s="235"/>
      <c r="N179" s="235"/>
      <c r="O179" s="235"/>
      <c r="P179" s="235"/>
      <c r="Q179" s="235"/>
    </row>
    <row r="180" spans="1:17" ht="12" customHeight="1" x14ac:dyDescent="0.25">
      <c r="A180" s="235"/>
      <c r="B180" s="235"/>
      <c r="C180" s="235"/>
      <c r="D180" s="235"/>
      <c r="E180" s="235"/>
      <c r="F180" s="235"/>
      <c r="G180" s="235"/>
      <c r="H180" s="235"/>
      <c r="I180" s="235"/>
      <c r="J180" s="235"/>
      <c r="K180" s="235"/>
      <c r="L180" s="235"/>
      <c r="M180" s="235"/>
      <c r="N180" s="235"/>
      <c r="O180" s="235"/>
      <c r="P180" s="235"/>
      <c r="Q180" s="235"/>
    </row>
    <row r="181" spans="1:17" ht="12" customHeight="1" x14ac:dyDescent="0.25">
      <c r="A181" s="235"/>
      <c r="B181" s="235"/>
      <c r="C181" s="235"/>
      <c r="D181" s="235"/>
      <c r="E181" s="235"/>
      <c r="F181" s="235"/>
      <c r="G181" s="235"/>
      <c r="H181" s="235"/>
      <c r="I181" s="235"/>
      <c r="J181" s="235"/>
      <c r="K181" s="235"/>
      <c r="L181" s="235"/>
      <c r="M181" s="235"/>
      <c r="N181" s="235"/>
      <c r="O181" s="235"/>
      <c r="P181" s="235"/>
      <c r="Q181" s="235"/>
    </row>
    <row r="182" spans="1:17" ht="12" customHeight="1" x14ac:dyDescent="0.25">
      <c r="A182" s="235"/>
      <c r="B182" s="235"/>
      <c r="C182" s="235"/>
      <c r="D182" s="235"/>
      <c r="E182" s="235"/>
      <c r="F182" s="235"/>
      <c r="G182" s="235"/>
      <c r="H182" s="235"/>
      <c r="I182" s="235"/>
      <c r="J182" s="235"/>
      <c r="K182" s="235"/>
      <c r="L182" s="235"/>
      <c r="M182" s="235"/>
      <c r="N182" s="235"/>
      <c r="O182" s="235"/>
      <c r="P182" s="235"/>
      <c r="Q182" s="235"/>
    </row>
    <row r="183" spans="1:17" ht="12" customHeight="1" x14ac:dyDescent="0.25">
      <c r="A183" s="235"/>
      <c r="B183" s="235"/>
      <c r="C183" s="235"/>
      <c r="D183" s="235"/>
      <c r="E183" s="235"/>
      <c r="F183" s="235"/>
      <c r="G183" s="235"/>
      <c r="H183" s="235"/>
      <c r="I183" s="235"/>
      <c r="J183" s="235"/>
      <c r="K183" s="235"/>
      <c r="L183" s="235"/>
      <c r="M183" s="235"/>
      <c r="N183" s="235"/>
      <c r="O183" s="235"/>
      <c r="P183" s="235"/>
      <c r="Q183" s="235"/>
    </row>
    <row r="184" spans="1:17" ht="12" customHeight="1" x14ac:dyDescent="0.25">
      <c r="A184" s="235"/>
      <c r="B184" s="235"/>
      <c r="C184" s="235"/>
      <c r="D184" s="235"/>
      <c r="E184" s="235"/>
      <c r="F184" s="235"/>
      <c r="G184" s="235"/>
      <c r="H184" s="235"/>
      <c r="I184" s="235"/>
      <c r="J184" s="235"/>
      <c r="K184" s="235"/>
      <c r="L184" s="235"/>
      <c r="M184" s="235"/>
      <c r="N184" s="235"/>
      <c r="O184" s="235"/>
      <c r="P184" s="235"/>
      <c r="Q184" s="235"/>
    </row>
    <row r="185" spans="1:17" ht="12" customHeight="1" x14ac:dyDescent="0.25">
      <c r="A185" s="235"/>
      <c r="B185" s="235"/>
      <c r="C185" s="235"/>
      <c r="D185" s="235"/>
      <c r="E185" s="235"/>
      <c r="F185" s="235"/>
      <c r="G185" s="235"/>
      <c r="H185" s="235"/>
      <c r="I185" s="235"/>
      <c r="J185" s="235"/>
      <c r="K185" s="235"/>
      <c r="L185" s="235"/>
      <c r="M185" s="235"/>
      <c r="N185" s="235"/>
      <c r="O185" s="235"/>
      <c r="P185" s="235"/>
      <c r="Q185" s="235"/>
    </row>
    <row r="186" spans="1:17" ht="12" customHeight="1" x14ac:dyDescent="0.25">
      <c r="A186" s="235"/>
      <c r="B186" s="235"/>
      <c r="C186" s="235"/>
      <c r="D186" s="235"/>
      <c r="E186" s="235"/>
      <c r="F186" s="235"/>
      <c r="G186" s="235"/>
      <c r="H186" s="235"/>
      <c r="I186" s="235"/>
      <c r="J186" s="235"/>
      <c r="K186" s="235"/>
      <c r="L186" s="235"/>
      <c r="M186" s="235"/>
      <c r="N186" s="235"/>
      <c r="O186" s="235"/>
      <c r="P186" s="235"/>
      <c r="Q186" s="235"/>
    </row>
    <row r="187" spans="1:17" ht="12" customHeight="1" x14ac:dyDescent="0.25">
      <c r="A187" s="235"/>
      <c r="B187" s="235"/>
      <c r="C187" s="235"/>
      <c r="D187" s="235"/>
      <c r="E187" s="235"/>
      <c r="F187" s="235"/>
      <c r="G187" s="235"/>
      <c r="H187" s="235"/>
      <c r="I187" s="235"/>
      <c r="J187" s="235"/>
      <c r="K187" s="235"/>
      <c r="L187" s="235"/>
      <c r="M187" s="235"/>
      <c r="N187" s="235"/>
      <c r="O187" s="235"/>
      <c r="P187" s="235"/>
      <c r="Q187" s="235"/>
    </row>
    <row r="188" spans="1:17" ht="12" customHeight="1" x14ac:dyDescent="0.25">
      <c r="A188" s="235"/>
      <c r="B188" s="235"/>
      <c r="C188" s="235"/>
      <c r="D188" s="235"/>
      <c r="E188" s="235"/>
      <c r="F188" s="235"/>
      <c r="G188" s="235"/>
      <c r="H188" s="235"/>
      <c r="I188" s="235"/>
      <c r="J188" s="235"/>
      <c r="K188" s="235"/>
      <c r="L188" s="235"/>
      <c r="M188" s="235"/>
      <c r="N188" s="235"/>
      <c r="O188" s="235"/>
      <c r="P188" s="235"/>
      <c r="Q188" s="235"/>
    </row>
    <row r="189" spans="1:17" ht="12" customHeight="1" x14ac:dyDescent="0.25">
      <c r="A189" s="235"/>
      <c r="B189" s="235"/>
      <c r="C189" s="235"/>
      <c r="D189" s="235"/>
      <c r="E189" s="235"/>
      <c r="F189" s="235"/>
      <c r="G189" s="235"/>
      <c r="H189" s="235"/>
      <c r="I189" s="235"/>
      <c r="J189" s="235"/>
      <c r="K189" s="235"/>
      <c r="L189" s="235"/>
      <c r="M189" s="235"/>
      <c r="N189" s="235"/>
      <c r="O189" s="235"/>
      <c r="P189" s="235"/>
      <c r="Q189" s="235"/>
    </row>
    <row r="190" spans="1:17" ht="12" customHeight="1" x14ac:dyDescent="0.25">
      <c r="A190" s="235"/>
      <c r="B190" s="235"/>
      <c r="C190" s="235"/>
      <c r="D190" s="235"/>
      <c r="E190" s="235"/>
      <c r="F190" s="235"/>
      <c r="G190" s="235"/>
      <c r="H190" s="235"/>
      <c r="I190" s="235"/>
      <c r="J190" s="235"/>
      <c r="K190" s="235"/>
      <c r="L190" s="235"/>
      <c r="M190" s="235"/>
      <c r="N190" s="235"/>
      <c r="O190" s="235"/>
      <c r="P190" s="235"/>
      <c r="Q190" s="235"/>
    </row>
    <row r="191" spans="1:17" ht="12" customHeight="1" x14ac:dyDescent="0.25">
      <c r="A191" s="235"/>
      <c r="B191" s="235"/>
      <c r="C191" s="235"/>
      <c r="D191" s="235"/>
      <c r="E191" s="235"/>
      <c r="F191" s="235"/>
      <c r="G191" s="235"/>
      <c r="H191" s="235"/>
      <c r="I191" s="235"/>
      <c r="J191" s="235"/>
      <c r="K191" s="235"/>
      <c r="L191" s="235"/>
      <c r="M191" s="235"/>
      <c r="N191" s="235"/>
      <c r="O191" s="235"/>
      <c r="P191" s="235"/>
      <c r="Q191" s="235"/>
    </row>
    <row r="192" spans="1:17" ht="12" customHeight="1" x14ac:dyDescent="0.25">
      <c r="A192" s="235"/>
      <c r="B192" s="235"/>
      <c r="C192" s="235"/>
      <c r="D192" s="235"/>
      <c r="E192" s="235"/>
      <c r="F192" s="235"/>
      <c r="G192" s="235"/>
      <c r="H192" s="235"/>
      <c r="I192" s="235"/>
      <c r="J192" s="235"/>
      <c r="K192" s="235"/>
      <c r="L192" s="235"/>
      <c r="M192" s="235"/>
      <c r="N192" s="235"/>
      <c r="O192" s="235"/>
      <c r="P192" s="235"/>
      <c r="Q192" s="235"/>
    </row>
    <row r="193" spans="1:17" ht="12" customHeight="1" x14ac:dyDescent="0.25">
      <c r="A193" s="235"/>
      <c r="B193" s="235"/>
      <c r="C193" s="235"/>
      <c r="D193" s="235"/>
      <c r="E193" s="235"/>
      <c r="F193" s="235"/>
      <c r="G193" s="235"/>
      <c r="H193" s="235"/>
      <c r="I193" s="235"/>
      <c r="J193" s="235"/>
      <c r="K193" s="235"/>
      <c r="L193" s="235"/>
      <c r="M193" s="235"/>
      <c r="N193" s="235"/>
      <c r="O193" s="235"/>
      <c r="P193" s="235"/>
      <c r="Q193" s="235"/>
    </row>
    <row r="194" spans="1:17" ht="12" customHeight="1" x14ac:dyDescent="0.25">
      <c r="A194" s="235"/>
      <c r="B194" s="235"/>
      <c r="C194" s="235"/>
      <c r="D194" s="235"/>
      <c r="E194" s="235"/>
      <c r="F194" s="235"/>
      <c r="G194" s="235"/>
      <c r="H194" s="235"/>
      <c r="I194" s="235"/>
      <c r="J194" s="235"/>
      <c r="K194" s="235"/>
      <c r="L194" s="235"/>
      <c r="M194" s="235"/>
      <c r="N194" s="235"/>
      <c r="O194" s="235"/>
      <c r="P194" s="235"/>
      <c r="Q194" s="235"/>
    </row>
    <row r="195" spans="1:17" ht="12" customHeight="1" x14ac:dyDescent="0.25">
      <c r="A195" s="235"/>
      <c r="B195" s="235"/>
      <c r="C195" s="235"/>
      <c r="D195" s="235"/>
      <c r="E195" s="235"/>
      <c r="F195" s="235"/>
      <c r="G195" s="235"/>
      <c r="H195" s="235"/>
      <c r="I195" s="235"/>
      <c r="J195" s="235"/>
      <c r="K195" s="235"/>
      <c r="L195" s="235"/>
      <c r="M195" s="235"/>
      <c r="N195" s="235"/>
      <c r="O195" s="235"/>
      <c r="P195" s="235"/>
      <c r="Q195" s="235"/>
    </row>
    <row r="196" spans="1:17" ht="12" customHeight="1" x14ac:dyDescent="0.25">
      <c r="A196" s="235"/>
      <c r="B196" s="235"/>
      <c r="C196" s="235"/>
      <c r="D196" s="235"/>
      <c r="E196" s="235"/>
      <c r="F196" s="235"/>
      <c r="G196" s="235"/>
      <c r="H196" s="235"/>
      <c r="I196" s="235"/>
      <c r="J196" s="235"/>
      <c r="K196" s="235"/>
      <c r="L196" s="235"/>
      <c r="M196" s="235"/>
      <c r="N196" s="235"/>
      <c r="O196" s="235"/>
      <c r="P196" s="235"/>
      <c r="Q196" s="235"/>
    </row>
    <row r="197" spans="1:17" ht="12" customHeight="1" x14ac:dyDescent="0.25">
      <c r="A197" s="235"/>
      <c r="B197" s="235"/>
      <c r="C197" s="235"/>
      <c r="D197" s="235"/>
      <c r="E197" s="235"/>
      <c r="F197" s="235"/>
      <c r="G197" s="235"/>
      <c r="H197" s="235"/>
      <c r="I197" s="235"/>
      <c r="J197" s="235"/>
      <c r="K197" s="235"/>
      <c r="L197" s="235"/>
      <c r="M197" s="235"/>
      <c r="N197" s="235"/>
      <c r="O197" s="235"/>
      <c r="P197" s="235"/>
      <c r="Q197" s="235"/>
    </row>
    <row r="198" spans="1:17" ht="12" customHeight="1" x14ac:dyDescent="0.25">
      <c r="A198" s="235"/>
      <c r="B198" s="235"/>
      <c r="C198" s="235"/>
      <c r="D198" s="235"/>
      <c r="E198" s="235"/>
      <c r="F198" s="235"/>
      <c r="G198" s="235"/>
      <c r="H198" s="235"/>
      <c r="I198" s="235"/>
      <c r="J198" s="235"/>
      <c r="K198" s="235"/>
      <c r="L198" s="235"/>
      <c r="M198" s="235"/>
      <c r="N198" s="235"/>
      <c r="O198" s="235"/>
      <c r="P198" s="235"/>
      <c r="Q198" s="235"/>
    </row>
    <row r="199" spans="1:17" ht="12" customHeight="1" x14ac:dyDescent="0.25">
      <c r="A199" s="235"/>
      <c r="B199" s="235"/>
      <c r="C199" s="235"/>
      <c r="D199" s="235"/>
      <c r="E199" s="235"/>
      <c r="F199" s="235"/>
      <c r="G199" s="235"/>
      <c r="H199" s="235"/>
      <c r="I199" s="235"/>
      <c r="J199" s="235"/>
      <c r="K199" s="235"/>
      <c r="L199" s="235"/>
      <c r="M199" s="235"/>
      <c r="N199" s="235"/>
      <c r="O199" s="235"/>
      <c r="P199" s="235"/>
      <c r="Q199" s="235"/>
    </row>
    <row r="200" spans="1:17" ht="12" customHeight="1" x14ac:dyDescent="0.25">
      <c r="A200" s="235"/>
      <c r="B200" s="235"/>
      <c r="C200" s="235"/>
      <c r="D200" s="235"/>
      <c r="E200" s="235"/>
      <c r="F200" s="235"/>
      <c r="G200" s="235"/>
      <c r="H200" s="235"/>
      <c r="I200" s="235"/>
      <c r="J200" s="235"/>
      <c r="K200" s="235"/>
      <c r="L200" s="235"/>
      <c r="M200" s="235"/>
      <c r="N200" s="235"/>
      <c r="O200" s="235"/>
      <c r="P200" s="235"/>
      <c r="Q200" s="235"/>
    </row>
    <row r="201" spans="1:17" ht="12" customHeight="1" x14ac:dyDescent="0.25">
      <c r="A201" s="235"/>
      <c r="B201" s="235"/>
      <c r="C201" s="235"/>
      <c r="D201" s="235"/>
      <c r="E201" s="235"/>
      <c r="F201" s="235"/>
      <c r="G201" s="235"/>
      <c r="H201" s="235"/>
      <c r="I201" s="235"/>
      <c r="J201" s="235"/>
      <c r="K201" s="235"/>
      <c r="L201" s="235"/>
      <c r="M201" s="235"/>
      <c r="N201" s="235"/>
      <c r="O201" s="235"/>
      <c r="P201" s="235"/>
      <c r="Q201" s="235"/>
    </row>
    <row r="202" spans="1:17" ht="12" customHeight="1" x14ac:dyDescent="0.25">
      <c r="A202" s="235"/>
      <c r="B202" s="235"/>
      <c r="C202" s="235"/>
      <c r="D202" s="235"/>
      <c r="E202" s="235"/>
      <c r="F202" s="235"/>
      <c r="G202" s="235"/>
      <c r="H202" s="235"/>
      <c r="I202" s="235"/>
      <c r="J202" s="235"/>
      <c r="K202" s="235"/>
      <c r="L202" s="235"/>
      <c r="M202" s="235"/>
      <c r="N202" s="235"/>
      <c r="O202" s="235"/>
      <c r="P202" s="235"/>
      <c r="Q202" s="235"/>
    </row>
    <row r="203" spans="1:17" ht="12" customHeight="1" x14ac:dyDescent="0.25">
      <c r="A203" s="235"/>
      <c r="B203" s="235"/>
      <c r="C203" s="235"/>
      <c r="D203" s="235"/>
      <c r="E203" s="235"/>
      <c r="F203" s="235"/>
      <c r="G203" s="235"/>
      <c r="H203" s="235"/>
      <c r="I203" s="235"/>
      <c r="J203" s="235"/>
      <c r="K203" s="235"/>
      <c r="L203" s="235"/>
      <c r="M203" s="235"/>
      <c r="N203" s="235"/>
      <c r="O203" s="235"/>
      <c r="P203" s="235"/>
      <c r="Q203" s="235"/>
    </row>
    <row r="204" spans="1:17" ht="12" customHeight="1" x14ac:dyDescent="0.25">
      <c r="A204" s="235"/>
      <c r="B204" s="235"/>
      <c r="C204" s="235"/>
      <c r="D204" s="235"/>
      <c r="E204" s="235"/>
      <c r="F204" s="235"/>
      <c r="G204" s="235"/>
      <c r="H204" s="235"/>
      <c r="I204" s="235"/>
      <c r="J204" s="235"/>
      <c r="K204" s="235"/>
      <c r="L204" s="235"/>
      <c r="M204" s="235"/>
      <c r="N204" s="235"/>
      <c r="O204" s="235"/>
      <c r="P204" s="235"/>
      <c r="Q204" s="235"/>
    </row>
    <row r="205" spans="1:17" ht="12" customHeight="1" x14ac:dyDescent="0.25">
      <c r="A205" s="235"/>
      <c r="B205" s="235"/>
      <c r="C205" s="235"/>
      <c r="D205" s="235"/>
      <c r="E205" s="235"/>
      <c r="F205" s="235"/>
      <c r="G205" s="235"/>
      <c r="H205" s="235"/>
      <c r="I205" s="235"/>
      <c r="J205" s="235"/>
      <c r="K205" s="235"/>
      <c r="L205" s="235"/>
      <c r="M205" s="235"/>
      <c r="N205" s="235"/>
      <c r="O205" s="235"/>
      <c r="P205" s="235"/>
      <c r="Q205" s="235"/>
    </row>
    <row r="206" spans="1:17" ht="12" customHeight="1" x14ac:dyDescent="0.25">
      <c r="A206" s="235"/>
      <c r="B206" s="235"/>
      <c r="C206" s="235"/>
      <c r="D206" s="235"/>
      <c r="E206" s="235"/>
      <c r="F206" s="235"/>
      <c r="G206" s="235"/>
      <c r="H206" s="235"/>
      <c r="I206" s="235"/>
      <c r="J206" s="235"/>
      <c r="K206" s="235"/>
      <c r="L206" s="235"/>
      <c r="M206" s="235"/>
      <c r="N206" s="235"/>
      <c r="O206" s="235"/>
      <c r="P206" s="235"/>
      <c r="Q206" s="235"/>
    </row>
    <row r="207" spans="1:17" ht="12" customHeight="1" x14ac:dyDescent="0.25">
      <c r="A207" s="235"/>
      <c r="B207" s="235"/>
      <c r="C207" s="235"/>
      <c r="D207" s="235"/>
      <c r="E207" s="235"/>
      <c r="F207" s="235"/>
      <c r="G207" s="235"/>
      <c r="H207" s="235"/>
      <c r="I207" s="235"/>
      <c r="J207" s="235"/>
      <c r="K207" s="235"/>
      <c r="L207" s="235"/>
      <c r="M207" s="235"/>
      <c r="N207" s="235"/>
      <c r="O207" s="235"/>
      <c r="P207" s="235"/>
      <c r="Q207" s="235"/>
    </row>
    <row r="208" spans="1:17" ht="12" customHeight="1" x14ac:dyDescent="0.25">
      <c r="A208" s="235"/>
      <c r="B208" s="235"/>
      <c r="C208" s="235"/>
      <c r="D208" s="235"/>
      <c r="E208" s="235"/>
      <c r="F208" s="235"/>
      <c r="G208" s="235"/>
      <c r="H208" s="235"/>
      <c r="I208" s="235"/>
      <c r="J208" s="235"/>
      <c r="K208" s="235"/>
      <c r="L208" s="235"/>
      <c r="M208" s="235"/>
      <c r="N208" s="235"/>
      <c r="O208" s="235"/>
      <c r="P208" s="235"/>
      <c r="Q208" s="235"/>
    </row>
    <row r="209" spans="1:17" ht="12" customHeight="1" x14ac:dyDescent="0.25">
      <c r="A209" s="235"/>
      <c r="B209" s="235"/>
      <c r="C209" s="235"/>
      <c r="D209" s="235"/>
      <c r="E209" s="235"/>
      <c r="F209" s="235"/>
      <c r="G209" s="235"/>
      <c r="H209" s="235"/>
      <c r="I209" s="235"/>
      <c r="J209" s="235"/>
      <c r="K209" s="235"/>
      <c r="L209" s="235"/>
      <c r="M209" s="235"/>
      <c r="N209" s="235"/>
      <c r="O209" s="235"/>
      <c r="P209" s="235"/>
      <c r="Q209" s="235"/>
    </row>
    <row r="210" spans="1:17" ht="12" customHeight="1" x14ac:dyDescent="0.25">
      <c r="A210" s="235"/>
      <c r="B210" s="235"/>
      <c r="C210" s="235"/>
      <c r="D210" s="235"/>
      <c r="E210" s="235"/>
      <c r="F210" s="235"/>
      <c r="G210" s="235"/>
      <c r="H210" s="235"/>
      <c r="I210" s="235"/>
      <c r="J210" s="235"/>
      <c r="K210" s="235"/>
      <c r="L210" s="235"/>
      <c r="M210" s="235"/>
      <c r="N210" s="235"/>
      <c r="O210" s="235"/>
      <c r="P210" s="235"/>
      <c r="Q210" s="235"/>
    </row>
    <row r="211" spans="1:17" ht="12" customHeight="1" x14ac:dyDescent="0.25">
      <c r="A211" s="235"/>
      <c r="B211" s="235"/>
      <c r="C211" s="235"/>
      <c r="D211" s="235"/>
      <c r="E211" s="235"/>
      <c r="F211" s="235"/>
      <c r="G211" s="235"/>
      <c r="H211" s="235"/>
      <c r="I211" s="235"/>
      <c r="J211" s="235"/>
      <c r="K211" s="235"/>
      <c r="L211" s="235"/>
      <c r="M211" s="235"/>
      <c r="N211" s="235"/>
      <c r="O211" s="235"/>
      <c r="P211" s="235"/>
      <c r="Q211" s="235"/>
    </row>
    <row r="212" spans="1:17" ht="12" customHeight="1" x14ac:dyDescent="0.25">
      <c r="A212" s="235"/>
      <c r="B212" s="235"/>
      <c r="C212" s="235"/>
      <c r="D212" s="235"/>
      <c r="E212" s="235"/>
      <c r="F212" s="235"/>
      <c r="G212" s="235"/>
      <c r="H212" s="235"/>
      <c r="I212" s="235"/>
      <c r="J212" s="235"/>
      <c r="K212" s="235"/>
      <c r="L212" s="235"/>
      <c r="M212" s="235"/>
      <c r="N212" s="235"/>
      <c r="O212" s="235"/>
      <c r="P212" s="235"/>
      <c r="Q212" s="235"/>
    </row>
    <row r="213" spans="1:17" ht="12" customHeight="1" x14ac:dyDescent="0.25">
      <c r="A213" s="235"/>
      <c r="B213" s="235"/>
      <c r="C213" s="235"/>
      <c r="D213" s="235"/>
      <c r="E213" s="235"/>
      <c r="F213" s="235"/>
      <c r="G213" s="235"/>
      <c r="H213" s="235"/>
      <c r="I213" s="235"/>
      <c r="J213" s="235"/>
      <c r="K213" s="235"/>
      <c r="L213" s="235"/>
      <c r="M213" s="235"/>
      <c r="N213" s="235"/>
      <c r="O213" s="235"/>
      <c r="P213" s="235"/>
      <c r="Q213" s="235"/>
    </row>
    <row r="214" spans="1:17" ht="12" customHeight="1" x14ac:dyDescent="0.25">
      <c r="A214" s="235"/>
      <c r="B214" s="235"/>
      <c r="C214" s="235"/>
      <c r="D214" s="235"/>
      <c r="E214" s="235"/>
      <c r="F214" s="235"/>
      <c r="G214" s="235"/>
      <c r="H214" s="235"/>
      <c r="I214" s="235"/>
      <c r="J214" s="235"/>
      <c r="K214" s="235"/>
      <c r="L214" s="235"/>
      <c r="M214" s="235"/>
      <c r="N214" s="235"/>
      <c r="O214" s="235"/>
      <c r="P214" s="235"/>
      <c r="Q214" s="235"/>
    </row>
    <row r="215" spans="1:17" ht="12" customHeight="1" x14ac:dyDescent="0.25">
      <c r="A215" s="235"/>
      <c r="B215" s="235"/>
      <c r="C215" s="235"/>
      <c r="D215" s="235"/>
      <c r="E215" s="235"/>
      <c r="F215" s="235"/>
      <c r="G215" s="235"/>
      <c r="H215" s="235"/>
      <c r="I215" s="235"/>
      <c r="J215" s="235"/>
      <c r="K215" s="235"/>
      <c r="L215" s="235"/>
      <c r="M215" s="235"/>
      <c r="N215" s="235"/>
      <c r="O215" s="235"/>
      <c r="P215" s="235"/>
      <c r="Q215" s="235"/>
    </row>
    <row r="216" spans="1:17" ht="12" customHeight="1" x14ac:dyDescent="0.25">
      <c r="A216" s="235"/>
      <c r="B216" s="235"/>
      <c r="C216" s="235"/>
      <c r="D216" s="235"/>
      <c r="E216" s="235"/>
      <c r="F216" s="235"/>
      <c r="G216" s="235"/>
      <c r="H216" s="235"/>
      <c r="I216" s="235"/>
      <c r="J216" s="235"/>
      <c r="K216" s="235"/>
      <c r="L216" s="235"/>
      <c r="M216" s="235"/>
      <c r="N216" s="235"/>
      <c r="O216" s="235"/>
      <c r="P216" s="235"/>
      <c r="Q216" s="235"/>
    </row>
    <row r="217" spans="1:17" ht="12" customHeight="1" x14ac:dyDescent="0.25">
      <c r="A217" s="235"/>
      <c r="B217" s="235"/>
      <c r="C217" s="235"/>
      <c r="D217" s="235"/>
      <c r="E217" s="235"/>
      <c r="F217" s="235"/>
      <c r="G217" s="235"/>
      <c r="H217" s="235"/>
      <c r="I217" s="235"/>
      <c r="J217" s="235"/>
      <c r="K217" s="235"/>
      <c r="L217" s="235"/>
      <c r="M217" s="235"/>
      <c r="N217" s="235"/>
      <c r="O217" s="235"/>
      <c r="P217" s="235"/>
      <c r="Q217" s="235"/>
    </row>
    <row r="218" spans="1:17" ht="12" customHeight="1" x14ac:dyDescent="0.25">
      <c r="A218" s="235"/>
      <c r="B218" s="235"/>
      <c r="C218" s="235"/>
      <c r="D218" s="235"/>
      <c r="E218" s="235"/>
      <c r="F218" s="235"/>
      <c r="G218" s="235"/>
      <c r="H218" s="235"/>
      <c r="I218" s="235"/>
      <c r="J218" s="235"/>
      <c r="K218" s="235"/>
      <c r="L218" s="235"/>
      <c r="M218" s="235"/>
      <c r="N218" s="235"/>
      <c r="O218" s="235"/>
      <c r="P218" s="235"/>
      <c r="Q218" s="235"/>
    </row>
    <row r="219" spans="1:17" ht="12" customHeight="1" x14ac:dyDescent="0.25">
      <c r="A219" s="235"/>
      <c r="B219" s="235"/>
      <c r="C219" s="235"/>
      <c r="D219" s="235"/>
      <c r="E219" s="235"/>
      <c r="F219" s="235"/>
      <c r="G219" s="235"/>
      <c r="H219" s="235"/>
      <c r="I219" s="235"/>
      <c r="J219" s="235"/>
      <c r="K219" s="235"/>
      <c r="L219" s="235"/>
      <c r="M219" s="235"/>
      <c r="N219" s="235"/>
      <c r="O219" s="235"/>
      <c r="P219" s="235"/>
      <c r="Q219" s="235"/>
    </row>
    <row r="220" spans="1:17" ht="12" customHeight="1" x14ac:dyDescent="0.25">
      <c r="A220" s="235"/>
      <c r="B220" s="235"/>
      <c r="C220" s="235"/>
      <c r="D220" s="235"/>
      <c r="E220" s="235"/>
      <c r="F220" s="235"/>
      <c r="G220" s="235"/>
      <c r="H220" s="235"/>
      <c r="I220" s="235"/>
      <c r="J220" s="235"/>
      <c r="K220" s="235"/>
      <c r="L220" s="235"/>
      <c r="M220" s="235"/>
      <c r="N220" s="235"/>
      <c r="O220" s="235"/>
      <c r="P220" s="235"/>
      <c r="Q220" s="235"/>
    </row>
    <row r="221" spans="1:17" ht="12" customHeight="1" x14ac:dyDescent="0.25">
      <c r="A221" s="235"/>
      <c r="B221" s="235"/>
      <c r="C221" s="235"/>
      <c r="D221" s="235"/>
      <c r="E221" s="235"/>
      <c r="F221" s="235"/>
      <c r="G221" s="235"/>
      <c r="H221" s="235"/>
      <c r="I221" s="235"/>
      <c r="J221" s="235"/>
      <c r="K221" s="235"/>
      <c r="L221" s="235"/>
      <c r="M221" s="235"/>
      <c r="N221" s="235"/>
      <c r="O221" s="235"/>
      <c r="P221" s="235"/>
      <c r="Q221" s="235"/>
    </row>
    <row r="222" spans="1:17" ht="12" customHeight="1" x14ac:dyDescent="0.25">
      <c r="A222" s="235"/>
      <c r="B222" s="235"/>
      <c r="C222" s="235"/>
      <c r="D222" s="235"/>
      <c r="E222" s="235"/>
      <c r="F222" s="235"/>
      <c r="G222" s="235"/>
      <c r="H222" s="235"/>
      <c r="I222" s="235"/>
      <c r="J222" s="235"/>
      <c r="K222" s="235"/>
      <c r="L222" s="235"/>
      <c r="M222" s="235"/>
      <c r="N222" s="235"/>
      <c r="O222" s="235"/>
      <c r="P222" s="235"/>
      <c r="Q222" s="235"/>
    </row>
    <row r="223" spans="1:17" ht="12" customHeight="1" x14ac:dyDescent="0.25">
      <c r="A223" s="235"/>
      <c r="B223" s="235"/>
      <c r="C223" s="235"/>
      <c r="D223" s="235"/>
      <c r="E223" s="235"/>
      <c r="F223" s="235"/>
      <c r="G223" s="235"/>
      <c r="H223" s="235"/>
      <c r="I223" s="235"/>
      <c r="J223" s="235"/>
      <c r="K223" s="235"/>
      <c r="L223" s="235"/>
      <c r="M223" s="235"/>
      <c r="N223" s="235"/>
      <c r="O223" s="235"/>
      <c r="P223" s="235"/>
      <c r="Q223" s="235"/>
    </row>
    <row r="224" spans="1:17" ht="12" customHeight="1" x14ac:dyDescent="0.25">
      <c r="A224" s="235"/>
      <c r="B224" s="235"/>
      <c r="C224" s="235"/>
      <c r="D224" s="235"/>
      <c r="E224" s="235"/>
      <c r="F224" s="235"/>
      <c r="G224" s="235"/>
      <c r="H224" s="235"/>
      <c r="I224" s="235"/>
      <c r="J224" s="235"/>
      <c r="K224" s="235"/>
      <c r="L224" s="235"/>
      <c r="M224" s="235"/>
      <c r="N224" s="235"/>
      <c r="O224" s="235"/>
      <c r="P224" s="235"/>
      <c r="Q224" s="235"/>
    </row>
    <row r="225" spans="1:17" ht="12" customHeight="1" x14ac:dyDescent="0.25">
      <c r="A225" s="235"/>
      <c r="B225" s="235"/>
      <c r="C225" s="235"/>
      <c r="D225" s="235"/>
      <c r="E225" s="235"/>
      <c r="F225" s="235"/>
      <c r="G225" s="235"/>
      <c r="H225" s="235"/>
      <c r="I225" s="235"/>
      <c r="J225" s="235"/>
      <c r="K225" s="235"/>
      <c r="L225" s="235"/>
      <c r="M225" s="235"/>
      <c r="N225" s="235"/>
      <c r="O225" s="235"/>
      <c r="P225" s="235"/>
      <c r="Q225" s="235"/>
    </row>
    <row r="226" spans="1:17" ht="12" customHeight="1" x14ac:dyDescent="0.25">
      <c r="A226" s="235"/>
      <c r="B226" s="235"/>
      <c r="C226" s="235"/>
      <c r="D226" s="235"/>
      <c r="E226" s="235"/>
      <c r="F226" s="235"/>
      <c r="G226" s="235"/>
      <c r="H226" s="235"/>
      <c r="I226" s="235"/>
      <c r="J226" s="235"/>
      <c r="K226" s="235"/>
      <c r="L226" s="235"/>
      <c r="M226" s="235"/>
      <c r="N226" s="235"/>
      <c r="O226" s="235"/>
      <c r="P226" s="235"/>
      <c r="Q226" s="235"/>
    </row>
    <row r="227" spans="1:17" ht="12" customHeight="1" x14ac:dyDescent="0.25">
      <c r="A227" s="235"/>
      <c r="B227" s="235"/>
      <c r="C227" s="235"/>
      <c r="D227" s="235"/>
      <c r="E227" s="235"/>
      <c r="F227" s="235"/>
      <c r="G227" s="235"/>
      <c r="H227" s="235"/>
      <c r="I227" s="235"/>
      <c r="J227" s="235"/>
      <c r="K227" s="235"/>
      <c r="L227" s="235"/>
      <c r="M227" s="235"/>
      <c r="N227" s="235"/>
      <c r="O227" s="235"/>
      <c r="P227" s="235"/>
      <c r="Q227" s="235"/>
    </row>
    <row r="228" spans="1:17" ht="12" customHeight="1" x14ac:dyDescent="0.25">
      <c r="A228" s="235"/>
      <c r="B228" s="235"/>
      <c r="C228" s="235"/>
      <c r="D228" s="235"/>
      <c r="E228" s="235"/>
      <c r="F228" s="235"/>
      <c r="G228" s="235"/>
      <c r="H228" s="235"/>
      <c r="I228" s="235"/>
      <c r="J228" s="235"/>
      <c r="K228" s="235"/>
      <c r="L228" s="235"/>
      <c r="M228" s="235"/>
      <c r="N228" s="235"/>
      <c r="O228" s="235"/>
      <c r="P228" s="235"/>
      <c r="Q228" s="235"/>
    </row>
    <row r="229" spans="1:17" ht="12" customHeight="1" x14ac:dyDescent="0.25">
      <c r="A229" s="235"/>
      <c r="B229" s="235"/>
      <c r="C229" s="235"/>
      <c r="D229" s="235"/>
      <c r="E229" s="235"/>
      <c r="F229" s="235"/>
      <c r="G229" s="235"/>
      <c r="H229" s="235"/>
      <c r="I229" s="235"/>
      <c r="J229" s="235"/>
      <c r="K229" s="235"/>
      <c r="L229" s="235"/>
      <c r="M229" s="235"/>
      <c r="N229" s="235"/>
      <c r="O229" s="235"/>
      <c r="P229" s="235"/>
      <c r="Q229" s="235"/>
    </row>
    <row r="230" spans="1:17" ht="12" customHeight="1" x14ac:dyDescent="0.25">
      <c r="A230" s="235"/>
      <c r="B230" s="235"/>
      <c r="C230" s="235"/>
      <c r="D230" s="235"/>
      <c r="E230" s="235"/>
      <c r="F230" s="235"/>
      <c r="G230" s="235"/>
      <c r="H230" s="235"/>
      <c r="I230" s="235"/>
      <c r="J230" s="235"/>
      <c r="K230" s="235"/>
      <c r="L230" s="235"/>
      <c r="M230" s="235"/>
      <c r="N230" s="235"/>
      <c r="O230" s="235"/>
      <c r="P230" s="235"/>
      <c r="Q230" s="235"/>
    </row>
    <row r="231" spans="1:17" ht="12" customHeight="1" x14ac:dyDescent="0.25">
      <c r="A231" s="235"/>
      <c r="B231" s="235"/>
      <c r="C231" s="235"/>
      <c r="D231" s="235"/>
      <c r="E231" s="235"/>
      <c r="F231" s="235"/>
      <c r="G231" s="235"/>
      <c r="H231" s="235"/>
      <c r="I231" s="235"/>
      <c r="J231" s="235"/>
      <c r="K231" s="235"/>
      <c r="L231" s="235"/>
      <c r="M231" s="235"/>
      <c r="N231" s="235"/>
      <c r="O231" s="235"/>
      <c r="P231" s="235"/>
      <c r="Q231" s="235"/>
    </row>
    <row r="232" spans="1:17" ht="12" customHeight="1" x14ac:dyDescent="0.25">
      <c r="A232" s="235"/>
      <c r="B232" s="235"/>
      <c r="C232" s="235"/>
      <c r="D232" s="235"/>
      <c r="E232" s="235"/>
      <c r="F232" s="235"/>
      <c r="G232" s="235"/>
      <c r="H232" s="235"/>
      <c r="I232" s="235"/>
      <c r="J232" s="235"/>
      <c r="K232" s="235"/>
      <c r="L232" s="235"/>
      <c r="M232" s="235"/>
      <c r="N232" s="235"/>
      <c r="O232" s="235"/>
      <c r="P232" s="235"/>
      <c r="Q232" s="235"/>
    </row>
    <row r="233" spans="1:17" ht="12" customHeight="1" x14ac:dyDescent="0.25">
      <c r="A233" s="235"/>
      <c r="B233" s="235"/>
      <c r="C233" s="235"/>
      <c r="D233" s="235"/>
      <c r="E233" s="235"/>
      <c r="F233" s="235"/>
      <c r="G233" s="235"/>
      <c r="H233" s="235"/>
      <c r="I233" s="235"/>
      <c r="J233" s="235"/>
      <c r="K233" s="235"/>
      <c r="L233" s="235"/>
      <c r="M233" s="235"/>
      <c r="N233" s="235"/>
      <c r="O233" s="235"/>
      <c r="P233" s="235"/>
      <c r="Q233" s="235"/>
    </row>
    <row r="234" spans="1:17" ht="12" customHeight="1" x14ac:dyDescent="0.25">
      <c r="A234" s="235"/>
      <c r="B234" s="235"/>
      <c r="C234" s="235"/>
      <c r="D234" s="235"/>
      <c r="E234" s="235"/>
      <c r="F234" s="235"/>
      <c r="G234" s="235"/>
      <c r="H234" s="235"/>
      <c r="I234" s="235"/>
      <c r="J234" s="235"/>
      <c r="K234" s="235"/>
      <c r="L234" s="235"/>
      <c r="M234" s="235"/>
      <c r="N234" s="235"/>
      <c r="O234" s="235"/>
      <c r="P234" s="235"/>
      <c r="Q234" s="235"/>
    </row>
    <row r="235" spans="1:17" ht="12" customHeight="1" x14ac:dyDescent="0.25">
      <c r="A235" s="235"/>
      <c r="B235" s="235"/>
      <c r="C235" s="235"/>
      <c r="D235" s="235"/>
      <c r="E235" s="235"/>
      <c r="F235" s="235"/>
      <c r="G235" s="235"/>
      <c r="H235" s="235"/>
      <c r="I235" s="235"/>
      <c r="J235" s="235"/>
      <c r="K235" s="235"/>
      <c r="L235" s="235"/>
      <c r="M235" s="235"/>
      <c r="N235" s="235"/>
      <c r="O235" s="235"/>
      <c r="P235" s="235"/>
      <c r="Q235" s="235"/>
    </row>
    <row r="236" spans="1:17" ht="12" customHeight="1" x14ac:dyDescent="0.25">
      <c r="A236" s="235"/>
      <c r="B236" s="235"/>
      <c r="C236" s="235"/>
      <c r="D236" s="235"/>
      <c r="E236" s="235"/>
      <c r="F236" s="235"/>
      <c r="G236" s="235"/>
      <c r="H236" s="235"/>
      <c r="I236" s="235"/>
      <c r="J236" s="235"/>
      <c r="K236" s="235"/>
      <c r="L236" s="235"/>
      <c r="M236" s="235"/>
      <c r="N236" s="235"/>
      <c r="O236" s="235"/>
      <c r="P236" s="235"/>
      <c r="Q236" s="235"/>
    </row>
    <row r="237" spans="1:17" ht="12" customHeight="1" x14ac:dyDescent="0.25">
      <c r="A237" s="235"/>
      <c r="B237" s="235"/>
      <c r="C237" s="235"/>
      <c r="D237" s="235"/>
      <c r="E237" s="235"/>
      <c r="F237" s="235"/>
      <c r="G237" s="235"/>
      <c r="H237" s="235"/>
      <c r="I237" s="235"/>
      <c r="J237" s="235"/>
      <c r="K237" s="235"/>
      <c r="L237" s="235"/>
      <c r="M237" s="235"/>
      <c r="N237" s="235"/>
      <c r="O237" s="235"/>
      <c r="P237" s="235"/>
      <c r="Q237" s="235"/>
    </row>
    <row r="238" spans="1:17" ht="12" customHeight="1" x14ac:dyDescent="0.25">
      <c r="A238" s="235"/>
      <c r="B238" s="235"/>
      <c r="C238" s="235"/>
      <c r="D238" s="235"/>
      <c r="E238" s="235"/>
      <c r="F238" s="235"/>
      <c r="G238" s="235"/>
      <c r="H238" s="235"/>
      <c r="I238" s="235"/>
      <c r="J238" s="235"/>
      <c r="K238" s="235"/>
      <c r="L238" s="235"/>
      <c r="M238" s="235"/>
      <c r="N238" s="235"/>
      <c r="O238" s="235"/>
      <c r="P238" s="235"/>
      <c r="Q238" s="235"/>
    </row>
    <row r="239" spans="1:17" ht="12" customHeight="1" x14ac:dyDescent="0.25">
      <c r="A239" s="235"/>
      <c r="B239" s="235"/>
      <c r="C239" s="235"/>
      <c r="D239" s="235"/>
      <c r="E239" s="235"/>
      <c r="F239" s="235"/>
      <c r="G239" s="235"/>
      <c r="H239" s="235"/>
      <c r="I239" s="235"/>
      <c r="J239" s="235"/>
      <c r="K239" s="235"/>
      <c r="L239" s="235"/>
      <c r="M239" s="235"/>
      <c r="N239" s="235"/>
      <c r="O239" s="235"/>
      <c r="P239" s="235"/>
      <c r="Q239" s="235"/>
    </row>
    <row r="240" spans="1:17" ht="12" customHeight="1" x14ac:dyDescent="0.25">
      <c r="A240" s="235"/>
      <c r="B240" s="235"/>
      <c r="C240" s="235"/>
      <c r="D240" s="235"/>
      <c r="E240" s="235"/>
      <c r="F240" s="235"/>
      <c r="G240" s="235"/>
      <c r="H240" s="235"/>
      <c r="I240" s="235"/>
      <c r="J240" s="235"/>
      <c r="K240" s="235"/>
      <c r="L240" s="235"/>
      <c r="M240" s="235"/>
      <c r="N240" s="235"/>
      <c r="O240" s="235"/>
      <c r="P240" s="235"/>
      <c r="Q240" s="235"/>
    </row>
    <row r="241" spans="1:17" ht="12" customHeight="1" x14ac:dyDescent="0.25">
      <c r="A241" s="235"/>
      <c r="B241" s="235"/>
      <c r="C241" s="235"/>
      <c r="D241" s="235"/>
      <c r="E241" s="235"/>
      <c r="F241" s="235"/>
      <c r="G241" s="235"/>
      <c r="H241" s="235"/>
      <c r="I241" s="235"/>
      <c r="J241" s="235"/>
      <c r="K241" s="235"/>
      <c r="L241" s="235"/>
      <c r="M241" s="235"/>
      <c r="N241" s="235"/>
      <c r="O241" s="235"/>
      <c r="P241" s="235"/>
      <c r="Q241" s="235"/>
    </row>
    <row r="242" spans="1:17" ht="12" customHeight="1" x14ac:dyDescent="0.25">
      <c r="A242" s="235"/>
      <c r="B242" s="235"/>
      <c r="C242" s="235"/>
      <c r="D242" s="235"/>
      <c r="E242" s="235"/>
      <c r="F242" s="235"/>
      <c r="G242" s="235"/>
      <c r="H242" s="235"/>
      <c r="I242" s="235"/>
      <c r="J242" s="235"/>
      <c r="K242" s="235"/>
      <c r="L242" s="235"/>
      <c r="M242" s="235"/>
      <c r="N242" s="235"/>
      <c r="O242" s="235"/>
      <c r="P242" s="235"/>
      <c r="Q242" s="235"/>
    </row>
    <row r="243" spans="1:17" ht="12" customHeight="1" x14ac:dyDescent="0.25">
      <c r="A243" s="235"/>
      <c r="B243" s="235"/>
      <c r="C243" s="235"/>
      <c r="D243" s="235"/>
      <c r="E243" s="235"/>
      <c r="F243" s="235"/>
      <c r="G243" s="235"/>
      <c r="H243" s="235"/>
      <c r="I243" s="235"/>
      <c r="J243" s="235"/>
      <c r="K243" s="235"/>
      <c r="L243" s="235"/>
      <c r="M243" s="235"/>
      <c r="N243" s="235"/>
      <c r="O243" s="235"/>
      <c r="P243" s="235"/>
      <c r="Q243" s="235"/>
    </row>
    <row r="244" spans="1:17" ht="12" customHeight="1" x14ac:dyDescent="0.25">
      <c r="A244" s="235"/>
      <c r="B244" s="235"/>
      <c r="C244" s="235"/>
      <c r="D244" s="235"/>
      <c r="E244" s="235"/>
      <c r="F244" s="235"/>
      <c r="G244" s="235"/>
      <c r="H244" s="235"/>
      <c r="I244" s="235"/>
      <c r="J244" s="235"/>
      <c r="K244" s="235"/>
      <c r="L244" s="235"/>
      <c r="M244" s="235"/>
      <c r="N244" s="235"/>
      <c r="O244" s="235"/>
      <c r="P244" s="235"/>
      <c r="Q244" s="235"/>
    </row>
    <row r="245" spans="1:17" ht="12" customHeight="1" x14ac:dyDescent="0.25">
      <c r="A245" s="235"/>
      <c r="B245" s="235"/>
      <c r="C245" s="235"/>
      <c r="D245" s="235"/>
      <c r="E245" s="235"/>
      <c r="F245" s="235"/>
      <c r="G245" s="235"/>
      <c r="H245" s="235"/>
      <c r="I245" s="235"/>
      <c r="J245" s="235"/>
      <c r="K245" s="235"/>
      <c r="L245" s="235"/>
      <c r="M245" s="235"/>
      <c r="N245" s="235"/>
      <c r="O245" s="235"/>
      <c r="P245" s="235"/>
      <c r="Q245" s="235"/>
    </row>
    <row r="246" spans="1:17" ht="12" customHeight="1" x14ac:dyDescent="0.25">
      <c r="A246" s="235"/>
      <c r="B246" s="235"/>
      <c r="C246" s="235"/>
      <c r="D246" s="235"/>
      <c r="E246" s="235"/>
      <c r="F246" s="235"/>
      <c r="G246" s="235"/>
      <c r="H246" s="235"/>
      <c r="I246" s="235"/>
      <c r="J246" s="235"/>
      <c r="K246" s="235"/>
      <c r="L246" s="235"/>
      <c r="M246" s="235"/>
      <c r="N246" s="235"/>
      <c r="O246" s="235"/>
      <c r="P246" s="235"/>
      <c r="Q246" s="235"/>
    </row>
    <row r="247" spans="1:17" ht="12" customHeight="1" x14ac:dyDescent="0.25">
      <c r="A247" s="235"/>
      <c r="B247" s="235"/>
      <c r="C247" s="235"/>
      <c r="D247" s="235"/>
      <c r="E247" s="235"/>
      <c r="F247" s="235"/>
      <c r="G247" s="235"/>
      <c r="H247" s="235"/>
      <c r="I247" s="235"/>
      <c r="J247" s="235"/>
      <c r="K247" s="235"/>
      <c r="L247" s="235"/>
      <c r="M247" s="235"/>
      <c r="N247" s="235"/>
      <c r="O247" s="235"/>
      <c r="P247" s="235"/>
      <c r="Q247" s="235"/>
    </row>
    <row r="248" spans="1:17" ht="12" customHeight="1" x14ac:dyDescent="0.25">
      <c r="A248" s="235"/>
      <c r="B248" s="235"/>
      <c r="C248" s="235"/>
      <c r="D248" s="235"/>
      <c r="E248" s="235"/>
      <c r="F248" s="235"/>
      <c r="G248" s="235"/>
      <c r="H248" s="235"/>
      <c r="I248" s="235"/>
      <c r="J248" s="235"/>
      <c r="K248" s="235"/>
      <c r="L248" s="235"/>
      <c r="M248" s="235"/>
      <c r="N248" s="235"/>
      <c r="O248" s="235"/>
      <c r="P248" s="235"/>
      <c r="Q248" s="235"/>
    </row>
    <row r="249" spans="1:17" ht="12" customHeight="1" x14ac:dyDescent="0.25">
      <c r="A249" s="235"/>
      <c r="B249" s="235"/>
      <c r="C249" s="235"/>
      <c r="D249" s="235"/>
      <c r="E249" s="235"/>
      <c r="F249" s="235"/>
      <c r="G249" s="235"/>
      <c r="H249" s="235"/>
      <c r="I249" s="235"/>
      <c r="J249" s="235"/>
      <c r="K249" s="235"/>
      <c r="L249" s="235"/>
      <c r="M249" s="235"/>
      <c r="N249" s="235"/>
      <c r="O249" s="235"/>
      <c r="P249" s="235"/>
      <c r="Q249" s="235"/>
    </row>
    <row r="250" spans="1:17" ht="12" customHeight="1" x14ac:dyDescent="0.25">
      <c r="A250" s="235"/>
      <c r="B250" s="235"/>
      <c r="C250" s="235"/>
      <c r="D250" s="235"/>
      <c r="E250" s="235"/>
      <c r="F250" s="235"/>
      <c r="G250" s="235"/>
      <c r="H250" s="235"/>
      <c r="I250" s="235"/>
      <c r="J250" s="235"/>
      <c r="K250" s="235"/>
      <c r="L250" s="235"/>
      <c r="M250" s="235"/>
      <c r="N250" s="235"/>
      <c r="O250" s="235"/>
      <c r="P250" s="235"/>
      <c r="Q250" s="235"/>
    </row>
    <row r="251" spans="1:17" ht="12" customHeight="1" x14ac:dyDescent="0.25">
      <c r="A251" s="235"/>
      <c r="B251" s="235"/>
      <c r="C251" s="235"/>
      <c r="D251" s="235"/>
      <c r="E251" s="235"/>
      <c r="F251" s="235"/>
      <c r="G251" s="235"/>
      <c r="H251" s="235"/>
      <c r="I251" s="235"/>
      <c r="J251" s="235"/>
      <c r="K251" s="235"/>
      <c r="L251" s="235"/>
      <c r="M251" s="235"/>
      <c r="N251" s="235"/>
      <c r="O251" s="235"/>
      <c r="P251" s="235"/>
      <c r="Q251" s="235"/>
    </row>
    <row r="252" spans="1:17" ht="12" customHeight="1" x14ac:dyDescent="0.25">
      <c r="A252" s="235"/>
      <c r="B252" s="235"/>
      <c r="C252" s="235"/>
      <c r="D252" s="235"/>
      <c r="E252" s="235"/>
      <c r="F252" s="235"/>
      <c r="G252" s="235"/>
      <c r="H252" s="235"/>
      <c r="I252" s="235"/>
      <c r="J252" s="235"/>
      <c r="K252" s="235"/>
      <c r="L252" s="235"/>
      <c r="M252" s="235"/>
      <c r="N252" s="235"/>
      <c r="O252" s="235"/>
      <c r="P252" s="235"/>
      <c r="Q252" s="235"/>
    </row>
    <row r="253" spans="1:17" ht="12" customHeight="1" x14ac:dyDescent="0.25">
      <c r="A253" s="235"/>
      <c r="B253" s="235"/>
      <c r="C253" s="235"/>
      <c r="D253" s="235"/>
      <c r="E253" s="235"/>
      <c r="F253" s="235"/>
      <c r="G253" s="235"/>
      <c r="H253" s="235"/>
      <c r="I253" s="235"/>
      <c r="J253" s="235"/>
      <c r="K253" s="235"/>
      <c r="L253" s="235"/>
      <c r="M253" s="235"/>
      <c r="N253" s="235"/>
      <c r="O253" s="235"/>
      <c r="P253" s="235"/>
      <c r="Q253" s="235"/>
    </row>
    <row r="254" spans="1:17" ht="12" customHeight="1" x14ac:dyDescent="0.25">
      <c r="A254" s="235"/>
      <c r="B254" s="235"/>
      <c r="C254" s="235"/>
      <c r="D254" s="235"/>
      <c r="E254" s="235"/>
      <c r="F254" s="235"/>
      <c r="G254" s="235"/>
      <c r="H254" s="235"/>
      <c r="I254" s="235"/>
      <c r="J254" s="235"/>
      <c r="K254" s="235"/>
      <c r="L254" s="235"/>
      <c r="M254" s="235"/>
      <c r="N254" s="235"/>
      <c r="O254" s="235"/>
      <c r="P254" s="235"/>
      <c r="Q254" s="235"/>
    </row>
    <row r="255" spans="1:17" ht="12" customHeight="1" x14ac:dyDescent="0.25">
      <c r="A255" s="235"/>
      <c r="B255" s="235"/>
      <c r="C255" s="235"/>
      <c r="D255" s="235"/>
      <c r="E255" s="235"/>
      <c r="F255" s="235"/>
      <c r="G255" s="235"/>
      <c r="H255" s="235"/>
      <c r="I255" s="235"/>
      <c r="J255" s="235"/>
      <c r="K255" s="235"/>
      <c r="L255" s="235"/>
      <c r="M255" s="235"/>
      <c r="N255" s="235"/>
      <c r="O255" s="235"/>
      <c r="P255" s="235"/>
      <c r="Q255" s="235"/>
    </row>
    <row r="256" spans="1:17" ht="12" customHeight="1" x14ac:dyDescent="0.25">
      <c r="A256" s="235"/>
      <c r="B256" s="235"/>
      <c r="C256" s="235"/>
      <c r="D256" s="235"/>
      <c r="E256" s="235"/>
      <c r="F256" s="235"/>
      <c r="G256" s="235"/>
      <c r="H256" s="235"/>
      <c r="I256" s="235"/>
      <c r="J256" s="235"/>
      <c r="K256" s="235"/>
      <c r="L256" s="235"/>
      <c r="M256" s="235"/>
      <c r="N256" s="235"/>
      <c r="O256" s="235"/>
      <c r="P256" s="235"/>
      <c r="Q256" s="235"/>
    </row>
    <row r="257" spans="1:17" ht="12" customHeight="1" x14ac:dyDescent="0.25">
      <c r="A257" s="235"/>
      <c r="B257" s="235"/>
      <c r="C257" s="235"/>
      <c r="D257" s="235"/>
      <c r="E257" s="235"/>
      <c r="F257" s="235"/>
      <c r="G257" s="235"/>
      <c r="H257" s="235"/>
      <c r="I257" s="235"/>
      <c r="J257" s="235"/>
      <c r="K257" s="235"/>
      <c r="L257" s="235"/>
      <c r="M257" s="235"/>
      <c r="N257" s="235"/>
      <c r="O257" s="235"/>
      <c r="P257" s="235"/>
      <c r="Q257" s="235"/>
    </row>
    <row r="258" spans="1:17" ht="12" customHeight="1" x14ac:dyDescent="0.25">
      <c r="A258" s="235"/>
      <c r="B258" s="235"/>
      <c r="C258" s="235"/>
      <c r="D258" s="235"/>
      <c r="E258" s="235"/>
      <c r="F258" s="235"/>
      <c r="G258" s="235"/>
      <c r="H258" s="235"/>
      <c r="I258" s="235"/>
      <c r="J258" s="235"/>
      <c r="K258" s="235"/>
      <c r="L258" s="235"/>
      <c r="M258" s="235"/>
      <c r="N258" s="235"/>
      <c r="O258" s="235"/>
      <c r="P258" s="235"/>
      <c r="Q258" s="235"/>
    </row>
    <row r="259" spans="1:17" ht="12" customHeight="1" x14ac:dyDescent="0.25">
      <c r="A259" s="235"/>
      <c r="B259" s="235"/>
      <c r="C259" s="235"/>
      <c r="D259" s="235"/>
      <c r="E259" s="235"/>
      <c r="F259" s="235"/>
      <c r="G259" s="235"/>
      <c r="H259" s="235"/>
      <c r="I259" s="235"/>
      <c r="J259" s="235"/>
      <c r="K259" s="235"/>
      <c r="L259" s="235"/>
      <c r="M259" s="235"/>
      <c r="N259" s="235"/>
      <c r="O259" s="235"/>
      <c r="P259" s="235"/>
      <c r="Q259" s="235"/>
    </row>
    <row r="260" spans="1:17" ht="12" customHeight="1" x14ac:dyDescent="0.25">
      <c r="A260" s="235"/>
      <c r="B260" s="235"/>
      <c r="C260" s="235"/>
      <c r="D260" s="235"/>
      <c r="E260" s="235"/>
      <c r="F260" s="235"/>
      <c r="G260" s="235"/>
      <c r="H260" s="235"/>
      <c r="I260" s="235"/>
      <c r="J260" s="235"/>
      <c r="K260" s="235"/>
      <c r="L260" s="235"/>
      <c r="M260" s="235"/>
      <c r="N260" s="235"/>
      <c r="O260" s="235"/>
      <c r="P260" s="235"/>
      <c r="Q260" s="235"/>
    </row>
    <row r="261" spans="1:17" ht="12" customHeight="1" x14ac:dyDescent="0.25">
      <c r="A261" s="235"/>
      <c r="B261" s="235"/>
      <c r="C261" s="235"/>
      <c r="D261" s="235"/>
      <c r="E261" s="235"/>
      <c r="F261" s="235"/>
      <c r="G261" s="235"/>
      <c r="H261" s="235"/>
      <c r="I261" s="235"/>
      <c r="J261" s="235"/>
      <c r="K261" s="235"/>
      <c r="L261" s="235"/>
      <c r="M261" s="235"/>
      <c r="N261" s="235"/>
      <c r="O261" s="235"/>
      <c r="P261" s="235"/>
      <c r="Q261" s="235"/>
    </row>
    <row r="262" spans="1:17" ht="12" customHeight="1" x14ac:dyDescent="0.25">
      <c r="A262" s="235"/>
      <c r="B262" s="235"/>
      <c r="C262" s="235"/>
      <c r="D262" s="235"/>
      <c r="E262" s="235"/>
      <c r="F262" s="235"/>
      <c r="G262" s="235"/>
      <c r="H262" s="235"/>
      <c r="I262" s="235"/>
      <c r="J262" s="235"/>
      <c r="K262" s="235"/>
      <c r="L262" s="235"/>
      <c r="M262" s="235"/>
      <c r="N262" s="235"/>
      <c r="O262" s="235"/>
      <c r="P262" s="235"/>
      <c r="Q262" s="235"/>
    </row>
    <row r="263" spans="1:17" ht="12" customHeight="1" x14ac:dyDescent="0.25">
      <c r="A263" s="235"/>
      <c r="B263" s="235"/>
      <c r="C263" s="235"/>
      <c r="D263" s="235"/>
      <c r="E263" s="235"/>
      <c r="F263" s="235"/>
      <c r="G263" s="235"/>
      <c r="H263" s="235"/>
      <c r="I263" s="235"/>
      <c r="J263" s="235"/>
      <c r="K263" s="235"/>
      <c r="L263" s="235"/>
      <c r="M263" s="235"/>
      <c r="N263" s="235"/>
      <c r="O263" s="235"/>
      <c r="P263" s="235"/>
      <c r="Q263" s="235"/>
    </row>
    <row r="264" spans="1:17" ht="12" customHeight="1" x14ac:dyDescent="0.25">
      <c r="A264" s="235"/>
      <c r="B264" s="235"/>
      <c r="C264" s="235"/>
      <c r="D264" s="235"/>
      <c r="E264" s="235"/>
      <c r="F264" s="235"/>
      <c r="G264" s="235"/>
      <c r="H264" s="235"/>
      <c r="I264" s="235"/>
      <c r="J264" s="235"/>
      <c r="K264" s="235"/>
      <c r="L264" s="235"/>
      <c r="M264" s="235"/>
      <c r="N264" s="235"/>
      <c r="O264" s="235"/>
      <c r="P264" s="235"/>
      <c r="Q264" s="235"/>
    </row>
    <row r="265" spans="1:17" ht="12" customHeight="1" x14ac:dyDescent="0.25">
      <c r="A265" s="235"/>
      <c r="B265" s="235"/>
      <c r="C265" s="235"/>
      <c r="D265" s="235"/>
      <c r="E265" s="235"/>
      <c r="F265" s="235"/>
      <c r="G265" s="235"/>
      <c r="H265" s="235"/>
      <c r="I265" s="235"/>
      <c r="J265" s="235"/>
      <c r="K265" s="235"/>
      <c r="L265" s="235"/>
      <c r="M265" s="235"/>
      <c r="N265" s="235"/>
      <c r="O265" s="235"/>
      <c r="P265" s="235"/>
      <c r="Q265" s="235"/>
    </row>
    <row r="266" spans="1:17" ht="12" customHeight="1" x14ac:dyDescent="0.25">
      <c r="A266" s="235"/>
      <c r="B266" s="235"/>
      <c r="C266" s="235"/>
      <c r="D266" s="235"/>
      <c r="E266" s="235"/>
      <c r="F266" s="235"/>
      <c r="G266" s="235"/>
      <c r="H266" s="235"/>
      <c r="I266" s="235"/>
      <c r="J266" s="235"/>
      <c r="K266" s="235"/>
      <c r="L266" s="235"/>
      <c r="M266" s="235"/>
      <c r="N266" s="235"/>
      <c r="O266" s="235"/>
      <c r="P266" s="235"/>
      <c r="Q266" s="235"/>
    </row>
    <row r="267" spans="1:17" ht="12" customHeight="1" x14ac:dyDescent="0.25">
      <c r="A267" s="235"/>
      <c r="B267" s="235"/>
      <c r="C267" s="235"/>
      <c r="D267" s="235"/>
      <c r="E267" s="235"/>
      <c r="F267" s="235"/>
      <c r="G267" s="235"/>
      <c r="H267" s="235"/>
      <c r="I267" s="235"/>
      <c r="J267" s="235"/>
      <c r="K267" s="235"/>
      <c r="L267" s="235"/>
      <c r="M267" s="235"/>
      <c r="N267" s="235"/>
      <c r="O267" s="235"/>
      <c r="P267" s="235"/>
      <c r="Q267" s="235"/>
    </row>
    <row r="268" spans="1:17" ht="12" customHeight="1" x14ac:dyDescent="0.25">
      <c r="A268" s="235"/>
      <c r="B268" s="235"/>
      <c r="C268" s="235"/>
      <c r="D268" s="235"/>
      <c r="E268" s="235"/>
      <c r="F268" s="235"/>
      <c r="G268" s="235"/>
      <c r="H268" s="235"/>
      <c r="I268" s="235"/>
      <c r="J268" s="235"/>
      <c r="K268" s="235"/>
      <c r="L268" s="235"/>
      <c r="M268" s="235"/>
      <c r="N268" s="235"/>
      <c r="O268" s="235"/>
      <c r="P268" s="235"/>
      <c r="Q268" s="235"/>
    </row>
    <row r="269" spans="1:17" ht="12" customHeight="1" x14ac:dyDescent="0.25">
      <c r="A269" s="235"/>
      <c r="B269" s="235"/>
      <c r="C269" s="235"/>
      <c r="D269" s="235"/>
      <c r="E269" s="235"/>
      <c r="F269" s="235"/>
      <c r="G269" s="235"/>
      <c r="H269" s="235"/>
      <c r="I269" s="235"/>
      <c r="J269" s="235"/>
      <c r="K269" s="235"/>
      <c r="L269" s="235"/>
      <c r="M269" s="235"/>
      <c r="N269" s="235"/>
      <c r="O269" s="235"/>
      <c r="P269" s="235"/>
      <c r="Q269" s="235"/>
    </row>
    <row r="270" spans="1:17" ht="12" customHeight="1" x14ac:dyDescent="0.25">
      <c r="A270" s="235"/>
      <c r="B270" s="235"/>
      <c r="C270" s="235"/>
      <c r="D270" s="235"/>
      <c r="E270" s="235"/>
      <c r="F270" s="235"/>
      <c r="G270" s="235"/>
      <c r="H270" s="235"/>
      <c r="I270" s="235"/>
      <c r="J270" s="235"/>
      <c r="K270" s="235"/>
      <c r="L270" s="235"/>
      <c r="M270" s="235"/>
      <c r="N270" s="235"/>
      <c r="O270" s="235"/>
      <c r="P270" s="235"/>
      <c r="Q270" s="235"/>
    </row>
    <row r="271" spans="1:17" ht="12" customHeight="1" x14ac:dyDescent="0.25">
      <c r="A271" s="235"/>
      <c r="B271" s="235"/>
      <c r="C271" s="235"/>
      <c r="D271" s="235"/>
      <c r="E271" s="235"/>
      <c r="F271" s="235"/>
      <c r="G271" s="235"/>
      <c r="H271" s="235"/>
      <c r="I271" s="235"/>
      <c r="J271" s="235"/>
      <c r="K271" s="235"/>
      <c r="L271" s="235"/>
      <c r="M271" s="235"/>
      <c r="N271" s="235"/>
      <c r="O271" s="235"/>
      <c r="P271" s="235"/>
      <c r="Q271" s="235"/>
    </row>
    <row r="272" spans="1:17" ht="12" customHeight="1" x14ac:dyDescent="0.25">
      <c r="A272" s="235"/>
      <c r="B272" s="235"/>
      <c r="C272" s="235"/>
      <c r="D272" s="235"/>
      <c r="E272" s="235"/>
      <c r="F272" s="235"/>
      <c r="G272" s="235"/>
      <c r="H272" s="235"/>
      <c r="I272" s="235"/>
      <c r="J272" s="235"/>
      <c r="K272" s="235"/>
      <c r="L272" s="235"/>
      <c r="M272" s="235"/>
      <c r="N272" s="235"/>
      <c r="O272" s="235"/>
      <c r="P272" s="235"/>
      <c r="Q272" s="235"/>
    </row>
    <row r="273" spans="1:17" ht="12" customHeight="1" x14ac:dyDescent="0.25">
      <c r="A273" s="235"/>
      <c r="B273" s="235"/>
      <c r="C273" s="235"/>
      <c r="D273" s="235"/>
      <c r="E273" s="235"/>
      <c r="F273" s="235"/>
      <c r="G273" s="235"/>
      <c r="H273" s="235"/>
      <c r="I273" s="235"/>
      <c r="J273" s="235"/>
      <c r="K273" s="235"/>
      <c r="L273" s="235"/>
      <c r="M273" s="235"/>
      <c r="N273" s="235"/>
      <c r="O273" s="235"/>
      <c r="P273" s="235"/>
      <c r="Q273" s="235"/>
    </row>
    <row r="274" spans="1:17" ht="12" customHeight="1" x14ac:dyDescent="0.25">
      <c r="A274" s="235"/>
      <c r="B274" s="235"/>
      <c r="C274" s="235"/>
      <c r="D274" s="235"/>
      <c r="E274" s="235"/>
      <c r="F274" s="235"/>
      <c r="G274" s="235"/>
      <c r="H274" s="235"/>
      <c r="I274" s="235"/>
      <c r="J274" s="235"/>
      <c r="K274" s="235"/>
      <c r="L274" s="235"/>
      <c r="M274" s="235"/>
      <c r="N274" s="235"/>
      <c r="O274" s="235"/>
      <c r="P274" s="235"/>
      <c r="Q274" s="235"/>
    </row>
    <row r="275" spans="1:17" ht="12" customHeight="1" x14ac:dyDescent="0.25">
      <c r="A275" s="235"/>
      <c r="B275" s="235"/>
      <c r="C275" s="235"/>
      <c r="D275" s="235"/>
      <c r="E275" s="235"/>
      <c r="F275" s="235"/>
      <c r="G275" s="235"/>
      <c r="H275" s="235"/>
      <c r="I275" s="235"/>
      <c r="J275" s="235"/>
      <c r="K275" s="235"/>
      <c r="L275" s="235"/>
      <c r="M275" s="235"/>
      <c r="N275" s="235"/>
      <c r="O275" s="235"/>
      <c r="P275" s="235"/>
      <c r="Q275" s="235"/>
    </row>
    <row r="276" spans="1:17" ht="12" customHeight="1" x14ac:dyDescent="0.25">
      <c r="A276" s="235"/>
      <c r="B276" s="235"/>
      <c r="C276" s="235"/>
      <c r="D276" s="235"/>
      <c r="E276" s="235"/>
      <c r="F276" s="235"/>
      <c r="G276" s="235"/>
      <c r="H276" s="235"/>
      <c r="I276" s="235"/>
      <c r="J276" s="235"/>
      <c r="K276" s="235"/>
      <c r="L276" s="235"/>
      <c r="M276" s="235"/>
      <c r="N276" s="235"/>
      <c r="O276" s="235"/>
      <c r="P276" s="235"/>
      <c r="Q276" s="235"/>
    </row>
    <row r="277" spans="1:17" ht="12" customHeight="1" x14ac:dyDescent="0.25">
      <c r="A277" s="235"/>
      <c r="B277" s="235"/>
      <c r="C277" s="235"/>
      <c r="D277" s="235"/>
      <c r="E277" s="235"/>
      <c r="F277" s="235"/>
      <c r="G277" s="235"/>
      <c r="H277" s="235"/>
      <c r="I277" s="235"/>
      <c r="J277" s="235"/>
      <c r="K277" s="235"/>
      <c r="L277" s="235"/>
      <c r="M277" s="235"/>
      <c r="N277" s="235"/>
      <c r="O277" s="235"/>
      <c r="P277" s="235"/>
      <c r="Q277" s="235"/>
    </row>
    <row r="278" spans="1:17" ht="12" customHeight="1" x14ac:dyDescent="0.25">
      <c r="A278" s="235"/>
      <c r="B278" s="235"/>
      <c r="C278" s="235"/>
      <c r="D278" s="235"/>
      <c r="E278" s="235"/>
      <c r="F278" s="235"/>
      <c r="G278" s="235"/>
      <c r="H278" s="235"/>
      <c r="I278" s="235"/>
      <c r="J278" s="235"/>
      <c r="K278" s="235"/>
      <c r="L278" s="235"/>
      <c r="M278" s="235"/>
      <c r="N278" s="235"/>
      <c r="O278" s="235"/>
      <c r="P278" s="235"/>
      <c r="Q278" s="235"/>
    </row>
    <row r="279" spans="1:17" ht="12" customHeight="1" x14ac:dyDescent="0.25">
      <c r="A279" s="235"/>
      <c r="B279" s="235"/>
      <c r="C279" s="235"/>
      <c r="D279" s="235"/>
      <c r="E279" s="235"/>
      <c r="F279" s="235"/>
      <c r="G279" s="235"/>
      <c r="H279" s="235"/>
      <c r="I279" s="235"/>
      <c r="J279" s="235"/>
      <c r="K279" s="235"/>
      <c r="L279" s="235"/>
      <c r="M279" s="235"/>
      <c r="N279" s="235"/>
      <c r="O279" s="235"/>
      <c r="P279" s="235"/>
      <c r="Q279" s="235"/>
    </row>
    <row r="280" spans="1:17" ht="12" customHeight="1" x14ac:dyDescent="0.25">
      <c r="A280" s="235"/>
      <c r="B280" s="235"/>
      <c r="C280" s="235"/>
      <c r="D280" s="235"/>
      <c r="E280" s="235"/>
      <c r="F280" s="235"/>
      <c r="G280" s="235"/>
      <c r="H280" s="235"/>
      <c r="I280" s="235"/>
      <c r="J280" s="235"/>
      <c r="K280" s="235"/>
      <c r="L280" s="235"/>
      <c r="M280" s="235"/>
      <c r="N280" s="235"/>
      <c r="O280" s="235"/>
      <c r="P280" s="235"/>
      <c r="Q280" s="235"/>
    </row>
    <row r="281" spans="1:17" ht="12" customHeight="1" x14ac:dyDescent="0.25">
      <c r="A281" s="235"/>
      <c r="B281" s="235"/>
      <c r="C281" s="235"/>
      <c r="D281" s="235"/>
      <c r="E281" s="235"/>
      <c r="F281" s="235"/>
      <c r="G281" s="235"/>
      <c r="H281" s="235"/>
      <c r="I281" s="235"/>
      <c r="J281" s="235"/>
      <c r="K281" s="235"/>
      <c r="L281" s="235"/>
      <c r="M281" s="235"/>
      <c r="N281" s="235"/>
      <c r="O281" s="235"/>
      <c r="P281" s="235"/>
      <c r="Q281" s="235"/>
    </row>
    <row r="282" spans="1:17" ht="12" customHeight="1" x14ac:dyDescent="0.25">
      <c r="A282" s="235"/>
      <c r="B282" s="235"/>
      <c r="C282" s="235"/>
      <c r="D282" s="235"/>
      <c r="E282" s="235"/>
      <c r="F282" s="235"/>
      <c r="G282" s="235"/>
      <c r="H282" s="235"/>
      <c r="I282" s="235"/>
      <c r="J282" s="235"/>
      <c r="K282" s="235"/>
      <c r="L282" s="235"/>
      <c r="M282" s="235"/>
      <c r="N282" s="235"/>
      <c r="O282" s="235"/>
      <c r="P282" s="235"/>
      <c r="Q282" s="235"/>
    </row>
    <row r="283" spans="1:17" ht="12" customHeight="1" x14ac:dyDescent="0.25">
      <c r="A283" s="235"/>
      <c r="B283" s="235"/>
      <c r="C283" s="235"/>
      <c r="D283" s="235"/>
      <c r="E283" s="235"/>
      <c r="F283" s="235"/>
      <c r="G283" s="235"/>
      <c r="H283" s="235"/>
      <c r="I283" s="235"/>
      <c r="J283" s="235"/>
      <c r="K283" s="235"/>
      <c r="L283" s="235"/>
      <c r="M283" s="235"/>
      <c r="N283" s="235"/>
      <c r="O283" s="235"/>
      <c r="P283" s="235"/>
      <c r="Q283" s="235"/>
    </row>
    <row r="284" spans="1:17" ht="12" customHeight="1" x14ac:dyDescent="0.25">
      <c r="A284" s="235"/>
      <c r="B284" s="235"/>
      <c r="C284" s="235"/>
      <c r="D284" s="235"/>
      <c r="E284" s="235"/>
      <c r="F284" s="235"/>
      <c r="G284" s="235"/>
      <c r="H284" s="235"/>
      <c r="I284" s="235"/>
      <c r="J284" s="235"/>
      <c r="K284" s="235"/>
      <c r="L284" s="235"/>
      <c r="M284" s="235"/>
      <c r="N284" s="235"/>
      <c r="O284" s="235"/>
      <c r="P284" s="235"/>
      <c r="Q284" s="235"/>
    </row>
    <row r="285" spans="1:17" ht="12" customHeight="1" x14ac:dyDescent="0.25">
      <c r="A285" s="235"/>
      <c r="B285" s="235"/>
      <c r="C285" s="235"/>
      <c r="D285" s="235"/>
      <c r="E285" s="235"/>
      <c r="F285" s="235"/>
      <c r="G285" s="235"/>
      <c r="H285" s="235"/>
      <c r="I285" s="235"/>
      <c r="J285" s="235"/>
      <c r="K285" s="235"/>
      <c r="L285" s="235"/>
      <c r="M285" s="235"/>
      <c r="N285" s="235"/>
      <c r="O285" s="235"/>
      <c r="P285" s="235"/>
      <c r="Q285" s="235"/>
    </row>
    <row r="286" spans="1:17" ht="12" customHeight="1" x14ac:dyDescent="0.25">
      <c r="A286" s="235"/>
      <c r="B286" s="235"/>
      <c r="C286" s="235"/>
      <c r="D286" s="235"/>
      <c r="E286" s="235"/>
      <c r="F286" s="235"/>
      <c r="G286" s="235"/>
      <c r="H286" s="235"/>
      <c r="I286" s="235"/>
      <c r="J286" s="235"/>
      <c r="K286" s="235"/>
      <c r="L286" s="235"/>
      <c r="M286" s="235"/>
      <c r="N286" s="235"/>
      <c r="O286" s="235"/>
      <c r="P286" s="235"/>
      <c r="Q286" s="235"/>
    </row>
    <row r="287" spans="1:17" ht="12" customHeight="1" x14ac:dyDescent="0.25">
      <c r="A287" s="235"/>
      <c r="B287" s="235"/>
      <c r="C287" s="235"/>
      <c r="D287" s="235"/>
      <c r="E287" s="235"/>
      <c r="F287" s="235"/>
      <c r="G287" s="235"/>
      <c r="H287" s="235"/>
      <c r="I287" s="235"/>
      <c r="J287" s="235"/>
      <c r="K287" s="235"/>
      <c r="L287" s="235"/>
      <c r="M287" s="235"/>
      <c r="N287" s="235"/>
      <c r="O287" s="235"/>
      <c r="P287" s="235"/>
      <c r="Q287" s="235"/>
    </row>
    <row r="288" spans="1:17" ht="12" customHeight="1" x14ac:dyDescent="0.25">
      <c r="A288" s="235"/>
      <c r="B288" s="235"/>
      <c r="C288" s="235"/>
      <c r="D288" s="235"/>
      <c r="E288" s="235"/>
      <c r="F288" s="235"/>
      <c r="G288" s="235"/>
      <c r="H288" s="235"/>
      <c r="I288" s="235"/>
      <c r="J288" s="235"/>
      <c r="K288" s="235"/>
      <c r="L288" s="235"/>
      <c r="M288" s="235"/>
      <c r="N288" s="235"/>
      <c r="O288" s="235"/>
      <c r="P288" s="235"/>
      <c r="Q288" s="235"/>
    </row>
    <row r="289" spans="1:17" ht="12" customHeight="1" x14ac:dyDescent="0.25">
      <c r="A289" s="235"/>
      <c r="B289" s="235"/>
      <c r="C289" s="235"/>
      <c r="D289" s="235"/>
      <c r="E289" s="235"/>
      <c r="F289" s="235"/>
      <c r="G289" s="235"/>
      <c r="H289" s="235"/>
      <c r="I289" s="235"/>
      <c r="J289" s="235"/>
      <c r="K289" s="235"/>
      <c r="L289" s="235"/>
      <c r="M289" s="235"/>
      <c r="N289" s="235"/>
      <c r="O289" s="235"/>
      <c r="P289" s="235"/>
      <c r="Q289" s="235"/>
    </row>
    <row r="290" spans="1:17" ht="12" customHeight="1" x14ac:dyDescent="0.25">
      <c r="A290" s="235"/>
      <c r="B290" s="235"/>
      <c r="C290" s="235"/>
      <c r="D290" s="235"/>
      <c r="E290" s="235"/>
      <c r="F290" s="235"/>
      <c r="G290" s="235"/>
      <c r="H290" s="235"/>
      <c r="I290" s="235"/>
      <c r="J290" s="235"/>
      <c r="K290" s="235"/>
      <c r="L290" s="235"/>
      <c r="M290" s="235"/>
      <c r="N290" s="235"/>
      <c r="O290" s="235"/>
      <c r="P290" s="235"/>
      <c r="Q290" s="235"/>
    </row>
    <row r="291" spans="1:17" ht="12" customHeight="1" x14ac:dyDescent="0.25">
      <c r="A291" s="235"/>
      <c r="B291" s="235"/>
      <c r="C291" s="235"/>
      <c r="D291" s="235"/>
      <c r="E291" s="235"/>
      <c r="F291" s="235"/>
      <c r="G291" s="235"/>
      <c r="H291" s="235"/>
      <c r="I291" s="235"/>
      <c r="J291" s="235"/>
      <c r="K291" s="235"/>
      <c r="L291" s="235"/>
      <c r="M291" s="235"/>
      <c r="N291" s="235"/>
      <c r="O291" s="235"/>
      <c r="P291" s="235"/>
      <c r="Q291" s="235"/>
    </row>
    <row r="292" spans="1:17" ht="12" customHeight="1" x14ac:dyDescent="0.25">
      <c r="A292" s="235"/>
      <c r="B292" s="235"/>
      <c r="C292" s="235"/>
      <c r="D292" s="235"/>
      <c r="E292" s="235"/>
      <c r="F292" s="235"/>
      <c r="G292" s="235"/>
      <c r="H292" s="235"/>
      <c r="I292" s="235"/>
      <c r="J292" s="235"/>
      <c r="K292" s="235"/>
      <c r="L292" s="235"/>
      <c r="M292" s="235"/>
      <c r="N292" s="235"/>
      <c r="O292" s="235"/>
      <c r="P292" s="235"/>
      <c r="Q292" s="235"/>
    </row>
    <row r="293" spans="1:17" ht="12" customHeight="1" x14ac:dyDescent="0.25">
      <c r="A293" s="235"/>
      <c r="B293" s="235"/>
      <c r="C293" s="235"/>
      <c r="D293" s="235"/>
      <c r="E293" s="235"/>
      <c r="F293" s="235"/>
      <c r="G293" s="235"/>
      <c r="H293" s="235"/>
      <c r="I293" s="235"/>
      <c r="J293" s="235"/>
      <c r="K293" s="235"/>
      <c r="L293" s="235"/>
      <c r="M293" s="235"/>
      <c r="N293" s="235"/>
      <c r="O293" s="235"/>
      <c r="P293" s="235"/>
      <c r="Q293" s="235"/>
    </row>
    <row r="294" spans="1:17" ht="12" customHeight="1" x14ac:dyDescent="0.25">
      <c r="A294" s="235"/>
      <c r="B294" s="235"/>
      <c r="C294" s="235"/>
      <c r="D294" s="235"/>
      <c r="E294" s="235"/>
      <c r="F294" s="235"/>
      <c r="G294" s="235"/>
      <c r="H294" s="235"/>
      <c r="I294" s="235"/>
      <c r="J294" s="235"/>
      <c r="K294" s="235"/>
      <c r="L294" s="235"/>
      <c r="M294" s="235"/>
      <c r="N294" s="235"/>
      <c r="O294" s="235"/>
      <c r="P294" s="235"/>
      <c r="Q294" s="235"/>
    </row>
    <row r="295" spans="1:17" ht="12" customHeight="1" x14ac:dyDescent="0.25">
      <c r="A295" s="235"/>
      <c r="B295" s="235"/>
      <c r="C295" s="235"/>
      <c r="D295" s="235"/>
      <c r="E295" s="235"/>
      <c r="F295" s="235"/>
      <c r="G295" s="235"/>
      <c r="H295" s="235"/>
      <c r="I295" s="235"/>
      <c r="J295" s="235"/>
      <c r="K295" s="235"/>
      <c r="L295" s="235"/>
      <c r="M295" s="235"/>
      <c r="N295" s="235"/>
      <c r="O295" s="235"/>
      <c r="P295" s="235"/>
      <c r="Q295" s="235"/>
    </row>
    <row r="296" spans="1:17" ht="12" customHeight="1" x14ac:dyDescent="0.25">
      <c r="A296" s="235"/>
      <c r="B296" s="235"/>
      <c r="C296" s="235"/>
      <c r="D296" s="235"/>
      <c r="E296" s="235"/>
      <c r="F296" s="235"/>
      <c r="G296" s="235"/>
      <c r="H296" s="235"/>
      <c r="I296" s="235"/>
      <c r="J296" s="235"/>
      <c r="K296" s="235"/>
      <c r="L296" s="235"/>
      <c r="M296" s="235"/>
      <c r="N296" s="235"/>
      <c r="O296" s="235"/>
      <c r="P296" s="235"/>
      <c r="Q296" s="235"/>
    </row>
    <row r="297" spans="1:17" ht="12" customHeight="1" x14ac:dyDescent="0.25">
      <c r="A297" s="235"/>
      <c r="B297" s="235"/>
      <c r="C297" s="235"/>
      <c r="D297" s="235"/>
      <c r="E297" s="235"/>
      <c r="F297" s="235"/>
      <c r="G297" s="235"/>
      <c r="H297" s="235"/>
      <c r="I297" s="235"/>
      <c r="J297" s="235"/>
      <c r="K297" s="235"/>
      <c r="L297" s="235"/>
      <c r="M297" s="235"/>
      <c r="N297" s="235"/>
      <c r="O297" s="235"/>
      <c r="P297" s="235"/>
      <c r="Q297" s="235"/>
    </row>
    <row r="298" spans="1:17" ht="12" customHeight="1" x14ac:dyDescent="0.25">
      <c r="A298" s="235"/>
      <c r="B298" s="235"/>
      <c r="C298" s="235"/>
      <c r="D298" s="235"/>
      <c r="E298" s="235"/>
      <c r="F298" s="235"/>
      <c r="G298" s="235"/>
      <c r="H298" s="235"/>
      <c r="I298" s="235"/>
      <c r="J298" s="235"/>
      <c r="K298" s="235"/>
      <c r="L298" s="235"/>
      <c r="M298" s="235"/>
      <c r="N298" s="235"/>
      <c r="O298" s="235"/>
      <c r="P298" s="235"/>
      <c r="Q298" s="235"/>
    </row>
    <row r="299" spans="1:17" ht="12" customHeight="1" x14ac:dyDescent="0.25">
      <c r="A299" s="235"/>
      <c r="B299" s="235"/>
      <c r="C299" s="235"/>
      <c r="D299" s="235"/>
      <c r="E299" s="235"/>
      <c r="F299" s="235"/>
      <c r="G299" s="235"/>
      <c r="H299" s="235"/>
      <c r="I299" s="235"/>
      <c r="J299" s="235"/>
      <c r="K299" s="235"/>
      <c r="L299" s="235"/>
      <c r="M299" s="235"/>
      <c r="N299" s="235"/>
      <c r="O299" s="235"/>
      <c r="P299" s="235"/>
      <c r="Q299" s="235"/>
    </row>
    <row r="300" spans="1:17" ht="12" customHeight="1" x14ac:dyDescent="0.25">
      <c r="A300" s="235"/>
      <c r="B300" s="235"/>
      <c r="C300" s="235"/>
      <c r="D300" s="235"/>
      <c r="E300" s="235"/>
      <c r="F300" s="235"/>
      <c r="G300" s="235"/>
      <c r="H300" s="235"/>
      <c r="I300" s="235"/>
      <c r="J300" s="235"/>
      <c r="K300" s="235"/>
      <c r="L300" s="235"/>
      <c r="M300" s="235"/>
      <c r="N300" s="235"/>
      <c r="O300" s="235"/>
      <c r="P300" s="235"/>
      <c r="Q300" s="235"/>
    </row>
    <row r="301" spans="1:17" ht="12" customHeight="1" x14ac:dyDescent="0.25">
      <c r="A301" s="235"/>
      <c r="B301" s="235"/>
      <c r="C301" s="235"/>
      <c r="D301" s="235"/>
      <c r="E301" s="235"/>
      <c r="F301" s="235"/>
      <c r="G301" s="235"/>
      <c r="H301" s="235"/>
      <c r="I301" s="235"/>
      <c r="J301" s="235"/>
      <c r="K301" s="235"/>
      <c r="L301" s="235"/>
      <c r="M301" s="235"/>
      <c r="N301" s="235"/>
      <c r="O301" s="235"/>
      <c r="P301" s="235"/>
      <c r="Q301" s="235"/>
    </row>
    <row r="302" spans="1:17" ht="12" customHeight="1" x14ac:dyDescent="0.25">
      <c r="A302" s="235"/>
      <c r="B302" s="235"/>
      <c r="C302" s="235"/>
      <c r="D302" s="235"/>
      <c r="E302" s="235"/>
      <c r="F302" s="235"/>
      <c r="G302" s="235"/>
      <c r="H302" s="235"/>
      <c r="I302" s="235"/>
      <c r="J302" s="235"/>
      <c r="K302" s="235"/>
      <c r="L302" s="235"/>
      <c r="M302" s="235"/>
      <c r="N302" s="235"/>
      <c r="O302" s="235"/>
      <c r="P302" s="235"/>
      <c r="Q302" s="235"/>
    </row>
    <row r="303" spans="1:17" ht="12" customHeight="1" x14ac:dyDescent="0.25">
      <c r="A303" s="235"/>
      <c r="B303" s="235"/>
      <c r="C303" s="235"/>
      <c r="D303" s="235"/>
      <c r="E303" s="235"/>
      <c r="F303" s="235"/>
      <c r="G303" s="235"/>
      <c r="H303" s="235"/>
      <c r="I303" s="235"/>
      <c r="J303" s="235"/>
      <c r="K303" s="235"/>
      <c r="L303" s="235"/>
      <c r="M303" s="235"/>
      <c r="N303" s="235"/>
      <c r="O303" s="235"/>
      <c r="P303" s="235"/>
      <c r="Q303" s="235"/>
    </row>
    <row r="304" spans="1:17" ht="12" customHeight="1" x14ac:dyDescent="0.25">
      <c r="A304" s="235"/>
      <c r="B304" s="235"/>
      <c r="C304" s="235"/>
      <c r="D304" s="235"/>
      <c r="E304" s="235"/>
      <c r="F304" s="235"/>
      <c r="G304" s="235"/>
      <c r="H304" s="235"/>
      <c r="I304" s="235"/>
      <c r="J304" s="235"/>
      <c r="K304" s="235"/>
      <c r="L304" s="235"/>
      <c r="M304" s="235"/>
      <c r="N304" s="235"/>
      <c r="O304" s="235"/>
      <c r="P304" s="235"/>
      <c r="Q304" s="235"/>
    </row>
    <row r="305" spans="1:17" ht="12" customHeight="1" x14ac:dyDescent="0.25">
      <c r="A305" s="235"/>
      <c r="B305" s="235"/>
      <c r="C305" s="235"/>
      <c r="D305" s="235"/>
      <c r="E305" s="235"/>
      <c r="F305" s="235"/>
      <c r="G305" s="235"/>
      <c r="H305" s="235"/>
      <c r="I305" s="235"/>
      <c r="J305" s="235"/>
      <c r="K305" s="235"/>
      <c r="L305" s="235"/>
      <c r="M305" s="235"/>
      <c r="N305" s="235"/>
      <c r="O305" s="235"/>
      <c r="P305" s="235"/>
      <c r="Q305" s="235"/>
    </row>
    <row r="306" spans="1:17" ht="12" customHeight="1" x14ac:dyDescent="0.25">
      <c r="A306" s="235"/>
      <c r="B306" s="235"/>
      <c r="C306" s="235"/>
      <c r="D306" s="235"/>
      <c r="E306" s="235"/>
      <c r="F306" s="235"/>
      <c r="G306" s="235"/>
      <c r="H306" s="235"/>
      <c r="I306" s="235"/>
      <c r="J306" s="235"/>
      <c r="K306" s="235"/>
      <c r="L306" s="235"/>
      <c r="M306" s="235"/>
      <c r="N306" s="235"/>
      <c r="O306" s="235"/>
      <c r="P306" s="235"/>
      <c r="Q306" s="235"/>
    </row>
    <row r="307" spans="1:17" ht="12" customHeight="1" x14ac:dyDescent="0.25">
      <c r="A307" s="235"/>
      <c r="B307" s="235"/>
      <c r="C307" s="235"/>
      <c r="D307" s="235"/>
      <c r="E307" s="235"/>
      <c r="F307" s="235"/>
      <c r="G307" s="235"/>
      <c r="H307" s="235"/>
      <c r="I307" s="235"/>
      <c r="J307" s="235"/>
      <c r="K307" s="235"/>
      <c r="L307" s="235"/>
      <c r="M307" s="235"/>
      <c r="N307" s="235"/>
      <c r="O307" s="235"/>
      <c r="P307" s="235"/>
      <c r="Q307" s="235"/>
    </row>
    <row r="308" spans="1:17" ht="12" customHeight="1" x14ac:dyDescent="0.25">
      <c r="A308" s="235"/>
      <c r="B308" s="235"/>
      <c r="C308" s="235"/>
      <c r="D308" s="235"/>
      <c r="E308" s="235"/>
      <c r="F308" s="235"/>
      <c r="G308" s="235"/>
      <c r="H308" s="235"/>
      <c r="I308" s="235"/>
      <c r="J308" s="235"/>
      <c r="K308" s="235"/>
      <c r="L308" s="235"/>
      <c r="M308" s="235"/>
      <c r="N308" s="235"/>
      <c r="O308" s="235"/>
      <c r="P308" s="235"/>
      <c r="Q308" s="235"/>
    </row>
    <row r="309" spans="1:17" ht="12" customHeight="1" x14ac:dyDescent="0.25">
      <c r="A309" s="235"/>
      <c r="B309" s="235"/>
      <c r="C309" s="235"/>
      <c r="D309" s="235"/>
      <c r="E309" s="235"/>
      <c r="F309" s="235"/>
      <c r="G309" s="235"/>
      <c r="H309" s="235"/>
      <c r="I309" s="235"/>
      <c r="J309" s="235"/>
      <c r="K309" s="235"/>
      <c r="L309" s="235"/>
      <c r="M309" s="235"/>
      <c r="N309" s="235"/>
      <c r="O309" s="235"/>
      <c r="P309" s="235"/>
      <c r="Q309" s="235"/>
    </row>
    <row r="310" spans="1:17" ht="12" customHeight="1" x14ac:dyDescent="0.25">
      <c r="A310" s="235"/>
      <c r="B310" s="235"/>
      <c r="C310" s="235"/>
      <c r="D310" s="235"/>
      <c r="E310" s="235"/>
      <c r="F310" s="235"/>
      <c r="G310" s="235"/>
      <c r="H310" s="235"/>
      <c r="I310" s="235"/>
      <c r="J310" s="235"/>
      <c r="K310" s="235"/>
      <c r="L310" s="235"/>
      <c r="M310" s="235"/>
      <c r="N310" s="235"/>
      <c r="O310" s="235"/>
      <c r="P310" s="235"/>
      <c r="Q310" s="235"/>
    </row>
    <row r="311" spans="1:17" ht="12" customHeight="1" x14ac:dyDescent="0.25">
      <c r="A311" s="235"/>
      <c r="B311" s="235"/>
      <c r="C311" s="235"/>
      <c r="D311" s="235"/>
      <c r="E311" s="235"/>
      <c r="F311" s="235"/>
      <c r="G311" s="235"/>
      <c r="H311" s="235"/>
      <c r="I311" s="235"/>
      <c r="J311" s="235"/>
      <c r="K311" s="235"/>
      <c r="L311" s="235"/>
      <c r="M311" s="235"/>
      <c r="N311" s="235"/>
      <c r="O311" s="235"/>
      <c r="P311" s="235"/>
      <c r="Q311" s="235"/>
    </row>
    <row r="312" spans="1:17" ht="12" customHeight="1" x14ac:dyDescent="0.25">
      <c r="A312" s="235"/>
      <c r="B312" s="235"/>
      <c r="C312" s="235"/>
      <c r="D312" s="235"/>
      <c r="E312" s="235"/>
      <c r="F312" s="235"/>
      <c r="G312" s="235"/>
      <c r="H312" s="235"/>
      <c r="I312" s="235"/>
      <c r="J312" s="235"/>
      <c r="K312" s="235"/>
      <c r="L312" s="235"/>
      <c r="M312" s="235"/>
      <c r="N312" s="235"/>
      <c r="O312" s="235"/>
      <c r="P312" s="235"/>
      <c r="Q312" s="235"/>
    </row>
    <row r="313" spans="1:17" ht="12" customHeight="1" x14ac:dyDescent="0.25">
      <c r="A313" s="235"/>
      <c r="B313" s="235"/>
      <c r="C313" s="235"/>
      <c r="D313" s="235"/>
      <c r="E313" s="235"/>
      <c r="F313" s="235"/>
      <c r="G313" s="235"/>
      <c r="H313" s="235"/>
      <c r="I313" s="235"/>
      <c r="J313" s="235"/>
      <c r="K313" s="235"/>
      <c r="L313" s="235"/>
      <c r="M313" s="235"/>
      <c r="N313" s="235"/>
      <c r="O313" s="235"/>
      <c r="P313" s="235"/>
      <c r="Q313" s="235"/>
    </row>
    <row r="314" spans="1:17" ht="12" customHeight="1" x14ac:dyDescent="0.25">
      <c r="A314" s="235"/>
      <c r="B314" s="235"/>
      <c r="C314" s="235"/>
      <c r="D314" s="235"/>
      <c r="E314" s="235"/>
      <c r="F314" s="235"/>
      <c r="G314" s="235"/>
      <c r="H314" s="235"/>
      <c r="I314" s="235"/>
      <c r="J314" s="235"/>
      <c r="K314" s="235"/>
      <c r="L314" s="235"/>
      <c r="M314" s="235"/>
      <c r="N314" s="235"/>
      <c r="O314" s="235"/>
      <c r="P314" s="235"/>
      <c r="Q314" s="235"/>
    </row>
    <row r="315" spans="1:17" ht="12" customHeight="1" x14ac:dyDescent="0.25">
      <c r="A315" s="235"/>
      <c r="B315" s="235"/>
      <c r="C315" s="235"/>
      <c r="D315" s="235"/>
      <c r="E315" s="235"/>
      <c r="F315" s="235"/>
      <c r="G315" s="235"/>
      <c r="H315" s="235"/>
      <c r="I315" s="235"/>
      <c r="J315" s="235"/>
      <c r="K315" s="235"/>
      <c r="L315" s="235"/>
      <c r="M315" s="235"/>
      <c r="N315" s="235"/>
      <c r="O315" s="235"/>
      <c r="P315" s="235"/>
      <c r="Q315" s="235"/>
    </row>
    <row r="316" spans="1:17" ht="12" customHeight="1" x14ac:dyDescent="0.25">
      <c r="A316" s="235"/>
      <c r="B316" s="235"/>
      <c r="C316" s="235"/>
      <c r="D316" s="235"/>
      <c r="E316" s="235"/>
      <c r="F316" s="235"/>
      <c r="G316" s="235"/>
      <c r="H316" s="235"/>
      <c r="I316" s="235"/>
      <c r="J316" s="235"/>
      <c r="K316" s="235"/>
      <c r="L316" s="235"/>
      <c r="M316" s="235"/>
      <c r="N316" s="235"/>
      <c r="O316" s="235"/>
      <c r="P316" s="235"/>
      <c r="Q316" s="235"/>
    </row>
    <row r="317" spans="1:17" ht="12" customHeight="1" x14ac:dyDescent="0.25">
      <c r="A317" s="235"/>
      <c r="B317" s="235"/>
      <c r="C317" s="235"/>
      <c r="D317" s="235"/>
      <c r="E317" s="235"/>
      <c r="F317" s="235"/>
      <c r="G317" s="235"/>
      <c r="H317" s="235"/>
      <c r="I317" s="235"/>
      <c r="J317" s="235"/>
      <c r="K317" s="235"/>
      <c r="L317" s="235"/>
      <c r="M317" s="235"/>
      <c r="N317" s="235"/>
      <c r="O317" s="235"/>
      <c r="P317" s="235"/>
      <c r="Q317" s="235"/>
    </row>
    <row r="318" spans="1:17" ht="12" customHeight="1" x14ac:dyDescent="0.25">
      <c r="A318" s="235"/>
      <c r="B318" s="235"/>
      <c r="C318" s="235"/>
      <c r="D318" s="235"/>
      <c r="E318" s="235"/>
      <c r="F318" s="235"/>
      <c r="G318" s="235"/>
      <c r="H318" s="235"/>
      <c r="I318" s="235"/>
      <c r="J318" s="235"/>
      <c r="K318" s="235"/>
      <c r="L318" s="235"/>
      <c r="M318" s="235"/>
      <c r="N318" s="235"/>
      <c r="O318" s="235"/>
      <c r="P318" s="235"/>
      <c r="Q318" s="235"/>
    </row>
    <row r="319" spans="1:17" ht="12" customHeight="1" x14ac:dyDescent="0.25">
      <c r="A319" s="235"/>
      <c r="B319" s="235"/>
      <c r="C319" s="235"/>
      <c r="D319" s="235"/>
      <c r="E319" s="235"/>
      <c r="F319" s="235"/>
      <c r="G319" s="235"/>
      <c r="H319" s="235"/>
      <c r="I319" s="235"/>
      <c r="J319" s="235"/>
      <c r="K319" s="235"/>
      <c r="L319" s="235"/>
      <c r="M319" s="235"/>
      <c r="N319" s="235"/>
      <c r="O319" s="235"/>
      <c r="P319" s="235"/>
      <c r="Q319" s="235"/>
    </row>
    <row r="320" spans="1:17" ht="12" customHeight="1" x14ac:dyDescent="0.25">
      <c r="A320" s="235"/>
      <c r="B320" s="235"/>
      <c r="C320" s="235"/>
      <c r="D320" s="235"/>
      <c r="E320" s="235"/>
      <c r="F320" s="235"/>
      <c r="G320" s="235"/>
      <c r="H320" s="235"/>
      <c r="I320" s="235"/>
      <c r="J320" s="235"/>
      <c r="K320" s="235"/>
      <c r="L320" s="235"/>
      <c r="M320" s="235"/>
      <c r="N320" s="235"/>
      <c r="O320" s="235"/>
      <c r="P320" s="235"/>
      <c r="Q320" s="235"/>
    </row>
    <row r="321" spans="1:17" ht="12" customHeight="1" x14ac:dyDescent="0.25">
      <c r="A321" s="235"/>
      <c r="B321" s="235"/>
      <c r="C321" s="235"/>
      <c r="D321" s="235"/>
      <c r="E321" s="235"/>
      <c r="F321" s="235"/>
      <c r="G321" s="235"/>
      <c r="H321" s="235"/>
      <c r="I321" s="235"/>
      <c r="J321" s="235"/>
      <c r="K321" s="235"/>
      <c r="L321" s="235"/>
      <c r="M321" s="235"/>
      <c r="N321" s="235"/>
      <c r="O321" s="235"/>
      <c r="P321" s="235"/>
      <c r="Q321" s="235"/>
    </row>
    <row r="322" spans="1:17" ht="12" customHeight="1" x14ac:dyDescent="0.25">
      <c r="A322" s="235"/>
      <c r="B322" s="235"/>
      <c r="C322" s="235"/>
      <c r="D322" s="235"/>
      <c r="E322" s="235"/>
      <c r="F322" s="235"/>
      <c r="G322" s="235"/>
      <c r="H322" s="235"/>
      <c r="I322" s="235"/>
      <c r="J322" s="235"/>
      <c r="K322" s="235"/>
      <c r="L322" s="235"/>
      <c r="M322" s="235"/>
      <c r="N322" s="235"/>
      <c r="O322" s="235"/>
      <c r="P322" s="235"/>
      <c r="Q322" s="235"/>
    </row>
    <row r="323" spans="1:17" ht="12" customHeight="1" x14ac:dyDescent="0.25">
      <c r="A323" s="235"/>
      <c r="B323" s="235"/>
      <c r="C323" s="235"/>
      <c r="D323" s="235"/>
      <c r="E323" s="235"/>
      <c r="F323" s="235"/>
      <c r="G323" s="235"/>
      <c r="H323" s="235"/>
      <c r="I323" s="235"/>
      <c r="J323" s="235"/>
      <c r="K323" s="235"/>
      <c r="L323" s="235"/>
      <c r="M323" s="235"/>
      <c r="N323" s="235"/>
      <c r="O323" s="235"/>
      <c r="P323" s="235"/>
      <c r="Q323" s="235"/>
    </row>
    <row r="324" spans="1:17" ht="12" customHeight="1" x14ac:dyDescent="0.25">
      <c r="A324" s="235"/>
      <c r="B324" s="235"/>
      <c r="C324" s="235"/>
      <c r="D324" s="235"/>
      <c r="E324" s="235"/>
      <c r="F324" s="235"/>
      <c r="G324" s="235"/>
      <c r="H324" s="235"/>
      <c r="I324" s="235"/>
      <c r="J324" s="235"/>
      <c r="K324" s="235"/>
      <c r="L324" s="235"/>
      <c r="M324" s="235"/>
      <c r="N324" s="235"/>
      <c r="O324" s="235"/>
      <c r="P324" s="235"/>
      <c r="Q324" s="235"/>
    </row>
    <row r="325" spans="1:17" ht="12" customHeight="1" x14ac:dyDescent="0.25">
      <c r="A325" s="235"/>
      <c r="B325" s="235"/>
      <c r="C325" s="235"/>
      <c r="D325" s="235"/>
      <c r="E325" s="235"/>
      <c r="F325" s="235"/>
      <c r="G325" s="235"/>
      <c r="H325" s="235"/>
      <c r="I325" s="235"/>
      <c r="J325" s="235"/>
      <c r="K325" s="235"/>
      <c r="L325" s="235"/>
      <c r="M325" s="235"/>
      <c r="N325" s="235"/>
      <c r="O325" s="235"/>
      <c r="P325" s="235"/>
      <c r="Q325" s="235"/>
    </row>
    <row r="326" spans="1:17" ht="12" customHeight="1" x14ac:dyDescent="0.25">
      <c r="A326" s="235"/>
      <c r="B326" s="235"/>
      <c r="C326" s="235"/>
      <c r="D326" s="235"/>
      <c r="E326" s="235"/>
      <c r="F326" s="235"/>
      <c r="G326" s="235"/>
      <c r="H326" s="235"/>
      <c r="I326" s="235"/>
      <c r="J326" s="235"/>
      <c r="K326" s="235"/>
      <c r="L326" s="235"/>
      <c r="M326" s="235"/>
      <c r="N326" s="235"/>
      <c r="O326" s="235"/>
      <c r="P326" s="235"/>
      <c r="Q326" s="235"/>
    </row>
    <row r="327" spans="1:17" ht="12" customHeight="1" x14ac:dyDescent="0.25">
      <c r="A327" s="235"/>
      <c r="B327" s="235"/>
      <c r="C327" s="235"/>
      <c r="D327" s="235"/>
      <c r="E327" s="235"/>
      <c r="F327" s="235"/>
      <c r="G327" s="235"/>
      <c r="H327" s="235"/>
      <c r="I327" s="235"/>
      <c r="J327" s="235"/>
      <c r="K327" s="235"/>
      <c r="L327" s="235"/>
      <c r="M327" s="235"/>
      <c r="N327" s="235"/>
      <c r="O327" s="235"/>
      <c r="P327" s="235"/>
      <c r="Q327" s="235"/>
    </row>
    <row r="328" spans="1:17" ht="12" customHeight="1" x14ac:dyDescent="0.25">
      <c r="A328" s="235"/>
      <c r="B328" s="235"/>
      <c r="C328" s="235"/>
      <c r="D328" s="235"/>
      <c r="E328" s="235"/>
      <c r="F328" s="235"/>
      <c r="G328" s="235"/>
      <c r="H328" s="235"/>
      <c r="I328" s="235"/>
      <c r="J328" s="235"/>
      <c r="K328" s="235"/>
      <c r="L328" s="235"/>
      <c r="M328" s="235"/>
      <c r="N328" s="235"/>
      <c r="O328" s="235"/>
      <c r="P328" s="235"/>
      <c r="Q328" s="235"/>
    </row>
    <row r="329" spans="1:17" ht="12" customHeight="1" x14ac:dyDescent="0.25">
      <c r="A329" s="235"/>
      <c r="B329" s="235"/>
      <c r="C329" s="235"/>
      <c r="D329" s="235"/>
      <c r="E329" s="235"/>
      <c r="F329" s="235"/>
      <c r="G329" s="235"/>
      <c r="H329" s="235"/>
      <c r="I329" s="235"/>
      <c r="J329" s="235"/>
      <c r="K329" s="235"/>
      <c r="L329" s="235"/>
      <c r="M329" s="235"/>
      <c r="N329" s="235"/>
      <c r="O329" s="235"/>
      <c r="P329" s="235"/>
      <c r="Q329" s="235"/>
    </row>
    <row r="330" spans="1:17" ht="12" customHeight="1" x14ac:dyDescent="0.25">
      <c r="A330" s="235"/>
      <c r="B330" s="235"/>
      <c r="C330" s="235"/>
      <c r="D330" s="235"/>
      <c r="E330" s="235"/>
      <c r="F330" s="235"/>
      <c r="G330" s="235"/>
      <c r="H330" s="235"/>
      <c r="I330" s="235"/>
      <c r="J330" s="235"/>
      <c r="K330" s="235"/>
      <c r="L330" s="235"/>
      <c r="M330" s="235"/>
      <c r="N330" s="235"/>
      <c r="O330" s="235"/>
      <c r="P330" s="235"/>
      <c r="Q330" s="235"/>
    </row>
    <row r="331" spans="1:17" ht="12" customHeight="1" x14ac:dyDescent="0.25">
      <c r="A331" s="235"/>
      <c r="B331" s="235"/>
      <c r="C331" s="235"/>
      <c r="D331" s="235"/>
      <c r="E331" s="235"/>
      <c r="F331" s="235"/>
      <c r="G331" s="235"/>
      <c r="H331" s="235"/>
      <c r="I331" s="235"/>
      <c r="J331" s="235"/>
      <c r="K331" s="235"/>
      <c r="L331" s="235"/>
      <c r="M331" s="235"/>
      <c r="N331" s="235"/>
      <c r="O331" s="235"/>
      <c r="P331" s="235"/>
      <c r="Q331" s="235"/>
    </row>
    <row r="332" spans="1:17" ht="12" customHeight="1" x14ac:dyDescent="0.25">
      <c r="A332" s="235"/>
      <c r="B332" s="235"/>
      <c r="C332" s="235"/>
      <c r="D332" s="235"/>
      <c r="E332" s="235"/>
      <c r="F332" s="235"/>
      <c r="G332" s="235"/>
      <c r="H332" s="235"/>
      <c r="I332" s="235"/>
      <c r="J332" s="235"/>
      <c r="K332" s="235"/>
      <c r="L332" s="235"/>
      <c r="M332" s="235"/>
      <c r="N332" s="235"/>
      <c r="O332" s="235"/>
      <c r="P332" s="235"/>
      <c r="Q332" s="235"/>
    </row>
    <row r="333" spans="1:17" ht="12" customHeight="1" x14ac:dyDescent="0.25">
      <c r="A333" s="235"/>
      <c r="B333" s="235"/>
      <c r="C333" s="235"/>
      <c r="D333" s="235"/>
      <c r="E333" s="235"/>
      <c r="F333" s="235"/>
      <c r="G333" s="235"/>
      <c r="H333" s="235"/>
      <c r="I333" s="235"/>
      <c r="J333" s="235"/>
      <c r="K333" s="235"/>
      <c r="L333" s="235"/>
      <c r="M333" s="235"/>
      <c r="N333" s="235"/>
      <c r="O333" s="235"/>
      <c r="P333" s="235"/>
      <c r="Q333" s="235"/>
    </row>
    <row r="334" spans="1:17" ht="12" customHeight="1" x14ac:dyDescent="0.25">
      <c r="A334" s="235"/>
      <c r="B334" s="235"/>
      <c r="C334" s="235"/>
      <c r="D334" s="235"/>
      <c r="E334" s="235"/>
      <c r="F334" s="235"/>
      <c r="G334" s="235"/>
      <c r="H334" s="235"/>
      <c r="I334" s="235"/>
      <c r="J334" s="235"/>
      <c r="K334" s="235"/>
      <c r="L334" s="235"/>
      <c r="M334" s="235"/>
      <c r="N334" s="235"/>
      <c r="O334" s="235"/>
      <c r="P334" s="235"/>
      <c r="Q334" s="235"/>
    </row>
    <row r="335" spans="1:17" ht="12" customHeight="1" x14ac:dyDescent="0.25">
      <c r="A335" s="235"/>
      <c r="B335" s="235"/>
      <c r="C335" s="235"/>
      <c r="D335" s="235"/>
      <c r="E335" s="235"/>
      <c r="F335" s="235"/>
      <c r="G335" s="235"/>
      <c r="H335" s="235"/>
      <c r="I335" s="235"/>
      <c r="J335" s="235"/>
      <c r="K335" s="235"/>
      <c r="L335" s="235"/>
      <c r="M335" s="235"/>
      <c r="N335" s="235"/>
      <c r="O335" s="235"/>
      <c r="P335" s="235"/>
      <c r="Q335" s="235"/>
    </row>
    <row r="336" spans="1:17" ht="12" customHeight="1" x14ac:dyDescent="0.25">
      <c r="A336" s="235"/>
      <c r="B336" s="235"/>
      <c r="C336" s="235"/>
      <c r="D336" s="235"/>
      <c r="E336" s="235"/>
      <c r="F336" s="235"/>
      <c r="G336" s="235"/>
      <c r="H336" s="235"/>
      <c r="I336" s="235"/>
      <c r="J336" s="235"/>
      <c r="K336" s="235"/>
      <c r="L336" s="235"/>
      <c r="M336" s="235"/>
      <c r="N336" s="235"/>
      <c r="O336" s="235"/>
      <c r="P336" s="235"/>
      <c r="Q336" s="235"/>
    </row>
    <row r="337" spans="1:17" ht="12" customHeight="1" x14ac:dyDescent="0.25">
      <c r="A337" s="235"/>
      <c r="B337" s="235"/>
      <c r="C337" s="235"/>
      <c r="D337" s="235"/>
      <c r="E337" s="235"/>
      <c r="F337" s="235"/>
      <c r="G337" s="235"/>
      <c r="H337" s="235"/>
      <c r="I337" s="235"/>
      <c r="J337" s="235"/>
      <c r="K337" s="235"/>
      <c r="L337" s="235"/>
      <c r="M337" s="235"/>
      <c r="N337" s="235"/>
      <c r="O337" s="235"/>
      <c r="P337" s="235"/>
      <c r="Q337" s="235"/>
    </row>
    <row r="338" spans="1:17" ht="12" customHeight="1" x14ac:dyDescent="0.25">
      <c r="A338" s="235"/>
      <c r="B338" s="235"/>
      <c r="C338" s="235"/>
      <c r="D338" s="235"/>
      <c r="E338" s="235"/>
      <c r="F338" s="235"/>
      <c r="G338" s="235"/>
      <c r="H338" s="235"/>
      <c r="I338" s="235"/>
      <c r="J338" s="235"/>
      <c r="K338" s="235"/>
      <c r="L338" s="235"/>
      <c r="M338" s="235"/>
      <c r="N338" s="235"/>
      <c r="O338" s="235"/>
      <c r="P338" s="235"/>
      <c r="Q338" s="235"/>
    </row>
    <row r="339" spans="1:17" ht="12" customHeight="1" x14ac:dyDescent="0.25">
      <c r="A339" s="235"/>
      <c r="B339" s="235"/>
      <c r="C339" s="235"/>
      <c r="D339" s="235"/>
      <c r="E339" s="235"/>
      <c r="F339" s="235"/>
      <c r="G339" s="235"/>
      <c r="H339" s="235"/>
      <c r="I339" s="235"/>
      <c r="J339" s="235"/>
      <c r="K339" s="235"/>
      <c r="L339" s="235"/>
      <c r="M339" s="235"/>
      <c r="N339" s="235"/>
      <c r="O339" s="235"/>
      <c r="P339" s="235"/>
      <c r="Q339" s="235"/>
    </row>
    <row r="340" spans="1:17" ht="12" customHeight="1" x14ac:dyDescent="0.25">
      <c r="A340" s="235"/>
      <c r="B340" s="235"/>
      <c r="C340" s="235"/>
      <c r="D340" s="235"/>
      <c r="E340" s="235"/>
      <c r="F340" s="235"/>
      <c r="G340" s="235"/>
      <c r="H340" s="235"/>
      <c r="I340" s="235"/>
      <c r="J340" s="235"/>
      <c r="K340" s="235"/>
      <c r="L340" s="235"/>
      <c r="M340" s="235"/>
      <c r="N340" s="235"/>
      <c r="O340" s="235"/>
      <c r="P340" s="235"/>
      <c r="Q340" s="235"/>
    </row>
    <row r="341" spans="1:17" ht="12" customHeight="1" x14ac:dyDescent="0.25">
      <c r="A341" s="235"/>
      <c r="B341" s="235"/>
      <c r="C341" s="235"/>
      <c r="D341" s="235"/>
      <c r="E341" s="235"/>
      <c r="F341" s="235"/>
      <c r="G341" s="235"/>
      <c r="H341" s="235"/>
      <c r="I341" s="235"/>
      <c r="J341" s="235"/>
      <c r="K341" s="235"/>
      <c r="L341" s="235"/>
      <c r="M341" s="235"/>
      <c r="N341" s="235"/>
      <c r="O341" s="235"/>
      <c r="P341" s="235"/>
      <c r="Q341" s="235"/>
    </row>
    <row r="342" spans="1:17" ht="12" customHeight="1" x14ac:dyDescent="0.25">
      <c r="A342" s="235"/>
      <c r="B342" s="235"/>
      <c r="C342" s="235"/>
      <c r="D342" s="235"/>
      <c r="E342" s="235"/>
      <c r="F342" s="235"/>
      <c r="G342" s="235"/>
      <c r="H342" s="235"/>
      <c r="I342" s="235"/>
      <c r="J342" s="235"/>
      <c r="K342" s="235"/>
      <c r="L342" s="235"/>
      <c r="M342" s="235"/>
      <c r="N342" s="235"/>
      <c r="O342" s="235"/>
      <c r="P342" s="235"/>
      <c r="Q342" s="235"/>
    </row>
    <row r="343" spans="1:17" ht="12" customHeight="1" x14ac:dyDescent="0.25">
      <c r="A343" s="235"/>
      <c r="B343" s="235"/>
      <c r="C343" s="235"/>
      <c r="D343" s="235"/>
      <c r="E343" s="235"/>
      <c r="F343" s="235"/>
      <c r="G343" s="235"/>
      <c r="H343" s="235"/>
      <c r="I343" s="235"/>
      <c r="J343" s="235"/>
      <c r="K343" s="235"/>
      <c r="L343" s="235"/>
      <c r="M343" s="235"/>
      <c r="N343" s="235"/>
      <c r="O343" s="235"/>
      <c r="P343" s="235"/>
      <c r="Q343" s="235"/>
    </row>
    <row r="344" spans="1:17" ht="12" customHeight="1" x14ac:dyDescent="0.25">
      <c r="A344" s="235"/>
      <c r="B344" s="235"/>
      <c r="C344" s="235"/>
      <c r="D344" s="235"/>
      <c r="E344" s="235"/>
      <c r="F344" s="235"/>
      <c r="G344" s="235"/>
      <c r="H344" s="235"/>
      <c r="I344" s="235"/>
      <c r="J344" s="235"/>
      <c r="K344" s="235"/>
      <c r="L344" s="235"/>
      <c r="M344" s="235"/>
      <c r="N344" s="235"/>
      <c r="O344" s="235"/>
      <c r="P344" s="235"/>
      <c r="Q344" s="235"/>
    </row>
    <row r="345" spans="1:17" ht="12" customHeight="1" x14ac:dyDescent="0.25">
      <c r="A345" s="235"/>
      <c r="B345" s="235"/>
      <c r="C345" s="235"/>
      <c r="D345" s="235"/>
      <c r="E345" s="235"/>
      <c r="F345" s="235"/>
      <c r="G345" s="235"/>
      <c r="H345" s="235"/>
      <c r="I345" s="235"/>
      <c r="J345" s="235"/>
      <c r="K345" s="235"/>
      <c r="L345" s="235"/>
      <c r="M345" s="235"/>
      <c r="N345" s="235"/>
      <c r="O345" s="235"/>
      <c r="P345" s="235"/>
      <c r="Q345" s="235"/>
    </row>
    <row r="346" spans="1:17" ht="12" customHeight="1" x14ac:dyDescent="0.25">
      <c r="A346" s="235"/>
      <c r="B346" s="235"/>
      <c r="C346" s="235"/>
      <c r="D346" s="235"/>
      <c r="E346" s="235"/>
      <c r="F346" s="235"/>
      <c r="G346" s="235"/>
      <c r="H346" s="235"/>
      <c r="I346" s="235"/>
      <c r="J346" s="235"/>
      <c r="K346" s="235"/>
      <c r="L346" s="235"/>
      <c r="M346" s="235"/>
      <c r="N346" s="235"/>
      <c r="O346" s="235"/>
      <c r="P346" s="235"/>
      <c r="Q346" s="235"/>
    </row>
    <row r="347" spans="1:17" ht="12" customHeight="1" x14ac:dyDescent="0.25">
      <c r="A347" s="235"/>
      <c r="B347" s="235"/>
      <c r="C347" s="235"/>
      <c r="D347" s="235"/>
      <c r="E347" s="235"/>
      <c r="F347" s="235"/>
      <c r="G347" s="235"/>
      <c r="H347" s="235"/>
      <c r="I347" s="235"/>
      <c r="J347" s="235"/>
      <c r="K347" s="235"/>
      <c r="L347" s="235"/>
      <c r="M347" s="235"/>
      <c r="N347" s="235"/>
      <c r="O347" s="235"/>
      <c r="P347" s="235"/>
      <c r="Q347" s="235"/>
    </row>
    <row r="348" spans="1:17" ht="12" customHeight="1" x14ac:dyDescent="0.25">
      <c r="A348" s="235"/>
      <c r="B348" s="235"/>
      <c r="C348" s="235"/>
      <c r="D348" s="235"/>
      <c r="E348" s="235"/>
      <c r="F348" s="235"/>
      <c r="G348" s="235"/>
      <c r="H348" s="235"/>
      <c r="I348" s="235"/>
      <c r="J348" s="235"/>
      <c r="K348" s="235"/>
      <c r="L348" s="235"/>
      <c r="M348" s="235"/>
      <c r="N348" s="235"/>
      <c r="O348" s="235"/>
      <c r="P348" s="235"/>
      <c r="Q348" s="235"/>
    </row>
    <row r="349" spans="1:17" ht="12" customHeight="1" x14ac:dyDescent="0.25">
      <c r="A349" s="235"/>
      <c r="B349" s="235"/>
      <c r="C349" s="235"/>
      <c r="D349" s="235"/>
      <c r="E349" s="235"/>
      <c r="F349" s="235"/>
      <c r="G349" s="235"/>
      <c r="H349" s="235"/>
      <c r="I349" s="235"/>
      <c r="J349" s="235"/>
      <c r="K349" s="235"/>
      <c r="L349" s="235"/>
      <c r="M349" s="235"/>
      <c r="N349" s="235"/>
      <c r="O349" s="235"/>
      <c r="P349" s="235"/>
      <c r="Q349" s="235"/>
    </row>
    <row r="350" spans="1:17" ht="12" customHeight="1" x14ac:dyDescent="0.25">
      <c r="A350" s="235"/>
      <c r="B350" s="235"/>
      <c r="C350" s="235"/>
      <c r="D350" s="235"/>
      <c r="E350" s="235"/>
      <c r="F350" s="235"/>
      <c r="G350" s="235"/>
      <c r="H350" s="235"/>
      <c r="I350" s="235"/>
      <c r="J350" s="235"/>
      <c r="K350" s="235"/>
      <c r="L350" s="235"/>
      <c r="M350" s="235"/>
      <c r="N350" s="235"/>
      <c r="O350" s="235"/>
      <c r="P350" s="235"/>
      <c r="Q350" s="235"/>
    </row>
    <row r="351" spans="1:17" ht="12" customHeight="1" x14ac:dyDescent="0.25">
      <c r="A351" s="235"/>
      <c r="B351" s="235"/>
      <c r="C351" s="235"/>
      <c r="D351" s="235"/>
      <c r="E351" s="235"/>
      <c r="F351" s="235"/>
      <c r="G351" s="235"/>
      <c r="H351" s="235"/>
      <c r="I351" s="235"/>
      <c r="J351" s="235"/>
      <c r="K351" s="235"/>
      <c r="L351" s="235"/>
      <c r="M351" s="235"/>
      <c r="N351" s="235"/>
      <c r="O351" s="235"/>
      <c r="P351" s="235"/>
      <c r="Q351" s="235"/>
    </row>
    <row r="352" spans="1:17" ht="12" customHeight="1" x14ac:dyDescent="0.25">
      <c r="A352" s="235"/>
      <c r="B352" s="235"/>
      <c r="C352" s="235"/>
      <c r="D352" s="235"/>
      <c r="E352" s="235"/>
      <c r="F352" s="235"/>
      <c r="G352" s="235"/>
      <c r="H352" s="235"/>
      <c r="I352" s="235"/>
      <c r="J352" s="235"/>
      <c r="K352" s="235"/>
      <c r="L352" s="235"/>
      <c r="M352" s="235"/>
      <c r="N352" s="235"/>
      <c r="O352" s="235"/>
      <c r="P352" s="235"/>
      <c r="Q352" s="235"/>
    </row>
    <row r="353" spans="1:17" ht="12" customHeight="1" x14ac:dyDescent="0.25">
      <c r="A353" s="235"/>
      <c r="B353" s="235"/>
      <c r="C353" s="235"/>
      <c r="D353" s="235"/>
      <c r="E353" s="235"/>
      <c r="F353" s="235"/>
      <c r="G353" s="235"/>
      <c r="H353" s="235"/>
      <c r="I353" s="235"/>
      <c r="J353" s="235"/>
      <c r="K353" s="235"/>
      <c r="L353" s="235"/>
      <c r="M353" s="235"/>
      <c r="N353" s="235"/>
      <c r="O353" s="235"/>
      <c r="P353" s="235"/>
      <c r="Q353" s="235"/>
    </row>
    <row r="354" spans="1:17" ht="12" customHeight="1" x14ac:dyDescent="0.25">
      <c r="A354" s="235"/>
      <c r="B354" s="235"/>
      <c r="C354" s="235"/>
      <c r="D354" s="235"/>
      <c r="E354" s="235"/>
      <c r="F354" s="235"/>
      <c r="G354" s="235"/>
      <c r="H354" s="235"/>
      <c r="I354" s="235"/>
      <c r="J354" s="235"/>
      <c r="K354" s="235"/>
      <c r="L354" s="235"/>
      <c r="M354" s="235"/>
      <c r="N354" s="235"/>
      <c r="O354" s="235"/>
      <c r="P354" s="235"/>
      <c r="Q354" s="235"/>
    </row>
    <row r="355" spans="1:17" ht="12" customHeight="1" x14ac:dyDescent="0.25">
      <c r="A355" s="235"/>
      <c r="B355" s="235"/>
      <c r="C355" s="235"/>
      <c r="D355" s="235"/>
      <c r="E355" s="235"/>
      <c r="F355" s="235"/>
      <c r="G355" s="235"/>
      <c r="H355" s="235"/>
      <c r="I355" s="235"/>
      <c r="J355" s="235"/>
      <c r="K355" s="235"/>
      <c r="L355" s="235"/>
      <c r="M355" s="235"/>
      <c r="N355" s="235"/>
      <c r="O355" s="235"/>
      <c r="P355" s="235"/>
      <c r="Q355" s="235"/>
    </row>
    <row r="356" spans="1:17" ht="12" customHeight="1" x14ac:dyDescent="0.25">
      <c r="A356" s="235"/>
      <c r="B356" s="235"/>
      <c r="C356" s="235"/>
      <c r="D356" s="235"/>
      <c r="E356" s="235"/>
      <c r="F356" s="235"/>
      <c r="G356" s="235"/>
      <c r="H356" s="235"/>
      <c r="I356" s="235"/>
      <c r="J356" s="235"/>
      <c r="K356" s="235"/>
      <c r="L356" s="235"/>
      <c r="M356" s="235"/>
      <c r="N356" s="235"/>
      <c r="O356" s="235"/>
      <c r="P356" s="235"/>
      <c r="Q356" s="235"/>
    </row>
    <row r="357" spans="1:17" ht="12" customHeight="1" x14ac:dyDescent="0.25">
      <c r="A357" s="235"/>
      <c r="B357" s="235"/>
      <c r="C357" s="235"/>
      <c r="D357" s="235"/>
      <c r="E357" s="235"/>
      <c r="F357" s="235"/>
      <c r="G357" s="235"/>
      <c r="H357" s="235"/>
      <c r="I357" s="235"/>
      <c r="J357" s="235"/>
      <c r="K357" s="235"/>
      <c r="L357" s="235"/>
      <c r="M357" s="235"/>
      <c r="N357" s="235"/>
      <c r="O357" s="235"/>
      <c r="P357" s="235"/>
      <c r="Q357" s="235"/>
    </row>
    <row r="358" spans="1:17" ht="12" customHeight="1" x14ac:dyDescent="0.25">
      <c r="A358" s="235"/>
      <c r="B358" s="235"/>
      <c r="C358" s="235"/>
      <c r="D358" s="235"/>
      <c r="E358" s="235"/>
      <c r="F358" s="235"/>
      <c r="G358" s="235"/>
      <c r="H358" s="235"/>
      <c r="I358" s="235"/>
      <c r="J358" s="235"/>
      <c r="K358" s="235"/>
      <c r="L358" s="235"/>
      <c r="M358" s="235"/>
      <c r="N358" s="235"/>
      <c r="O358" s="235"/>
      <c r="P358" s="235"/>
      <c r="Q358" s="235"/>
    </row>
    <row r="359" spans="1:17" ht="12" customHeight="1" x14ac:dyDescent="0.25">
      <c r="A359" s="235"/>
      <c r="B359" s="235"/>
      <c r="C359" s="235"/>
      <c r="D359" s="235"/>
      <c r="E359" s="235"/>
      <c r="F359" s="235"/>
      <c r="G359" s="235"/>
      <c r="H359" s="235"/>
      <c r="I359" s="235"/>
      <c r="J359" s="235"/>
      <c r="K359" s="235"/>
      <c r="L359" s="235"/>
      <c r="M359" s="235"/>
      <c r="N359" s="235"/>
      <c r="O359" s="235"/>
      <c r="P359" s="235"/>
      <c r="Q359" s="235"/>
    </row>
    <row r="360" spans="1:17" ht="12" customHeight="1" x14ac:dyDescent="0.25">
      <c r="A360" s="235"/>
      <c r="B360" s="235"/>
      <c r="C360" s="235"/>
      <c r="D360" s="235"/>
      <c r="E360" s="235"/>
      <c r="F360" s="235"/>
      <c r="G360" s="235"/>
      <c r="H360" s="235"/>
      <c r="I360" s="235"/>
      <c r="J360" s="235"/>
      <c r="K360" s="235"/>
      <c r="L360" s="235"/>
      <c r="M360" s="235"/>
      <c r="N360" s="235"/>
      <c r="O360" s="235"/>
      <c r="P360" s="235"/>
      <c r="Q360" s="235"/>
    </row>
    <row r="361" spans="1:17" ht="12" customHeight="1" x14ac:dyDescent="0.25">
      <c r="A361" s="235"/>
      <c r="B361" s="235"/>
      <c r="C361" s="235"/>
      <c r="D361" s="235"/>
      <c r="E361" s="235"/>
      <c r="F361" s="235"/>
      <c r="G361" s="235"/>
      <c r="H361" s="235"/>
      <c r="I361" s="235"/>
      <c r="J361" s="235"/>
      <c r="K361" s="235"/>
      <c r="L361" s="235"/>
      <c r="M361" s="235"/>
      <c r="N361" s="235"/>
      <c r="O361" s="235"/>
      <c r="P361" s="235"/>
      <c r="Q361" s="235"/>
    </row>
    <row r="362" spans="1:17" ht="12" customHeight="1" x14ac:dyDescent="0.25">
      <c r="A362" s="235"/>
      <c r="B362" s="235"/>
      <c r="C362" s="235"/>
      <c r="D362" s="235"/>
      <c r="E362" s="235"/>
      <c r="F362" s="235"/>
      <c r="G362" s="235"/>
      <c r="H362" s="235"/>
      <c r="I362" s="235"/>
      <c r="J362" s="235"/>
      <c r="K362" s="235"/>
      <c r="L362" s="235"/>
      <c r="M362" s="235"/>
      <c r="N362" s="235"/>
      <c r="O362" s="235"/>
      <c r="P362" s="235"/>
      <c r="Q362" s="235"/>
    </row>
    <row r="363" spans="1:17" ht="12" customHeight="1" x14ac:dyDescent="0.25">
      <c r="A363" s="235"/>
      <c r="B363" s="235"/>
      <c r="C363" s="235"/>
      <c r="D363" s="235"/>
      <c r="E363" s="235"/>
      <c r="F363" s="235"/>
      <c r="G363" s="235"/>
      <c r="H363" s="235"/>
      <c r="I363" s="235"/>
      <c r="J363" s="235"/>
      <c r="K363" s="235"/>
      <c r="L363" s="235"/>
      <c r="M363" s="235"/>
      <c r="N363" s="235"/>
      <c r="O363" s="235"/>
      <c r="P363" s="235"/>
      <c r="Q363" s="235"/>
    </row>
    <row r="364" spans="1:17" ht="12" customHeight="1" x14ac:dyDescent="0.25">
      <c r="A364" s="235"/>
      <c r="B364" s="235"/>
      <c r="C364" s="235"/>
      <c r="D364" s="235"/>
      <c r="E364" s="235"/>
      <c r="F364" s="235"/>
      <c r="G364" s="235"/>
      <c r="H364" s="235"/>
      <c r="I364" s="235"/>
      <c r="J364" s="235"/>
      <c r="K364" s="235"/>
      <c r="L364" s="235"/>
      <c r="M364" s="235"/>
      <c r="N364" s="235"/>
      <c r="O364" s="235"/>
      <c r="P364" s="235"/>
      <c r="Q364" s="235"/>
    </row>
    <row r="365" spans="1:17" ht="12" customHeight="1" x14ac:dyDescent="0.25">
      <c r="A365" s="235"/>
      <c r="B365" s="235"/>
      <c r="C365" s="235"/>
      <c r="D365" s="235"/>
      <c r="E365" s="235"/>
      <c r="F365" s="235"/>
      <c r="G365" s="235"/>
      <c r="H365" s="235"/>
      <c r="I365" s="235"/>
      <c r="J365" s="235"/>
      <c r="K365" s="235"/>
      <c r="L365" s="235"/>
      <c r="M365" s="235"/>
      <c r="N365" s="235"/>
      <c r="O365" s="235"/>
      <c r="P365" s="235"/>
      <c r="Q365" s="235"/>
    </row>
    <row r="366" spans="1:17" ht="12" customHeight="1" x14ac:dyDescent="0.25">
      <c r="A366" s="235"/>
      <c r="B366" s="235"/>
      <c r="C366" s="235"/>
      <c r="D366" s="235"/>
      <c r="E366" s="235"/>
      <c r="F366" s="235"/>
      <c r="G366" s="235"/>
      <c r="H366" s="235"/>
      <c r="I366" s="235"/>
      <c r="J366" s="235"/>
      <c r="K366" s="235"/>
      <c r="L366" s="235"/>
      <c r="M366" s="235"/>
      <c r="N366" s="235"/>
      <c r="O366" s="235"/>
      <c r="P366" s="235"/>
      <c r="Q366" s="235"/>
    </row>
    <row r="367" spans="1:17" ht="12" customHeight="1" x14ac:dyDescent="0.25">
      <c r="A367" s="235"/>
      <c r="B367" s="235"/>
      <c r="C367" s="235"/>
      <c r="D367" s="235"/>
      <c r="E367" s="235"/>
      <c r="F367" s="235"/>
      <c r="G367" s="235"/>
      <c r="H367" s="235"/>
      <c r="I367" s="235"/>
      <c r="J367" s="235"/>
      <c r="K367" s="235"/>
      <c r="L367" s="235"/>
      <c r="M367" s="235"/>
      <c r="N367" s="235"/>
      <c r="O367" s="235"/>
      <c r="P367" s="235"/>
      <c r="Q367" s="235"/>
    </row>
    <row r="368" spans="1:17" ht="12" customHeight="1" x14ac:dyDescent="0.25">
      <c r="A368" s="235"/>
      <c r="B368" s="235"/>
      <c r="C368" s="235"/>
      <c r="D368" s="235"/>
      <c r="E368" s="235"/>
      <c r="F368" s="235"/>
      <c r="G368" s="235"/>
      <c r="H368" s="235"/>
      <c r="I368" s="235"/>
      <c r="J368" s="235"/>
      <c r="K368" s="235"/>
      <c r="L368" s="235"/>
      <c r="M368" s="235"/>
      <c r="N368" s="235"/>
      <c r="O368" s="235"/>
      <c r="P368" s="235"/>
      <c r="Q368" s="235"/>
    </row>
    <row r="369" spans="1:17" ht="12" customHeight="1" x14ac:dyDescent="0.25">
      <c r="A369" s="235"/>
      <c r="B369" s="235"/>
      <c r="C369" s="235"/>
      <c r="D369" s="235"/>
      <c r="E369" s="235"/>
      <c r="F369" s="235"/>
      <c r="G369" s="235"/>
      <c r="H369" s="235"/>
      <c r="I369" s="235"/>
      <c r="J369" s="235"/>
      <c r="K369" s="235"/>
      <c r="L369" s="235"/>
      <c r="M369" s="235"/>
      <c r="N369" s="235"/>
      <c r="O369" s="235"/>
      <c r="P369" s="235"/>
      <c r="Q369" s="235"/>
    </row>
    <row r="370" spans="1:17" ht="12" customHeight="1" x14ac:dyDescent="0.25">
      <c r="A370" s="235"/>
      <c r="B370" s="235"/>
      <c r="C370" s="235"/>
      <c r="D370" s="235"/>
      <c r="E370" s="235"/>
      <c r="F370" s="235"/>
      <c r="G370" s="235"/>
      <c r="H370" s="235"/>
      <c r="I370" s="235"/>
      <c r="J370" s="235"/>
      <c r="K370" s="235"/>
      <c r="L370" s="235"/>
      <c r="M370" s="235"/>
      <c r="N370" s="235"/>
      <c r="O370" s="235"/>
      <c r="P370" s="235"/>
      <c r="Q370" s="235"/>
    </row>
    <row r="371" spans="1:17" ht="12" customHeight="1" x14ac:dyDescent="0.25">
      <c r="A371" s="235"/>
      <c r="B371" s="235"/>
      <c r="C371" s="235"/>
      <c r="D371" s="235"/>
      <c r="E371" s="235"/>
      <c r="F371" s="235"/>
      <c r="G371" s="235"/>
      <c r="H371" s="235"/>
      <c r="I371" s="235"/>
      <c r="J371" s="235"/>
      <c r="K371" s="235"/>
      <c r="L371" s="235"/>
      <c r="M371" s="235"/>
      <c r="N371" s="235"/>
      <c r="O371" s="235"/>
      <c r="P371" s="235"/>
      <c r="Q371" s="235"/>
    </row>
    <row r="372" spans="1:17" ht="12" customHeight="1" x14ac:dyDescent="0.25">
      <c r="A372" s="235"/>
      <c r="B372" s="235"/>
      <c r="C372" s="235"/>
      <c r="D372" s="235"/>
      <c r="E372" s="235"/>
      <c r="F372" s="235"/>
      <c r="G372" s="235"/>
      <c r="H372" s="235"/>
      <c r="I372" s="235"/>
      <c r="J372" s="235"/>
      <c r="K372" s="235"/>
      <c r="L372" s="235"/>
      <c r="M372" s="235"/>
      <c r="N372" s="235"/>
      <c r="O372" s="235"/>
      <c r="P372" s="235"/>
      <c r="Q372" s="235"/>
    </row>
    <row r="373" spans="1:17" ht="12" customHeight="1" x14ac:dyDescent="0.25">
      <c r="A373" s="235"/>
      <c r="B373" s="235"/>
      <c r="C373" s="235"/>
      <c r="D373" s="235"/>
      <c r="E373" s="235"/>
      <c r="F373" s="235"/>
      <c r="G373" s="235"/>
      <c r="H373" s="235"/>
      <c r="I373" s="235"/>
      <c r="J373" s="235"/>
      <c r="K373" s="235"/>
      <c r="L373" s="235"/>
      <c r="M373" s="235"/>
      <c r="N373" s="235"/>
      <c r="O373" s="235"/>
      <c r="P373" s="235"/>
      <c r="Q373" s="235"/>
    </row>
    <row r="374" spans="1:17" ht="12" customHeight="1" x14ac:dyDescent="0.25">
      <c r="A374" s="235"/>
      <c r="B374" s="235"/>
      <c r="C374" s="235"/>
      <c r="D374" s="235"/>
      <c r="E374" s="235"/>
      <c r="F374" s="235"/>
      <c r="G374" s="235"/>
      <c r="H374" s="235"/>
      <c r="I374" s="235"/>
      <c r="J374" s="235"/>
      <c r="K374" s="235"/>
      <c r="L374" s="235"/>
      <c r="M374" s="235"/>
      <c r="N374" s="235"/>
      <c r="O374" s="235"/>
      <c r="P374" s="235"/>
      <c r="Q374" s="235"/>
    </row>
    <row r="375" spans="1:17" ht="12" customHeight="1" x14ac:dyDescent="0.25">
      <c r="A375" s="235"/>
      <c r="B375" s="235"/>
      <c r="C375" s="235"/>
      <c r="D375" s="235"/>
      <c r="E375" s="235"/>
      <c r="F375" s="235"/>
      <c r="G375" s="235"/>
      <c r="H375" s="235"/>
      <c r="I375" s="235"/>
      <c r="J375" s="235"/>
      <c r="K375" s="235"/>
      <c r="L375" s="235"/>
      <c r="M375" s="235"/>
      <c r="N375" s="235"/>
      <c r="O375" s="235"/>
      <c r="P375" s="235"/>
      <c r="Q375" s="235"/>
    </row>
    <row r="376" spans="1:17" ht="12" customHeight="1" x14ac:dyDescent="0.25">
      <c r="A376" s="235"/>
      <c r="B376" s="235"/>
      <c r="C376" s="235"/>
      <c r="D376" s="235"/>
      <c r="E376" s="235"/>
      <c r="F376" s="235"/>
      <c r="G376" s="235"/>
      <c r="H376" s="235"/>
      <c r="I376" s="235"/>
      <c r="J376" s="235"/>
      <c r="K376" s="235"/>
      <c r="L376" s="235"/>
      <c r="M376" s="235"/>
      <c r="N376" s="235"/>
      <c r="O376" s="235"/>
      <c r="P376" s="235"/>
      <c r="Q376" s="235"/>
    </row>
    <row r="377" spans="1:17" ht="12" customHeight="1" x14ac:dyDescent="0.25">
      <c r="A377" s="235"/>
      <c r="B377" s="235"/>
      <c r="C377" s="235"/>
      <c r="D377" s="235"/>
      <c r="E377" s="235"/>
      <c r="F377" s="235"/>
      <c r="G377" s="235"/>
      <c r="H377" s="235"/>
      <c r="I377" s="235"/>
      <c r="J377" s="235"/>
      <c r="K377" s="235"/>
      <c r="L377" s="235"/>
      <c r="M377" s="235"/>
      <c r="N377" s="235"/>
      <c r="O377" s="235"/>
      <c r="P377" s="235"/>
      <c r="Q377" s="235"/>
    </row>
    <row r="378" spans="1:17" ht="12" customHeight="1" x14ac:dyDescent="0.25">
      <c r="A378" s="235"/>
      <c r="B378" s="235"/>
      <c r="C378" s="235"/>
      <c r="D378" s="235"/>
      <c r="E378" s="235"/>
      <c r="F378" s="235"/>
      <c r="G378" s="235"/>
      <c r="H378" s="235"/>
      <c r="I378" s="235"/>
      <c r="J378" s="235"/>
      <c r="K378" s="235"/>
      <c r="L378" s="235"/>
      <c r="M378" s="235"/>
      <c r="N378" s="235"/>
      <c r="O378" s="235"/>
      <c r="P378" s="235"/>
      <c r="Q378" s="235"/>
    </row>
    <row r="379" spans="1:17" ht="12" customHeight="1" x14ac:dyDescent="0.25">
      <c r="A379" s="235"/>
      <c r="B379" s="235"/>
      <c r="C379" s="235"/>
      <c r="D379" s="235"/>
      <c r="E379" s="235"/>
      <c r="F379" s="235"/>
      <c r="G379" s="235"/>
      <c r="H379" s="235"/>
      <c r="I379" s="235"/>
      <c r="J379" s="235"/>
      <c r="K379" s="235"/>
      <c r="L379" s="235"/>
      <c r="M379" s="235"/>
      <c r="N379" s="235"/>
      <c r="O379" s="235"/>
      <c r="P379" s="235"/>
      <c r="Q379" s="235"/>
    </row>
    <row r="380" spans="1:17" ht="12" customHeight="1" x14ac:dyDescent="0.25">
      <c r="A380" s="235"/>
      <c r="B380" s="235"/>
      <c r="C380" s="235"/>
      <c r="D380" s="235"/>
      <c r="E380" s="235"/>
      <c r="F380" s="235"/>
      <c r="G380" s="235"/>
      <c r="H380" s="235"/>
      <c r="I380" s="235"/>
      <c r="J380" s="235"/>
      <c r="K380" s="235"/>
      <c r="L380" s="235"/>
      <c r="M380" s="235"/>
      <c r="N380" s="235"/>
      <c r="O380" s="235"/>
      <c r="P380" s="235"/>
      <c r="Q380" s="235"/>
    </row>
    <row r="381" spans="1:17" ht="12" customHeight="1" x14ac:dyDescent="0.25">
      <c r="A381" s="235"/>
      <c r="B381" s="235"/>
      <c r="C381" s="235"/>
      <c r="D381" s="235"/>
      <c r="E381" s="235"/>
      <c r="F381" s="235"/>
      <c r="G381" s="235"/>
      <c r="H381" s="235"/>
      <c r="I381" s="235"/>
      <c r="J381" s="235"/>
      <c r="K381" s="235"/>
      <c r="L381" s="235"/>
      <c r="M381" s="235"/>
      <c r="N381" s="235"/>
      <c r="O381" s="235"/>
      <c r="P381" s="235"/>
      <c r="Q381" s="235"/>
    </row>
    <row r="382" spans="1:17" ht="12" customHeight="1" x14ac:dyDescent="0.25">
      <c r="A382" s="235"/>
      <c r="B382" s="235"/>
      <c r="C382" s="235"/>
      <c r="D382" s="235"/>
      <c r="E382" s="235"/>
      <c r="F382" s="235"/>
      <c r="G382" s="235"/>
      <c r="H382" s="235"/>
      <c r="I382" s="235"/>
      <c r="J382" s="235"/>
      <c r="K382" s="235"/>
      <c r="L382" s="235"/>
      <c r="M382" s="235"/>
      <c r="N382" s="235"/>
      <c r="O382" s="235"/>
      <c r="P382" s="235"/>
      <c r="Q382" s="235"/>
    </row>
    <row r="383" spans="1:17" ht="12" customHeight="1" x14ac:dyDescent="0.25">
      <c r="A383" s="235"/>
      <c r="B383" s="235"/>
      <c r="C383" s="235"/>
      <c r="D383" s="235"/>
      <c r="E383" s="235"/>
      <c r="F383" s="235"/>
      <c r="G383" s="235"/>
      <c r="H383" s="235"/>
      <c r="I383" s="235"/>
      <c r="J383" s="235"/>
      <c r="K383" s="235"/>
      <c r="L383" s="235"/>
      <c r="M383" s="235"/>
      <c r="N383" s="235"/>
      <c r="O383" s="235"/>
      <c r="P383" s="235"/>
      <c r="Q383" s="235"/>
    </row>
    <row r="384" spans="1:17" ht="12" customHeight="1" x14ac:dyDescent="0.25">
      <c r="A384" s="235"/>
      <c r="B384" s="235"/>
      <c r="C384" s="235"/>
      <c r="D384" s="235"/>
      <c r="E384" s="235"/>
      <c r="F384" s="235"/>
      <c r="G384" s="235"/>
      <c r="H384" s="235"/>
      <c r="I384" s="235"/>
      <c r="J384" s="235"/>
      <c r="K384" s="235"/>
      <c r="L384" s="235"/>
      <c r="M384" s="235"/>
      <c r="N384" s="235"/>
      <c r="O384" s="235"/>
      <c r="P384" s="235"/>
      <c r="Q384" s="235"/>
    </row>
    <row r="385" spans="1:17" ht="12" customHeight="1" x14ac:dyDescent="0.25">
      <c r="A385" s="235"/>
      <c r="B385" s="235"/>
      <c r="C385" s="235"/>
      <c r="D385" s="235"/>
      <c r="E385" s="235"/>
      <c r="F385" s="235"/>
      <c r="G385" s="235"/>
      <c r="H385" s="235"/>
      <c r="I385" s="235"/>
      <c r="J385" s="235"/>
      <c r="K385" s="235"/>
      <c r="L385" s="235"/>
      <c r="M385" s="235"/>
      <c r="N385" s="235"/>
      <c r="O385" s="235"/>
      <c r="P385" s="235"/>
      <c r="Q385" s="235"/>
    </row>
    <row r="386" spans="1:17" ht="12" customHeight="1" x14ac:dyDescent="0.25">
      <c r="A386" s="235"/>
      <c r="B386" s="235"/>
      <c r="C386" s="235"/>
      <c r="D386" s="235"/>
      <c r="E386" s="235"/>
      <c r="F386" s="235"/>
      <c r="G386" s="235"/>
      <c r="H386" s="235"/>
      <c r="I386" s="235"/>
      <c r="J386" s="235"/>
      <c r="K386" s="235"/>
      <c r="L386" s="235"/>
      <c r="M386" s="235"/>
      <c r="N386" s="235"/>
      <c r="O386" s="235"/>
      <c r="P386" s="235"/>
      <c r="Q386" s="235"/>
    </row>
    <row r="387" spans="1:17" ht="12" customHeight="1" x14ac:dyDescent="0.25">
      <c r="A387" s="235"/>
      <c r="B387" s="235"/>
      <c r="C387" s="235"/>
      <c r="D387" s="235"/>
      <c r="E387" s="235"/>
      <c r="F387" s="235"/>
      <c r="G387" s="235"/>
      <c r="H387" s="235"/>
      <c r="I387" s="235"/>
      <c r="J387" s="235"/>
      <c r="K387" s="235"/>
      <c r="L387" s="235"/>
      <c r="M387" s="235"/>
      <c r="N387" s="235"/>
      <c r="O387" s="235"/>
      <c r="P387" s="235"/>
      <c r="Q387" s="235"/>
    </row>
    <row r="388" spans="1:17" ht="12" customHeight="1" x14ac:dyDescent="0.25">
      <c r="A388" s="235"/>
      <c r="B388" s="235"/>
      <c r="C388" s="235"/>
      <c r="D388" s="235"/>
      <c r="E388" s="235"/>
      <c r="F388" s="235"/>
      <c r="G388" s="235"/>
      <c r="H388" s="235"/>
      <c r="I388" s="235"/>
      <c r="J388" s="235"/>
      <c r="K388" s="235"/>
      <c r="L388" s="235"/>
      <c r="M388" s="235"/>
      <c r="N388" s="235"/>
      <c r="O388" s="235"/>
      <c r="P388" s="235"/>
      <c r="Q388" s="235"/>
    </row>
    <row r="389" spans="1:17" ht="12" customHeight="1" x14ac:dyDescent="0.25">
      <c r="A389" s="235"/>
      <c r="B389" s="235"/>
      <c r="C389" s="235"/>
      <c r="D389" s="235"/>
      <c r="E389" s="235"/>
      <c r="F389" s="235"/>
      <c r="G389" s="235"/>
      <c r="H389" s="235"/>
      <c r="I389" s="235"/>
      <c r="J389" s="235"/>
      <c r="K389" s="235"/>
      <c r="L389" s="235"/>
      <c r="M389" s="235"/>
      <c r="N389" s="235"/>
      <c r="O389" s="235"/>
      <c r="P389" s="235"/>
      <c r="Q389" s="235"/>
    </row>
    <row r="390" spans="1:17" ht="12" customHeight="1" x14ac:dyDescent="0.25">
      <c r="A390" s="235"/>
      <c r="B390" s="235"/>
      <c r="C390" s="235"/>
      <c r="D390" s="235"/>
      <c r="E390" s="235"/>
      <c r="F390" s="235"/>
      <c r="G390" s="235"/>
      <c r="H390" s="235"/>
      <c r="I390" s="235"/>
      <c r="J390" s="235"/>
      <c r="K390" s="235"/>
      <c r="L390" s="235"/>
      <c r="M390" s="235"/>
      <c r="N390" s="235"/>
      <c r="O390" s="235"/>
      <c r="P390" s="235"/>
      <c r="Q390" s="235"/>
    </row>
    <row r="391" spans="1:17" ht="12" customHeight="1" x14ac:dyDescent="0.25">
      <c r="A391" s="235"/>
      <c r="B391" s="235"/>
      <c r="C391" s="235"/>
      <c r="D391" s="235"/>
      <c r="E391" s="235"/>
      <c r="F391" s="235"/>
      <c r="G391" s="235"/>
      <c r="H391" s="235"/>
      <c r="I391" s="235"/>
      <c r="J391" s="235"/>
      <c r="K391" s="235"/>
      <c r="L391" s="235"/>
      <c r="M391" s="235"/>
      <c r="N391" s="235"/>
      <c r="O391" s="235"/>
      <c r="P391" s="235"/>
      <c r="Q391" s="235"/>
    </row>
    <row r="392" spans="1:17" ht="12" customHeight="1" x14ac:dyDescent="0.25">
      <c r="A392" s="235"/>
      <c r="B392" s="235"/>
      <c r="C392" s="235"/>
      <c r="D392" s="235"/>
      <c r="E392" s="235"/>
      <c r="F392" s="235"/>
      <c r="G392" s="235"/>
      <c r="H392" s="235"/>
      <c r="I392" s="235"/>
      <c r="J392" s="235"/>
      <c r="K392" s="235"/>
      <c r="L392" s="235"/>
      <c r="M392" s="235"/>
      <c r="N392" s="235"/>
      <c r="O392" s="235"/>
      <c r="P392" s="235"/>
      <c r="Q392" s="235"/>
    </row>
    <row r="393" spans="1:17" ht="12" customHeight="1" x14ac:dyDescent="0.25">
      <c r="A393" s="235"/>
      <c r="B393" s="235"/>
      <c r="C393" s="235"/>
      <c r="D393" s="235"/>
      <c r="E393" s="235"/>
      <c r="F393" s="235"/>
      <c r="G393" s="235"/>
      <c r="H393" s="235"/>
      <c r="I393" s="235"/>
      <c r="J393" s="235"/>
      <c r="K393" s="235"/>
      <c r="L393" s="235"/>
      <c r="M393" s="235"/>
      <c r="N393" s="235"/>
      <c r="O393" s="235"/>
      <c r="P393" s="235"/>
      <c r="Q393" s="235"/>
    </row>
    <row r="394" spans="1:17" ht="12" customHeight="1" x14ac:dyDescent="0.25">
      <c r="A394" s="235"/>
      <c r="B394" s="235"/>
      <c r="C394" s="235"/>
      <c r="D394" s="235"/>
      <c r="E394" s="235"/>
      <c r="F394" s="235"/>
      <c r="G394" s="235"/>
      <c r="H394" s="235"/>
      <c r="I394" s="235"/>
      <c r="J394" s="235"/>
      <c r="K394" s="235"/>
      <c r="L394" s="235"/>
      <c r="M394" s="235"/>
      <c r="N394" s="235"/>
      <c r="O394" s="235"/>
      <c r="P394" s="235"/>
      <c r="Q394" s="235"/>
    </row>
    <row r="395" spans="1:17" ht="12" customHeight="1" x14ac:dyDescent="0.25">
      <c r="A395" s="235"/>
      <c r="B395" s="235"/>
      <c r="C395" s="235"/>
      <c r="D395" s="235"/>
      <c r="E395" s="235"/>
      <c r="F395" s="235"/>
      <c r="G395" s="235"/>
      <c r="H395" s="235"/>
      <c r="I395" s="235"/>
      <c r="J395" s="235"/>
      <c r="K395" s="235"/>
      <c r="L395" s="235"/>
      <c r="M395" s="235"/>
      <c r="N395" s="235"/>
      <c r="O395" s="235"/>
      <c r="P395" s="235"/>
      <c r="Q395" s="235"/>
    </row>
    <row r="396" spans="1:17" ht="12" customHeight="1" x14ac:dyDescent="0.25">
      <c r="A396" s="235"/>
      <c r="B396" s="235"/>
      <c r="C396" s="235"/>
      <c r="D396" s="235"/>
      <c r="E396" s="235"/>
      <c r="F396" s="235"/>
      <c r="G396" s="235"/>
      <c r="H396" s="235"/>
      <c r="I396" s="235"/>
      <c r="J396" s="235"/>
      <c r="K396" s="235"/>
      <c r="L396" s="235"/>
      <c r="M396" s="235"/>
      <c r="N396" s="235"/>
      <c r="O396" s="235"/>
      <c r="P396" s="235"/>
      <c r="Q396" s="235"/>
    </row>
    <row r="397" spans="1:17" ht="12" customHeight="1" x14ac:dyDescent="0.25">
      <c r="A397" s="235"/>
      <c r="B397" s="235"/>
      <c r="C397" s="235"/>
      <c r="D397" s="235"/>
      <c r="E397" s="235"/>
      <c r="F397" s="235"/>
      <c r="G397" s="235"/>
      <c r="H397" s="235"/>
      <c r="I397" s="235"/>
      <c r="J397" s="235"/>
      <c r="K397" s="235"/>
      <c r="L397" s="235"/>
      <c r="M397" s="235"/>
      <c r="N397" s="235"/>
      <c r="O397" s="235"/>
      <c r="P397" s="235"/>
      <c r="Q397" s="235"/>
    </row>
    <row r="398" spans="1:17" ht="12" customHeight="1" x14ac:dyDescent="0.25">
      <c r="A398" s="235"/>
      <c r="B398" s="235"/>
      <c r="C398" s="235"/>
      <c r="D398" s="235"/>
      <c r="E398" s="235"/>
      <c r="F398" s="235"/>
      <c r="G398" s="235"/>
      <c r="H398" s="235"/>
      <c r="I398" s="235"/>
      <c r="J398" s="235"/>
      <c r="K398" s="235"/>
      <c r="L398" s="235"/>
      <c r="M398" s="235"/>
      <c r="N398" s="235"/>
      <c r="O398" s="235"/>
      <c r="P398" s="235"/>
      <c r="Q398" s="235"/>
    </row>
    <row r="399" spans="1:17" ht="12" customHeight="1" x14ac:dyDescent="0.25">
      <c r="A399" s="235"/>
      <c r="B399" s="235"/>
      <c r="C399" s="235"/>
      <c r="D399" s="235"/>
      <c r="E399" s="235"/>
      <c r="F399" s="235"/>
      <c r="G399" s="235"/>
      <c r="H399" s="235"/>
      <c r="I399" s="235"/>
      <c r="J399" s="235"/>
      <c r="K399" s="235"/>
      <c r="L399" s="235"/>
      <c r="M399" s="235"/>
      <c r="N399" s="235"/>
      <c r="O399" s="235"/>
      <c r="P399" s="235"/>
      <c r="Q399" s="235"/>
    </row>
    <row r="400" spans="1:17" ht="12" customHeight="1" x14ac:dyDescent="0.25">
      <c r="A400" s="235"/>
      <c r="B400" s="235"/>
      <c r="C400" s="235"/>
      <c r="D400" s="235"/>
      <c r="E400" s="235"/>
      <c r="F400" s="235"/>
      <c r="G400" s="235"/>
      <c r="H400" s="235"/>
      <c r="I400" s="235"/>
      <c r="J400" s="235"/>
      <c r="K400" s="235"/>
      <c r="L400" s="235"/>
      <c r="M400" s="235"/>
      <c r="N400" s="235"/>
      <c r="O400" s="235"/>
      <c r="P400" s="235"/>
      <c r="Q400" s="235"/>
    </row>
    <row r="401" spans="1:17" ht="12" customHeight="1" x14ac:dyDescent="0.25">
      <c r="A401" s="235"/>
      <c r="B401" s="235"/>
      <c r="C401" s="235"/>
      <c r="D401" s="235"/>
      <c r="E401" s="235"/>
      <c r="F401" s="235"/>
      <c r="G401" s="235"/>
      <c r="H401" s="235"/>
      <c r="I401" s="235"/>
      <c r="J401" s="235"/>
      <c r="K401" s="235"/>
      <c r="L401" s="235"/>
      <c r="M401" s="235"/>
      <c r="N401" s="235"/>
      <c r="O401" s="235"/>
      <c r="P401" s="235"/>
      <c r="Q401" s="235"/>
    </row>
    <row r="402" spans="1:17" ht="12" customHeight="1" x14ac:dyDescent="0.25">
      <c r="A402" s="235"/>
      <c r="B402" s="235"/>
      <c r="C402" s="235"/>
      <c r="D402" s="235"/>
      <c r="E402" s="235"/>
      <c r="F402" s="235"/>
      <c r="G402" s="235"/>
      <c r="H402" s="235"/>
      <c r="I402" s="235"/>
      <c r="J402" s="235"/>
      <c r="K402" s="235"/>
      <c r="L402" s="235"/>
      <c r="M402" s="235"/>
      <c r="N402" s="235"/>
      <c r="O402" s="235"/>
      <c r="P402" s="235"/>
      <c r="Q402" s="235"/>
    </row>
    <row r="403" spans="1:17" ht="12" customHeight="1" x14ac:dyDescent="0.25">
      <c r="A403" s="235"/>
      <c r="B403" s="235"/>
      <c r="C403" s="235"/>
      <c r="D403" s="235"/>
      <c r="E403" s="235"/>
      <c r="F403" s="235"/>
      <c r="G403" s="235"/>
      <c r="H403" s="235"/>
      <c r="I403" s="235"/>
      <c r="J403" s="235"/>
      <c r="K403" s="235"/>
      <c r="L403" s="235"/>
      <c r="M403" s="235"/>
      <c r="N403" s="235"/>
      <c r="O403" s="235"/>
      <c r="P403" s="235"/>
      <c r="Q403" s="235"/>
    </row>
    <row r="404" spans="1:17" ht="12" customHeight="1" x14ac:dyDescent="0.25">
      <c r="A404" s="235"/>
      <c r="B404" s="235"/>
      <c r="C404" s="235"/>
      <c r="D404" s="235"/>
      <c r="E404" s="235"/>
      <c r="F404" s="235"/>
      <c r="G404" s="235"/>
      <c r="H404" s="235"/>
      <c r="I404" s="235"/>
      <c r="J404" s="235"/>
      <c r="K404" s="235"/>
      <c r="L404" s="235"/>
      <c r="M404" s="235"/>
      <c r="N404" s="235"/>
      <c r="O404" s="235"/>
      <c r="P404" s="235"/>
      <c r="Q404" s="235"/>
    </row>
    <row r="405" spans="1:17" ht="12" customHeight="1" x14ac:dyDescent="0.25">
      <c r="A405" s="235"/>
      <c r="B405" s="235"/>
      <c r="C405" s="235"/>
      <c r="D405" s="235"/>
      <c r="E405" s="235"/>
      <c r="F405" s="235"/>
      <c r="G405" s="235"/>
      <c r="H405" s="235"/>
      <c r="I405" s="235"/>
      <c r="J405" s="235"/>
      <c r="K405" s="235"/>
      <c r="L405" s="235"/>
      <c r="M405" s="235"/>
      <c r="N405" s="235"/>
      <c r="O405" s="235"/>
      <c r="P405" s="235"/>
      <c r="Q405" s="235"/>
    </row>
    <row r="406" spans="1:17" ht="12" customHeight="1" x14ac:dyDescent="0.25">
      <c r="A406" s="235"/>
      <c r="B406" s="235"/>
      <c r="C406" s="235"/>
      <c r="D406" s="235"/>
      <c r="E406" s="235"/>
      <c r="F406" s="235"/>
      <c r="G406" s="235"/>
      <c r="H406" s="235"/>
      <c r="I406" s="235"/>
      <c r="J406" s="235"/>
      <c r="K406" s="235"/>
      <c r="L406" s="235"/>
      <c r="M406" s="235"/>
      <c r="N406" s="235"/>
      <c r="O406" s="235"/>
      <c r="P406" s="235"/>
      <c r="Q406" s="235"/>
    </row>
    <row r="407" spans="1:17" ht="12" customHeight="1" x14ac:dyDescent="0.25">
      <c r="A407" s="235"/>
      <c r="B407" s="235"/>
      <c r="C407" s="235"/>
      <c r="D407" s="235"/>
      <c r="E407" s="235"/>
      <c r="F407" s="235"/>
      <c r="G407" s="235"/>
      <c r="H407" s="235"/>
      <c r="I407" s="235"/>
      <c r="J407" s="235"/>
      <c r="K407" s="235"/>
      <c r="L407" s="235"/>
      <c r="M407" s="235"/>
      <c r="N407" s="235"/>
      <c r="O407" s="235"/>
      <c r="P407" s="235"/>
      <c r="Q407" s="235"/>
    </row>
    <row r="408" spans="1:17" ht="12" customHeight="1" x14ac:dyDescent="0.25">
      <c r="A408" s="235"/>
      <c r="B408" s="235"/>
      <c r="C408" s="235"/>
      <c r="D408" s="235"/>
      <c r="E408" s="235"/>
      <c r="F408" s="235"/>
      <c r="G408" s="235"/>
      <c r="H408" s="235"/>
      <c r="I408" s="235"/>
      <c r="J408" s="235"/>
      <c r="K408" s="235"/>
      <c r="L408" s="235"/>
      <c r="M408" s="235"/>
      <c r="N408" s="235"/>
      <c r="O408" s="235"/>
      <c r="P408" s="235"/>
      <c r="Q408" s="235"/>
    </row>
    <row r="409" spans="1:17" ht="12" customHeight="1" x14ac:dyDescent="0.25">
      <c r="A409" s="235"/>
      <c r="B409" s="235"/>
      <c r="C409" s="235"/>
      <c r="D409" s="235"/>
      <c r="E409" s="235"/>
      <c r="F409" s="235"/>
      <c r="G409" s="235"/>
      <c r="H409" s="235"/>
      <c r="I409" s="235"/>
      <c r="J409" s="235"/>
      <c r="K409" s="235"/>
      <c r="L409" s="235"/>
      <c r="M409" s="235"/>
      <c r="N409" s="235"/>
      <c r="O409" s="235"/>
      <c r="P409" s="235"/>
      <c r="Q409" s="235"/>
    </row>
    <row r="410" spans="1:17" ht="12" customHeight="1" x14ac:dyDescent="0.25">
      <c r="A410" s="235"/>
      <c r="B410" s="235"/>
      <c r="C410" s="235"/>
      <c r="D410" s="235"/>
      <c r="E410" s="235"/>
      <c r="F410" s="235"/>
      <c r="G410" s="235"/>
      <c r="H410" s="235"/>
      <c r="I410" s="235"/>
      <c r="J410" s="235"/>
      <c r="K410" s="235"/>
      <c r="L410" s="235"/>
      <c r="M410" s="235"/>
      <c r="N410" s="235"/>
      <c r="O410" s="235"/>
      <c r="P410" s="235"/>
      <c r="Q410" s="235"/>
    </row>
    <row r="411" spans="1:17" ht="12" customHeight="1" x14ac:dyDescent="0.25">
      <c r="A411" s="235"/>
      <c r="B411" s="235"/>
      <c r="C411" s="235"/>
      <c r="D411" s="235"/>
      <c r="E411" s="235"/>
      <c r="F411" s="235"/>
      <c r="G411" s="235"/>
      <c r="H411" s="235"/>
      <c r="I411" s="235"/>
      <c r="J411" s="235"/>
      <c r="K411" s="235"/>
      <c r="L411" s="235"/>
      <c r="M411" s="235"/>
      <c r="N411" s="235"/>
      <c r="O411" s="235"/>
      <c r="P411" s="235"/>
      <c r="Q411" s="235"/>
    </row>
    <row r="412" spans="1:17" ht="12" customHeight="1" x14ac:dyDescent="0.25">
      <c r="A412" s="235"/>
      <c r="B412" s="235"/>
      <c r="C412" s="235"/>
      <c r="D412" s="235"/>
      <c r="E412" s="235"/>
      <c r="F412" s="235"/>
      <c r="G412" s="235"/>
      <c r="H412" s="235"/>
      <c r="I412" s="235"/>
      <c r="J412" s="235"/>
      <c r="K412" s="235"/>
      <c r="L412" s="235"/>
      <c r="M412" s="235"/>
      <c r="N412" s="235"/>
      <c r="O412" s="235"/>
      <c r="P412" s="235"/>
      <c r="Q412" s="235"/>
    </row>
    <row r="413" spans="1:17" ht="12" customHeight="1" x14ac:dyDescent="0.25">
      <c r="A413" s="235"/>
      <c r="B413" s="235"/>
      <c r="C413" s="235"/>
      <c r="D413" s="235"/>
      <c r="E413" s="235"/>
      <c r="F413" s="235"/>
      <c r="G413" s="235"/>
      <c r="H413" s="235"/>
      <c r="I413" s="235"/>
      <c r="J413" s="235"/>
      <c r="K413" s="235"/>
      <c r="L413" s="235"/>
      <c r="M413" s="235"/>
      <c r="N413" s="235"/>
      <c r="O413" s="235"/>
      <c r="P413" s="235"/>
      <c r="Q413" s="235"/>
    </row>
    <row r="414" spans="1:17" ht="12" customHeight="1" x14ac:dyDescent="0.25">
      <c r="A414" s="235"/>
      <c r="B414" s="235"/>
      <c r="C414" s="235"/>
      <c r="D414" s="235"/>
      <c r="E414" s="235"/>
      <c r="F414" s="235"/>
      <c r="G414" s="235"/>
      <c r="H414" s="235"/>
      <c r="I414" s="235"/>
      <c r="J414" s="235"/>
      <c r="K414" s="235"/>
      <c r="L414" s="235"/>
      <c r="M414" s="235"/>
      <c r="N414" s="235"/>
      <c r="O414" s="235"/>
      <c r="P414" s="235"/>
      <c r="Q414" s="235"/>
    </row>
    <row r="415" spans="1:17" ht="12" customHeight="1" x14ac:dyDescent="0.25">
      <c r="A415" s="235"/>
      <c r="B415" s="235"/>
      <c r="C415" s="235"/>
      <c r="D415" s="235"/>
      <c r="E415" s="235"/>
      <c r="F415" s="235"/>
      <c r="G415" s="235"/>
      <c r="H415" s="235"/>
      <c r="I415" s="235"/>
      <c r="J415" s="235"/>
      <c r="K415" s="235"/>
      <c r="L415" s="235"/>
      <c r="M415" s="235"/>
      <c r="N415" s="235"/>
      <c r="O415" s="235"/>
      <c r="P415" s="235"/>
      <c r="Q415" s="235"/>
    </row>
    <row r="416" spans="1:17" ht="12" customHeight="1" x14ac:dyDescent="0.25">
      <c r="A416" s="235"/>
      <c r="B416" s="235"/>
      <c r="C416" s="235"/>
      <c r="D416" s="235"/>
      <c r="E416" s="235"/>
      <c r="F416" s="235"/>
      <c r="G416" s="235"/>
      <c r="H416" s="235"/>
      <c r="I416" s="235"/>
      <c r="J416" s="235"/>
      <c r="K416" s="235"/>
      <c r="L416" s="235"/>
      <c r="M416" s="235"/>
      <c r="N416" s="235"/>
      <c r="O416" s="235"/>
      <c r="P416" s="235"/>
      <c r="Q416" s="235"/>
    </row>
    <row r="417" spans="1:17" ht="12" customHeight="1" x14ac:dyDescent="0.25">
      <c r="A417" s="235"/>
      <c r="B417" s="235"/>
      <c r="C417" s="235"/>
      <c r="D417" s="235"/>
      <c r="E417" s="235"/>
      <c r="F417" s="235"/>
      <c r="G417" s="235"/>
      <c r="H417" s="235"/>
      <c r="I417" s="235"/>
      <c r="J417" s="235"/>
      <c r="K417" s="235"/>
      <c r="L417" s="235"/>
      <c r="M417" s="235"/>
      <c r="N417" s="235"/>
      <c r="O417" s="235"/>
      <c r="P417" s="235"/>
      <c r="Q417" s="235"/>
    </row>
    <row r="418" spans="1:17" ht="12" customHeight="1" x14ac:dyDescent="0.25">
      <c r="A418" s="235"/>
      <c r="B418" s="235"/>
      <c r="C418" s="235"/>
      <c r="D418" s="235"/>
      <c r="E418" s="235"/>
      <c r="F418" s="235"/>
      <c r="G418" s="235"/>
      <c r="H418" s="235"/>
      <c r="I418" s="235"/>
      <c r="J418" s="235"/>
      <c r="K418" s="235"/>
      <c r="L418" s="235"/>
      <c r="M418" s="235"/>
      <c r="N418" s="235"/>
      <c r="O418" s="235"/>
      <c r="P418" s="235"/>
      <c r="Q418" s="235"/>
    </row>
    <row r="419" spans="1:17" ht="12" customHeight="1" x14ac:dyDescent="0.25">
      <c r="A419" s="235"/>
      <c r="B419" s="235"/>
      <c r="C419" s="235"/>
      <c r="D419" s="235"/>
      <c r="E419" s="235"/>
      <c r="F419" s="235"/>
      <c r="G419" s="235"/>
      <c r="H419" s="235"/>
      <c r="I419" s="235"/>
      <c r="J419" s="235"/>
      <c r="K419" s="235"/>
      <c r="L419" s="235"/>
      <c r="M419" s="235"/>
      <c r="N419" s="235"/>
      <c r="O419" s="235"/>
      <c r="P419" s="235"/>
      <c r="Q419" s="235"/>
    </row>
    <row r="420" spans="1:17" ht="12" customHeight="1" x14ac:dyDescent="0.25">
      <c r="A420" s="235"/>
      <c r="B420" s="235"/>
      <c r="C420" s="235"/>
      <c r="D420" s="235"/>
      <c r="E420" s="235"/>
      <c r="F420" s="235"/>
      <c r="G420" s="235"/>
      <c r="H420" s="235"/>
      <c r="I420" s="235"/>
      <c r="J420" s="235"/>
      <c r="K420" s="235"/>
      <c r="L420" s="235"/>
      <c r="M420" s="235"/>
      <c r="N420" s="235"/>
      <c r="O420" s="235"/>
      <c r="P420" s="235"/>
      <c r="Q420" s="235"/>
    </row>
    <row r="421" spans="1:17" ht="12" customHeight="1" x14ac:dyDescent="0.25">
      <c r="A421" s="235"/>
      <c r="B421" s="235"/>
      <c r="C421" s="235"/>
      <c r="D421" s="235"/>
      <c r="E421" s="235"/>
      <c r="F421" s="235"/>
      <c r="G421" s="235"/>
      <c r="H421" s="235"/>
      <c r="I421" s="235"/>
      <c r="J421" s="235"/>
      <c r="K421" s="235"/>
      <c r="L421" s="235"/>
      <c r="M421" s="235"/>
      <c r="N421" s="235"/>
      <c r="O421" s="235"/>
      <c r="P421" s="235"/>
      <c r="Q421" s="235"/>
    </row>
    <row r="422" spans="1:17" ht="12" customHeight="1" x14ac:dyDescent="0.25">
      <c r="A422" s="235"/>
      <c r="B422" s="235"/>
      <c r="C422" s="235"/>
      <c r="D422" s="235"/>
      <c r="E422" s="235"/>
      <c r="F422" s="235"/>
      <c r="G422" s="235"/>
      <c r="H422" s="235"/>
      <c r="I422" s="235"/>
      <c r="J422" s="235"/>
      <c r="K422" s="235"/>
      <c r="L422" s="235"/>
      <c r="M422" s="235"/>
      <c r="N422" s="235"/>
      <c r="O422" s="235"/>
      <c r="P422" s="235"/>
      <c r="Q422" s="235"/>
    </row>
    <row r="423" spans="1:17" ht="12" customHeight="1" x14ac:dyDescent="0.25">
      <c r="A423" s="235"/>
      <c r="B423" s="235"/>
      <c r="C423" s="235"/>
      <c r="D423" s="235"/>
      <c r="E423" s="235"/>
      <c r="F423" s="235"/>
      <c r="G423" s="235"/>
      <c r="H423" s="235"/>
      <c r="I423" s="235"/>
      <c r="J423" s="235"/>
      <c r="K423" s="235"/>
      <c r="L423" s="235"/>
      <c r="M423" s="235"/>
      <c r="N423" s="235"/>
      <c r="O423" s="235"/>
      <c r="P423" s="235"/>
      <c r="Q423" s="235"/>
    </row>
    <row r="424" spans="1:17" ht="12" customHeight="1" x14ac:dyDescent="0.25">
      <c r="A424" s="235"/>
      <c r="B424" s="235"/>
      <c r="C424" s="235"/>
      <c r="D424" s="235"/>
      <c r="E424" s="235"/>
      <c r="F424" s="235"/>
      <c r="G424" s="235"/>
      <c r="H424" s="235"/>
      <c r="I424" s="235"/>
      <c r="J424" s="235"/>
      <c r="K424" s="235"/>
      <c r="L424" s="235"/>
      <c r="M424" s="235"/>
      <c r="N424" s="235"/>
      <c r="O424" s="235"/>
      <c r="P424" s="235"/>
      <c r="Q424" s="235"/>
    </row>
    <row r="425" spans="1:17" ht="12" customHeight="1" x14ac:dyDescent="0.25">
      <c r="A425" s="235"/>
      <c r="B425" s="235"/>
      <c r="C425" s="235"/>
      <c r="D425" s="235"/>
      <c r="E425" s="235"/>
      <c r="F425" s="235"/>
      <c r="G425" s="235"/>
      <c r="H425" s="235"/>
      <c r="I425" s="235"/>
      <c r="J425" s="235"/>
      <c r="K425" s="235"/>
      <c r="L425" s="235"/>
      <c r="M425" s="235"/>
      <c r="N425" s="235"/>
      <c r="O425" s="235"/>
      <c r="P425" s="235"/>
      <c r="Q425" s="235"/>
    </row>
    <row r="426" spans="1:17" ht="12" customHeight="1" x14ac:dyDescent="0.25">
      <c r="A426" s="235"/>
      <c r="B426" s="235"/>
      <c r="C426" s="235"/>
      <c r="D426" s="235"/>
      <c r="E426" s="235"/>
      <c r="F426" s="235"/>
      <c r="G426" s="235"/>
      <c r="H426" s="235"/>
      <c r="I426" s="235"/>
      <c r="J426" s="235"/>
      <c r="K426" s="235"/>
      <c r="L426" s="235"/>
      <c r="M426" s="235"/>
      <c r="N426" s="235"/>
      <c r="O426" s="235"/>
      <c r="P426" s="235"/>
      <c r="Q426" s="235"/>
    </row>
    <row r="427" spans="1:17" ht="12" customHeight="1" x14ac:dyDescent="0.25">
      <c r="A427" s="235"/>
      <c r="B427" s="235"/>
      <c r="C427" s="235"/>
      <c r="D427" s="235"/>
      <c r="E427" s="235"/>
      <c r="F427" s="235"/>
      <c r="G427" s="235"/>
      <c r="H427" s="235"/>
      <c r="I427" s="235"/>
      <c r="J427" s="235"/>
      <c r="K427" s="235"/>
      <c r="L427" s="235"/>
      <c r="M427" s="235"/>
      <c r="N427" s="235"/>
      <c r="O427" s="235"/>
      <c r="P427" s="235"/>
      <c r="Q427" s="235"/>
    </row>
    <row r="428" spans="1:17" ht="12" customHeight="1" x14ac:dyDescent="0.25">
      <c r="A428" s="235"/>
      <c r="B428" s="235"/>
      <c r="C428" s="235"/>
      <c r="D428" s="235"/>
      <c r="E428" s="235"/>
      <c r="F428" s="235"/>
      <c r="G428" s="235"/>
      <c r="H428" s="235"/>
      <c r="I428" s="235"/>
      <c r="J428" s="235"/>
      <c r="K428" s="235"/>
      <c r="L428" s="235"/>
      <c r="M428" s="235"/>
      <c r="N428" s="235"/>
      <c r="O428" s="235"/>
      <c r="P428" s="235"/>
      <c r="Q428" s="235"/>
    </row>
    <row r="429" spans="1:17" ht="12" customHeight="1" x14ac:dyDescent="0.25">
      <c r="A429" s="235"/>
      <c r="B429" s="235"/>
      <c r="C429" s="235"/>
      <c r="D429" s="235"/>
      <c r="E429" s="235"/>
      <c r="F429" s="235"/>
      <c r="G429" s="235"/>
      <c r="H429" s="235"/>
      <c r="I429" s="235"/>
      <c r="J429" s="235"/>
      <c r="K429" s="235"/>
      <c r="L429" s="235"/>
      <c r="M429" s="235"/>
      <c r="N429" s="235"/>
      <c r="O429" s="235"/>
      <c r="P429" s="235"/>
      <c r="Q429" s="235"/>
    </row>
    <row r="430" spans="1:17" ht="12" customHeight="1" x14ac:dyDescent="0.25">
      <c r="A430" s="235"/>
      <c r="B430" s="235"/>
      <c r="C430" s="235"/>
      <c r="D430" s="235"/>
      <c r="E430" s="235"/>
      <c r="F430" s="235"/>
      <c r="G430" s="235"/>
      <c r="H430" s="235"/>
      <c r="I430" s="235"/>
      <c r="J430" s="235"/>
      <c r="K430" s="235"/>
      <c r="L430" s="235"/>
      <c r="M430" s="235"/>
      <c r="N430" s="235"/>
      <c r="O430" s="235"/>
      <c r="P430" s="235"/>
      <c r="Q430" s="235"/>
    </row>
    <row r="431" spans="1:17" ht="12" customHeight="1" x14ac:dyDescent="0.25">
      <c r="A431" s="235"/>
      <c r="B431" s="235"/>
      <c r="C431" s="235"/>
      <c r="D431" s="235"/>
      <c r="E431" s="235"/>
      <c r="F431" s="235"/>
      <c r="G431" s="235"/>
      <c r="H431" s="235"/>
      <c r="I431" s="235"/>
      <c r="J431" s="235"/>
      <c r="K431" s="235"/>
      <c r="L431" s="235"/>
      <c r="M431" s="235"/>
      <c r="N431" s="235"/>
      <c r="O431" s="235"/>
      <c r="P431" s="235"/>
      <c r="Q431" s="235"/>
    </row>
    <row r="432" spans="1:17" ht="12" customHeight="1" x14ac:dyDescent="0.25">
      <c r="A432" s="235"/>
      <c r="B432" s="235"/>
      <c r="C432" s="235"/>
      <c r="D432" s="235"/>
      <c r="E432" s="235"/>
      <c r="F432" s="235"/>
      <c r="G432" s="235"/>
      <c r="H432" s="235"/>
      <c r="I432" s="235"/>
      <c r="J432" s="235"/>
      <c r="K432" s="235"/>
      <c r="L432" s="235"/>
      <c r="M432" s="235"/>
      <c r="N432" s="235"/>
      <c r="O432" s="235"/>
      <c r="P432" s="235"/>
      <c r="Q432" s="235"/>
    </row>
    <row r="433" spans="1:17" ht="12" customHeight="1" x14ac:dyDescent="0.25">
      <c r="A433" s="235"/>
      <c r="B433" s="235"/>
      <c r="C433" s="235"/>
      <c r="D433" s="235"/>
      <c r="E433" s="235"/>
      <c r="F433" s="235"/>
      <c r="G433" s="235"/>
      <c r="H433" s="235"/>
      <c r="I433" s="235"/>
      <c r="J433" s="235"/>
      <c r="K433" s="235"/>
      <c r="L433" s="235"/>
      <c r="M433" s="235"/>
      <c r="N433" s="235"/>
      <c r="O433" s="235"/>
      <c r="P433" s="235"/>
      <c r="Q433" s="235"/>
    </row>
    <row r="434" spans="1:17" ht="12" customHeight="1" x14ac:dyDescent="0.25">
      <c r="A434" s="235"/>
      <c r="B434" s="235"/>
      <c r="C434" s="235"/>
      <c r="D434" s="235"/>
      <c r="E434" s="235"/>
      <c r="F434" s="235"/>
      <c r="G434" s="235"/>
      <c r="H434" s="235"/>
      <c r="I434" s="235"/>
      <c r="J434" s="235"/>
      <c r="K434" s="235"/>
      <c r="L434" s="235"/>
      <c r="M434" s="235"/>
      <c r="N434" s="235"/>
      <c r="O434" s="235"/>
      <c r="P434" s="235"/>
      <c r="Q434" s="235"/>
    </row>
    <row r="435" spans="1:17" ht="12" customHeight="1" x14ac:dyDescent="0.25">
      <c r="A435" s="235"/>
      <c r="B435" s="235"/>
      <c r="C435" s="235"/>
      <c r="D435" s="235"/>
      <c r="E435" s="235"/>
      <c r="F435" s="235"/>
      <c r="G435" s="235"/>
      <c r="H435" s="235"/>
      <c r="I435" s="235"/>
      <c r="J435" s="235"/>
      <c r="K435" s="235"/>
      <c r="L435" s="235"/>
      <c r="M435" s="235"/>
      <c r="N435" s="235"/>
      <c r="O435" s="235"/>
      <c r="P435" s="235"/>
      <c r="Q435" s="235"/>
    </row>
    <row r="436" spans="1:17" ht="12" customHeight="1" x14ac:dyDescent="0.25">
      <c r="A436" s="235"/>
      <c r="B436" s="235"/>
      <c r="C436" s="235"/>
      <c r="D436" s="235"/>
      <c r="E436" s="235"/>
      <c r="F436" s="235"/>
      <c r="G436" s="235"/>
      <c r="H436" s="235"/>
      <c r="I436" s="235"/>
      <c r="J436" s="235"/>
      <c r="K436" s="235"/>
      <c r="L436" s="235"/>
      <c r="M436" s="235"/>
      <c r="N436" s="235"/>
      <c r="O436" s="235"/>
      <c r="P436" s="235"/>
      <c r="Q436" s="235"/>
    </row>
    <row r="437" spans="1:17" ht="12" customHeight="1" x14ac:dyDescent="0.25">
      <c r="A437" s="235"/>
      <c r="B437" s="235"/>
      <c r="C437" s="235"/>
      <c r="D437" s="235"/>
      <c r="E437" s="235"/>
      <c r="F437" s="235"/>
      <c r="G437" s="235"/>
      <c r="H437" s="235"/>
      <c r="I437" s="235"/>
      <c r="J437" s="235"/>
      <c r="K437" s="235"/>
      <c r="L437" s="235"/>
      <c r="M437" s="235"/>
      <c r="N437" s="235"/>
      <c r="O437" s="235"/>
      <c r="P437" s="235"/>
      <c r="Q437" s="235"/>
    </row>
    <row r="438" spans="1:17" ht="12" customHeight="1" x14ac:dyDescent="0.25">
      <c r="A438" s="235"/>
      <c r="B438" s="235"/>
      <c r="C438" s="235"/>
      <c r="D438" s="235"/>
      <c r="E438" s="235"/>
      <c r="F438" s="235"/>
      <c r="G438" s="235"/>
      <c r="H438" s="235"/>
      <c r="I438" s="235"/>
      <c r="J438" s="235"/>
      <c r="K438" s="235"/>
      <c r="L438" s="235"/>
      <c r="M438" s="235"/>
      <c r="N438" s="235"/>
      <c r="O438" s="235"/>
      <c r="P438" s="235"/>
      <c r="Q438" s="235"/>
    </row>
    <row r="439" spans="1:17" ht="12" customHeight="1" x14ac:dyDescent="0.25">
      <c r="A439" s="235"/>
      <c r="B439" s="235"/>
      <c r="C439" s="235"/>
      <c r="D439" s="235"/>
      <c r="E439" s="235"/>
      <c r="F439" s="235"/>
      <c r="G439" s="235"/>
      <c r="H439" s="235"/>
      <c r="I439" s="235"/>
      <c r="J439" s="235"/>
      <c r="K439" s="235"/>
      <c r="L439" s="235"/>
      <c r="M439" s="235"/>
      <c r="N439" s="235"/>
      <c r="O439" s="235"/>
      <c r="P439" s="235"/>
      <c r="Q439" s="235"/>
    </row>
    <row r="440" spans="1:17" ht="12" customHeight="1" x14ac:dyDescent="0.25">
      <c r="A440" s="235"/>
      <c r="B440" s="235"/>
      <c r="C440" s="235"/>
      <c r="D440" s="235"/>
      <c r="E440" s="235"/>
      <c r="F440" s="235"/>
      <c r="G440" s="235"/>
      <c r="H440" s="235"/>
      <c r="I440" s="235"/>
      <c r="J440" s="235"/>
      <c r="K440" s="235"/>
      <c r="L440" s="235"/>
      <c r="M440" s="235"/>
      <c r="N440" s="235"/>
      <c r="O440" s="235"/>
      <c r="P440" s="235"/>
      <c r="Q440" s="235"/>
    </row>
    <row r="441" spans="1:17" ht="12" customHeight="1" x14ac:dyDescent="0.25">
      <c r="A441" s="235"/>
      <c r="B441" s="235"/>
      <c r="C441" s="235"/>
      <c r="D441" s="235"/>
      <c r="E441" s="235"/>
      <c r="F441" s="235"/>
      <c r="G441" s="235"/>
      <c r="H441" s="235"/>
      <c r="I441" s="235"/>
      <c r="J441" s="235"/>
      <c r="K441" s="235"/>
      <c r="L441" s="235"/>
      <c r="M441" s="235"/>
      <c r="N441" s="235"/>
      <c r="O441" s="235"/>
      <c r="P441" s="235"/>
      <c r="Q441" s="235"/>
    </row>
    <row r="442" spans="1:17" ht="12" customHeight="1" x14ac:dyDescent="0.25">
      <c r="A442" s="235"/>
      <c r="B442" s="235"/>
      <c r="C442" s="235"/>
      <c r="D442" s="235"/>
      <c r="E442" s="235"/>
      <c r="F442" s="235"/>
      <c r="G442" s="235"/>
      <c r="H442" s="235"/>
      <c r="I442" s="235"/>
      <c r="J442" s="235"/>
      <c r="K442" s="235"/>
      <c r="L442" s="235"/>
      <c r="M442" s="235"/>
      <c r="N442" s="235"/>
      <c r="O442" s="235"/>
      <c r="P442" s="235"/>
      <c r="Q442" s="235"/>
    </row>
    <row r="443" spans="1:17" ht="12" customHeight="1" x14ac:dyDescent="0.25">
      <c r="A443" s="235"/>
      <c r="B443" s="235"/>
      <c r="C443" s="235"/>
      <c r="D443" s="235"/>
      <c r="E443" s="235"/>
      <c r="F443" s="235"/>
      <c r="G443" s="235"/>
      <c r="H443" s="235"/>
      <c r="I443" s="235"/>
      <c r="J443" s="235"/>
      <c r="K443" s="235"/>
      <c r="L443" s="235"/>
      <c r="M443" s="235"/>
      <c r="N443" s="235"/>
      <c r="O443" s="235"/>
      <c r="P443" s="235"/>
      <c r="Q443" s="235"/>
    </row>
    <row r="444" spans="1:17" ht="12" customHeight="1" x14ac:dyDescent="0.25">
      <c r="A444" s="235"/>
      <c r="B444" s="235"/>
      <c r="C444" s="235"/>
      <c r="D444" s="235"/>
      <c r="E444" s="235"/>
      <c r="F444" s="235"/>
      <c r="G444" s="235"/>
      <c r="H444" s="235"/>
      <c r="I444" s="235"/>
      <c r="J444" s="235"/>
      <c r="K444" s="235"/>
      <c r="L444" s="235"/>
      <c r="M444" s="235"/>
      <c r="N444" s="235"/>
      <c r="O444" s="235"/>
      <c r="P444" s="235"/>
      <c r="Q444" s="235"/>
    </row>
    <row r="445" spans="1:17" ht="12" customHeight="1" x14ac:dyDescent="0.25">
      <c r="A445" s="235"/>
      <c r="B445" s="235"/>
      <c r="C445" s="235"/>
      <c r="D445" s="235"/>
      <c r="E445" s="235"/>
      <c r="F445" s="235"/>
      <c r="G445" s="235"/>
      <c r="H445" s="235"/>
      <c r="I445" s="235"/>
      <c r="J445" s="235"/>
      <c r="K445" s="235"/>
      <c r="L445" s="235"/>
      <c r="M445" s="235"/>
      <c r="N445" s="235"/>
      <c r="O445" s="235"/>
      <c r="P445" s="235"/>
      <c r="Q445" s="235"/>
    </row>
    <row r="446" spans="1:17" ht="12" customHeight="1" x14ac:dyDescent="0.25">
      <c r="A446" s="235"/>
      <c r="B446" s="235"/>
      <c r="C446" s="235"/>
      <c r="D446" s="235"/>
      <c r="E446" s="235"/>
      <c r="F446" s="235"/>
      <c r="G446" s="235"/>
      <c r="H446" s="235"/>
      <c r="I446" s="235"/>
      <c r="J446" s="235"/>
      <c r="K446" s="235"/>
      <c r="L446" s="235"/>
      <c r="M446" s="235"/>
      <c r="N446" s="235"/>
      <c r="O446" s="235"/>
      <c r="P446" s="235"/>
      <c r="Q446" s="235"/>
    </row>
    <row r="447" spans="1:17" ht="12" customHeight="1" x14ac:dyDescent="0.25">
      <c r="A447" s="235"/>
      <c r="B447" s="235"/>
      <c r="C447" s="235"/>
      <c r="D447" s="235"/>
      <c r="E447" s="235"/>
      <c r="F447" s="235"/>
      <c r="G447" s="235"/>
      <c r="H447" s="235"/>
      <c r="I447" s="235"/>
      <c r="J447" s="235"/>
      <c r="K447" s="235"/>
      <c r="L447" s="235"/>
      <c r="M447" s="235"/>
      <c r="N447" s="235"/>
      <c r="O447" s="235"/>
      <c r="P447" s="235"/>
      <c r="Q447" s="235"/>
    </row>
    <row r="448" spans="1:17" ht="12" customHeight="1" x14ac:dyDescent="0.25">
      <c r="A448" s="235"/>
      <c r="B448" s="235"/>
      <c r="C448" s="235"/>
      <c r="D448" s="235"/>
      <c r="E448" s="235"/>
      <c r="F448" s="235"/>
      <c r="G448" s="235"/>
      <c r="H448" s="235"/>
      <c r="I448" s="235"/>
      <c r="J448" s="235"/>
      <c r="K448" s="235"/>
      <c r="L448" s="235"/>
      <c r="M448" s="235"/>
      <c r="N448" s="235"/>
      <c r="O448" s="235"/>
      <c r="P448" s="235"/>
      <c r="Q448" s="235"/>
    </row>
    <row r="449" spans="1:17" ht="12" customHeight="1" x14ac:dyDescent="0.25">
      <c r="A449" s="235"/>
      <c r="B449" s="235"/>
      <c r="C449" s="235"/>
      <c r="D449" s="235"/>
      <c r="E449" s="235"/>
      <c r="F449" s="235"/>
      <c r="G449" s="235"/>
      <c r="H449" s="235"/>
      <c r="I449" s="235"/>
      <c r="J449" s="235"/>
      <c r="K449" s="235"/>
      <c r="L449" s="235"/>
      <c r="M449" s="235"/>
      <c r="N449" s="235"/>
      <c r="O449" s="235"/>
      <c r="P449" s="235"/>
      <c r="Q449" s="235"/>
    </row>
    <row r="450" spans="1:17" ht="12" customHeight="1" x14ac:dyDescent="0.25">
      <c r="A450" s="235"/>
      <c r="B450" s="235"/>
      <c r="C450" s="235"/>
      <c r="D450" s="235"/>
      <c r="E450" s="235"/>
      <c r="F450" s="235"/>
      <c r="G450" s="235"/>
      <c r="H450" s="235"/>
      <c r="I450" s="235"/>
      <c r="J450" s="235"/>
      <c r="K450" s="235"/>
      <c r="L450" s="235"/>
      <c r="M450" s="235"/>
      <c r="N450" s="235"/>
      <c r="O450" s="235"/>
      <c r="P450" s="235"/>
      <c r="Q450" s="235"/>
    </row>
    <row r="451" spans="1:17" ht="12" customHeight="1" x14ac:dyDescent="0.25">
      <c r="A451" s="235"/>
      <c r="B451" s="235"/>
      <c r="C451" s="235"/>
      <c r="D451" s="235"/>
      <c r="E451" s="235"/>
      <c r="F451" s="235"/>
      <c r="G451" s="235"/>
      <c r="H451" s="235"/>
      <c r="I451" s="235"/>
      <c r="J451" s="235"/>
      <c r="K451" s="235"/>
      <c r="L451" s="235"/>
      <c r="M451" s="235"/>
      <c r="N451" s="235"/>
      <c r="O451" s="235"/>
      <c r="P451" s="235"/>
      <c r="Q451" s="235"/>
    </row>
    <row r="452" spans="1:17" ht="12" customHeight="1" x14ac:dyDescent="0.25">
      <c r="A452" s="235"/>
      <c r="B452" s="235"/>
      <c r="C452" s="235"/>
      <c r="D452" s="235"/>
      <c r="E452" s="235"/>
      <c r="F452" s="235"/>
      <c r="G452" s="235"/>
      <c r="H452" s="235"/>
      <c r="I452" s="235"/>
      <c r="J452" s="235"/>
      <c r="K452" s="235"/>
      <c r="L452" s="235"/>
      <c r="M452" s="235"/>
      <c r="N452" s="235"/>
      <c r="O452" s="235"/>
      <c r="P452" s="235"/>
      <c r="Q452" s="235"/>
    </row>
    <row r="453" spans="1:17" ht="12" customHeight="1" x14ac:dyDescent="0.25">
      <c r="A453" s="235"/>
      <c r="B453" s="235"/>
      <c r="C453" s="235"/>
      <c r="D453" s="235"/>
      <c r="E453" s="235"/>
      <c r="F453" s="235"/>
      <c r="G453" s="235"/>
      <c r="H453" s="235"/>
      <c r="I453" s="235"/>
      <c r="J453" s="235"/>
      <c r="K453" s="235"/>
      <c r="L453" s="235"/>
      <c r="M453" s="235"/>
      <c r="N453" s="235"/>
      <c r="O453" s="235"/>
      <c r="P453" s="235"/>
      <c r="Q453" s="235"/>
    </row>
    <row r="454" spans="1:17" ht="12" customHeight="1" x14ac:dyDescent="0.25">
      <c r="A454" s="235"/>
      <c r="B454" s="235"/>
      <c r="C454" s="235"/>
      <c r="D454" s="235"/>
      <c r="E454" s="235"/>
      <c r="F454" s="235"/>
      <c r="G454" s="235"/>
      <c r="H454" s="235"/>
      <c r="I454" s="235"/>
      <c r="J454" s="235"/>
      <c r="K454" s="235"/>
      <c r="L454" s="235"/>
      <c r="M454" s="235"/>
      <c r="N454" s="235"/>
      <c r="O454" s="235"/>
      <c r="P454" s="235"/>
      <c r="Q454" s="235"/>
    </row>
    <row r="455" spans="1:17" ht="12" customHeight="1" x14ac:dyDescent="0.25">
      <c r="A455" s="235"/>
      <c r="B455" s="235"/>
      <c r="C455" s="235"/>
      <c r="D455" s="235"/>
      <c r="E455" s="235"/>
      <c r="F455" s="235"/>
      <c r="G455" s="235"/>
      <c r="H455" s="235"/>
      <c r="I455" s="235"/>
      <c r="J455" s="235"/>
      <c r="K455" s="235"/>
      <c r="L455" s="235"/>
      <c r="M455" s="235"/>
      <c r="N455" s="235"/>
      <c r="O455" s="235"/>
      <c r="P455" s="235"/>
      <c r="Q455" s="235"/>
    </row>
    <row r="456" spans="1:17" ht="12" customHeight="1" x14ac:dyDescent="0.25">
      <c r="A456" s="235"/>
      <c r="B456" s="235"/>
      <c r="C456" s="235"/>
      <c r="D456" s="235"/>
      <c r="E456" s="235"/>
      <c r="F456" s="235"/>
      <c r="G456" s="235"/>
      <c r="H456" s="235"/>
      <c r="I456" s="235"/>
      <c r="J456" s="235"/>
      <c r="K456" s="235"/>
      <c r="L456" s="235"/>
      <c r="M456" s="235"/>
      <c r="N456" s="235"/>
      <c r="O456" s="235"/>
      <c r="P456" s="235"/>
      <c r="Q456" s="235"/>
    </row>
    <row r="457" spans="1:17" ht="12" customHeight="1" x14ac:dyDescent="0.25">
      <c r="A457" s="235"/>
      <c r="B457" s="235"/>
      <c r="C457" s="235"/>
      <c r="D457" s="235"/>
      <c r="E457" s="235"/>
      <c r="F457" s="235"/>
      <c r="G457" s="235"/>
      <c r="H457" s="235"/>
      <c r="I457" s="235"/>
      <c r="J457" s="235"/>
      <c r="K457" s="235"/>
      <c r="L457" s="235"/>
      <c r="M457" s="235"/>
      <c r="N457" s="235"/>
      <c r="O457" s="235"/>
      <c r="P457" s="235"/>
      <c r="Q457" s="235"/>
    </row>
    <row r="458" spans="1:17" ht="12" customHeight="1" x14ac:dyDescent="0.25">
      <c r="A458" s="235"/>
      <c r="B458" s="235"/>
      <c r="C458" s="235"/>
      <c r="D458" s="235"/>
      <c r="E458" s="235"/>
      <c r="F458" s="235"/>
      <c r="G458" s="235"/>
      <c r="H458" s="235"/>
      <c r="I458" s="235"/>
      <c r="J458" s="235"/>
      <c r="K458" s="235"/>
      <c r="L458" s="235"/>
      <c r="M458" s="235"/>
      <c r="N458" s="235"/>
      <c r="O458" s="235"/>
      <c r="P458" s="235"/>
      <c r="Q458" s="235"/>
    </row>
    <row r="459" spans="1:17" ht="12" customHeight="1" x14ac:dyDescent="0.25">
      <c r="A459" s="235"/>
      <c r="B459" s="235"/>
      <c r="C459" s="235"/>
      <c r="D459" s="235"/>
      <c r="E459" s="235"/>
      <c r="F459" s="235"/>
      <c r="G459" s="235"/>
      <c r="H459" s="235"/>
      <c r="I459" s="235"/>
      <c r="J459" s="235"/>
      <c r="K459" s="235"/>
      <c r="L459" s="235"/>
      <c r="M459" s="235"/>
      <c r="N459" s="235"/>
      <c r="O459" s="235"/>
      <c r="P459" s="235"/>
      <c r="Q459" s="235"/>
    </row>
    <row r="460" spans="1:17" ht="12" customHeight="1" x14ac:dyDescent="0.25">
      <c r="A460" s="235"/>
      <c r="B460" s="235"/>
      <c r="C460" s="235"/>
      <c r="D460" s="235"/>
      <c r="E460" s="235"/>
      <c r="F460" s="235"/>
      <c r="G460" s="235"/>
      <c r="H460" s="235"/>
      <c r="I460" s="235"/>
      <c r="J460" s="235"/>
      <c r="K460" s="235"/>
      <c r="L460" s="235"/>
      <c r="M460" s="235"/>
      <c r="N460" s="235"/>
      <c r="O460" s="235"/>
      <c r="P460" s="235"/>
      <c r="Q460" s="235"/>
    </row>
    <row r="461" spans="1:17" ht="12" customHeight="1" x14ac:dyDescent="0.25">
      <c r="A461" s="235"/>
      <c r="B461" s="235"/>
      <c r="C461" s="235"/>
      <c r="D461" s="235"/>
      <c r="E461" s="235"/>
      <c r="F461" s="235"/>
      <c r="G461" s="235"/>
      <c r="H461" s="235"/>
      <c r="I461" s="235"/>
      <c r="J461" s="235"/>
      <c r="K461" s="235"/>
      <c r="L461" s="235"/>
      <c r="M461" s="235"/>
      <c r="N461" s="235"/>
      <c r="O461" s="235"/>
      <c r="P461" s="235"/>
      <c r="Q461" s="235"/>
    </row>
    <row r="462" spans="1:17" ht="12" customHeight="1" x14ac:dyDescent="0.25">
      <c r="A462" s="235"/>
      <c r="B462" s="235"/>
      <c r="C462" s="235"/>
      <c r="D462" s="235"/>
      <c r="E462" s="235"/>
      <c r="F462" s="235"/>
      <c r="G462" s="235"/>
      <c r="H462" s="235"/>
      <c r="I462" s="235"/>
      <c r="J462" s="235"/>
      <c r="K462" s="235"/>
      <c r="L462" s="235"/>
      <c r="M462" s="235"/>
      <c r="N462" s="235"/>
      <c r="O462" s="235"/>
      <c r="P462" s="235"/>
      <c r="Q462" s="235"/>
    </row>
    <row r="463" spans="1:17" ht="12" customHeight="1" x14ac:dyDescent="0.25">
      <c r="A463" s="235"/>
      <c r="B463" s="235"/>
      <c r="C463" s="235"/>
      <c r="D463" s="235"/>
      <c r="E463" s="235"/>
      <c r="F463" s="235"/>
      <c r="G463" s="235"/>
      <c r="H463" s="235"/>
      <c r="I463" s="235"/>
      <c r="J463" s="235"/>
      <c r="K463" s="235"/>
      <c r="L463" s="235"/>
      <c r="M463" s="235"/>
      <c r="N463" s="235"/>
      <c r="O463" s="235"/>
      <c r="P463" s="235"/>
      <c r="Q463" s="235"/>
    </row>
    <row r="464" spans="1:17" ht="12" customHeight="1" x14ac:dyDescent="0.25">
      <c r="A464" s="235"/>
      <c r="B464" s="235"/>
      <c r="C464" s="235"/>
      <c r="D464" s="235"/>
      <c r="E464" s="235"/>
      <c r="F464" s="235"/>
      <c r="G464" s="235"/>
      <c r="H464" s="235"/>
      <c r="I464" s="235"/>
      <c r="J464" s="235"/>
      <c r="K464" s="235"/>
      <c r="L464" s="235"/>
      <c r="M464" s="235"/>
      <c r="N464" s="235"/>
      <c r="O464" s="235"/>
      <c r="P464" s="235"/>
      <c r="Q464" s="235"/>
    </row>
    <row r="465" spans="1:17" ht="12" customHeight="1" x14ac:dyDescent="0.25">
      <c r="A465" s="235"/>
      <c r="B465" s="235"/>
      <c r="C465" s="235"/>
      <c r="D465" s="235"/>
      <c r="E465" s="235"/>
      <c r="F465" s="235"/>
      <c r="G465" s="235"/>
      <c r="H465" s="235"/>
      <c r="I465" s="235"/>
      <c r="J465" s="235"/>
      <c r="K465" s="235"/>
      <c r="L465" s="235"/>
      <c r="M465" s="235"/>
      <c r="N465" s="235"/>
      <c r="O465" s="235"/>
      <c r="P465" s="235"/>
      <c r="Q465" s="235"/>
    </row>
    <row r="466" spans="1:17" ht="12" customHeight="1" x14ac:dyDescent="0.25">
      <c r="A466" s="235"/>
      <c r="B466" s="235"/>
      <c r="C466" s="235"/>
      <c r="D466" s="235"/>
      <c r="E466" s="235"/>
      <c r="F466" s="235"/>
      <c r="G466" s="235"/>
      <c r="H466" s="235"/>
      <c r="I466" s="235"/>
      <c r="J466" s="235"/>
      <c r="K466" s="235"/>
      <c r="L466" s="235"/>
      <c r="M466" s="235"/>
      <c r="N466" s="235"/>
      <c r="O466" s="235"/>
      <c r="P466" s="235"/>
      <c r="Q466" s="235"/>
    </row>
    <row r="467" spans="1:17" ht="12" customHeight="1" x14ac:dyDescent="0.25">
      <c r="A467" s="235"/>
      <c r="B467" s="235"/>
      <c r="C467" s="235"/>
      <c r="D467" s="235"/>
      <c r="E467" s="235"/>
      <c r="F467" s="235"/>
      <c r="G467" s="235"/>
      <c r="H467" s="235"/>
      <c r="I467" s="235"/>
      <c r="J467" s="235"/>
      <c r="K467" s="235"/>
      <c r="L467" s="235"/>
      <c r="M467" s="235"/>
      <c r="N467" s="235"/>
      <c r="O467" s="235"/>
      <c r="P467" s="235"/>
      <c r="Q467" s="235"/>
    </row>
    <row r="468" spans="1:17" ht="12" customHeight="1" x14ac:dyDescent="0.25">
      <c r="A468" s="235"/>
      <c r="B468" s="235"/>
      <c r="C468" s="235"/>
      <c r="D468" s="235"/>
      <c r="E468" s="235"/>
      <c r="F468" s="235"/>
      <c r="G468" s="235"/>
      <c r="H468" s="235"/>
      <c r="I468" s="235"/>
      <c r="J468" s="235"/>
      <c r="K468" s="235"/>
      <c r="L468" s="235"/>
      <c r="M468" s="235"/>
      <c r="N468" s="235"/>
      <c r="O468" s="235"/>
      <c r="P468" s="235"/>
      <c r="Q468" s="235"/>
    </row>
    <row r="469" spans="1:17" ht="12" customHeight="1" x14ac:dyDescent="0.25">
      <c r="A469" s="235"/>
      <c r="B469" s="235"/>
      <c r="C469" s="235"/>
      <c r="D469" s="235"/>
      <c r="E469" s="235"/>
      <c r="F469" s="235"/>
      <c r="G469" s="235"/>
      <c r="H469" s="235"/>
      <c r="I469" s="235"/>
      <c r="J469" s="235"/>
      <c r="K469" s="235"/>
      <c r="L469" s="235"/>
      <c r="M469" s="235"/>
      <c r="N469" s="235"/>
      <c r="O469" s="235"/>
      <c r="P469" s="235"/>
      <c r="Q469" s="235"/>
    </row>
    <row r="470" spans="1:17" ht="12" customHeight="1" x14ac:dyDescent="0.25">
      <c r="A470" s="235"/>
      <c r="B470" s="235"/>
      <c r="C470" s="235"/>
      <c r="D470" s="235"/>
      <c r="E470" s="235"/>
      <c r="F470" s="235"/>
      <c r="G470" s="235"/>
      <c r="H470" s="235"/>
      <c r="I470" s="235"/>
      <c r="J470" s="235"/>
      <c r="K470" s="235"/>
      <c r="L470" s="235"/>
      <c r="M470" s="235"/>
      <c r="N470" s="235"/>
      <c r="O470" s="235"/>
      <c r="P470" s="235"/>
      <c r="Q470" s="235"/>
    </row>
    <row r="471" spans="1:17" ht="12" customHeight="1" x14ac:dyDescent="0.25">
      <c r="A471" s="235"/>
      <c r="B471" s="235"/>
      <c r="C471" s="235"/>
      <c r="D471" s="235"/>
      <c r="E471" s="235"/>
      <c r="F471" s="235"/>
      <c r="G471" s="235"/>
      <c r="H471" s="235"/>
      <c r="I471" s="235"/>
      <c r="J471" s="235"/>
      <c r="K471" s="235"/>
      <c r="L471" s="235"/>
      <c r="M471" s="235"/>
      <c r="N471" s="235"/>
      <c r="O471" s="235"/>
      <c r="P471" s="235"/>
      <c r="Q471" s="235"/>
    </row>
    <row r="472" spans="1:17" ht="12" customHeight="1" x14ac:dyDescent="0.25">
      <c r="A472" s="235"/>
      <c r="B472" s="235"/>
      <c r="C472" s="235"/>
      <c r="D472" s="235"/>
      <c r="E472" s="235"/>
      <c r="F472" s="235"/>
      <c r="G472" s="235"/>
      <c r="H472" s="235"/>
      <c r="I472" s="235"/>
      <c r="J472" s="235"/>
      <c r="K472" s="235"/>
      <c r="L472" s="235"/>
      <c r="M472" s="235"/>
      <c r="N472" s="235"/>
      <c r="O472" s="235"/>
      <c r="P472" s="235"/>
      <c r="Q472" s="235"/>
    </row>
    <row r="473" spans="1:17" ht="12" customHeight="1" x14ac:dyDescent="0.25">
      <c r="A473" s="235"/>
      <c r="B473" s="235"/>
      <c r="C473" s="235"/>
      <c r="D473" s="235"/>
      <c r="E473" s="235"/>
      <c r="F473" s="235"/>
      <c r="G473" s="235"/>
      <c r="H473" s="235"/>
      <c r="I473" s="235"/>
      <c r="J473" s="235"/>
      <c r="K473" s="235"/>
      <c r="L473" s="235"/>
      <c r="M473" s="235"/>
      <c r="N473" s="235"/>
      <c r="O473" s="235"/>
      <c r="P473" s="235"/>
      <c r="Q473" s="235"/>
    </row>
    <row r="474" spans="1:17" ht="12" customHeight="1" x14ac:dyDescent="0.25">
      <c r="A474" s="235"/>
      <c r="B474" s="235"/>
      <c r="C474" s="235"/>
      <c r="D474" s="235"/>
      <c r="E474" s="235"/>
      <c r="F474" s="235"/>
      <c r="G474" s="235"/>
      <c r="H474" s="235"/>
      <c r="I474" s="235"/>
      <c r="J474" s="235"/>
      <c r="K474" s="235"/>
      <c r="L474" s="235"/>
      <c r="M474" s="235"/>
      <c r="N474" s="235"/>
      <c r="O474" s="235"/>
      <c r="P474" s="235"/>
      <c r="Q474" s="235"/>
    </row>
    <row r="475" spans="1:17" ht="12" customHeight="1" x14ac:dyDescent="0.25">
      <c r="A475" s="235"/>
      <c r="B475" s="235"/>
      <c r="C475" s="235"/>
      <c r="D475" s="235"/>
      <c r="E475" s="235"/>
      <c r="F475" s="235"/>
      <c r="G475" s="235"/>
      <c r="H475" s="235"/>
      <c r="I475" s="235"/>
      <c r="J475" s="235"/>
      <c r="K475" s="235"/>
      <c r="L475" s="235"/>
      <c r="M475" s="235"/>
      <c r="N475" s="235"/>
      <c r="O475" s="235"/>
      <c r="P475" s="235"/>
      <c r="Q475" s="235"/>
    </row>
    <row r="476" spans="1:17" ht="12" customHeight="1" x14ac:dyDescent="0.25">
      <c r="A476" s="235"/>
      <c r="B476" s="235"/>
      <c r="C476" s="235"/>
      <c r="D476" s="235"/>
      <c r="E476" s="235"/>
      <c r="F476" s="235"/>
      <c r="G476" s="235"/>
      <c r="H476" s="235"/>
      <c r="I476" s="235"/>
      <c r="J476" s="235"/>
      <c r="K476" s="235"/>
      <c r="L476" s="235"/>
      <c r="M476" s="235"/>
      <c r="N476" s="235"/>
      <c r="O476" s="235"/>
      <c r="P476" s="235"/>
      <c r="Q476" s="235"/>
    </row>
    <row r="477" spans="1:17" ht="12" customHeight="1" x14ac:dyDescent="0.25">
      <c r="A477" s="235"/>
      <c r="B477" s="235"/>
      <c r="C477" s="235"/>
      <c r="D477" s="235"/>
      <c r="E477" s="235"/>
      <c r="F477" s="235"/>
      <c r="G477" s="235"/>
      <c r="H477" s="235"/>
      <c r="I477" s="235"/>
      <c r="J477" s="235"/>
      <c r="K477" s="235"/>
      <c r="L477" s="235"/>
      <c r="M477" s="235"/>
      <c r="N477" s="235"/>
      <c r="O477" s="235"/>
      <c r="P477" s="235"/>
      <c r="Q477" s="235"/>
    </row>
    <row r="478" spans="1:17" ht="12" customHeight="1" x14ac:dyDescent="0.25">
      <c r="A478" s="235"/>
      <c r="B478" s="235"/>
      <c r="C478" s="235"/>
      <c r="D478" s="235"/>
      <c r="E478" s="235"/>
      <c r="F478" s="235"/>
      <c r="G478" s="235"/>
      <c r="H478" s="235"/>
      <c r="I478" s="235"/>
      <c r="J478" s="235"/>
      <c r="K478" s="235"/>
      <c r="L478" s="235"/>
      <c r="M478" s="235"/>
      <c r="N478" s="235"/>
      <c r="O478" s="235"/>
      <c r="P478" s="235"/>
      <c r="Q478" s="235"/>
    </row>
    <row r="479" spans="1:17" ht="12" customHeight="1" x14ac:dyDescent="0.25">
      <c r="A479" s="235"/>
      <c r="B479" s="235"/>
      <c r="C479" s="235"/>
      <c r="D479" s="235"/>
      <c r="E479" s="235"/>
      <c r="F479" s="235"/>
      <c r="G479" s="235"/>
      <c r="H479" s="235"/>
      <c r="I479" s="235"/>
      <c r="J479" s="235"/>
      <c r="K479" s="235"/>
      <c r="L479" s="235"/>
      <c r="M479" s="235"/>
      <c r="N479" s="235"/>
      <c r="O479" s="235"/>
      <c r="P479" s="235"/>
      <c r="Q479" s="235"/>
    </row>
    <row r="480" spans="1:17" ht="12" customHeight="1" x14ac:dyDescent="0.25">
      <c r="A480" s="235"/>
      <c r="B480" s="235"/>
      <c r="C480" s="235"/>
      <c r="D480" s="235"/>
      <c r="E480" s="235"/>
      <c r="F480" s="235"/>
      <c r="G480" s="235"/>
      <c r="H480" s="235"/>
      <c r="I480" s="235"/>
      <c r="J480" s="235"/>
      <c r="K480" s="235"/>
      <c r="L480" s="235"/>
      <c r="M480" s="235"/>
      <c r="N480" s="235"/>
      <c r="O480" s="235"/>
      <c r="P480" s="235"/>
      <c r="Q480" s="235"/>
    </row>
    <row r="481" spans="1:17" ht="12" customHeight="1" x14ac:dyDescent="0.25">
      <c r="A481" s="235"/>
      <c r="B481" s="235"/>
      <c r="C481" s="235"/>
      <c r="D481" s="235"/>
      <c r="E481" s="235"/>
      <c r="F481" s="235"/>
      <c r="G481" s="235"/>
      <c r="H481" s="235"/>
      <c r="I481" s="235"/>
      <c r="J481" s="235"/>
      <c r="K481" s="235"/>
      <c r="L481" s="235"/>
      <c r="M481" s="235"/>
      <c r="N481" s="235"/>
      <c r="O481" s="235"/>
      <c r="P481" s="235"/>
      <c r="Q481" s="235"/>
    </row>
    <row r="482" spans="1:17" ht="12" customHeight="1" x14ac:dyDescent="0.25">
      <c r="A482" s="235"/>
      <c r="B482" s="235"/>
      <c r="C482" s="235"/>
      <c r="D482" s="235"/>
      <c r="E482" s="235"/>
      <c r="F482" s="235"/>
      <c r="G482" s="235"/>
      <c r="H482" s="235"/>
      <c r="I482" s="235"/>
      <c r="J482" s="235"/>
      <c r="K482" s="235"/>
      <c r="L482" s="235"/>
      <c r="M482" s="235"/>
      <c r="N482" s="235"/>
      <c r="O482" s="235"/>
      <c r="P482" s="235"/>
      <c r="Q482" s="235"/>
    </row>
    <row r="483" spans="1:17" ht="12" customHeight="1" x14ac:dyDescent="0.25">
      <c r="A483" s="235"/>
      <c r="B483" s="235"/>
      <c r="C483" s="235"/>
      <c r="D483" s="235"/>
      <c r="E483" s="235"/>
      <c r="F483" s="235"/>
      <c r="G483" s="235"/>
      <c r="H483" s="235"/>
      <c r="I483" s="235"/>
      <c r="J483" s="235"/>
      <c r="K483" s="235"/>
      <c r="L483" s="235"/>
      <c r="M483" s="235"/>
      <c r="N483" s="235"/>
      <c r="O483" s="235"/>
      <c r="P483" s="235"/>
      <c r="Q483" s="235"/>
    </row>
    <row r="484" spans="1:17" ht="12" customHeight="1" x14ac:dyDescent="0.25">
      <c r="A484" s="235"/>
      <c r="B484" s="235"/>
      <c r="C484" s="235"/>
      <c r="D484" s="235"/>
      <c r="E484" s="235"/>
      <c r="F484" s="235"/>
      <c r="G484" s="235"/>
      <c r="H484" s="235"/>
      <c r="I484" s="235"/>
      <c r="J484" s="235"/>
      <c r="K484" s="235"/>
      <c r="L484" s="235"/>
      <c r="M484" s="235"/>
      <c r="N484" s="235"/>
      <c r="O484" s="235"/>
      <c r="P484" s="235"/>
      <c r="Q484" s="235"/>
    </row>
    <row r="485" spans="1:17" ht="12" customHeight="1" x14ac:dyDescent="0.25">
      <c r="A485" s="235"/>
      <c r="B485" s="235"/>
      <c r="C485" s="235"/>
      <c r="D485" s="235"/>
      <c r="E485" s="235"/>
      <c r="F485" s="235"/>
      <c r="G485" s="235"/>
      <c r="H485" s="235"/>
      <c r="I485" s="235"/>
      <c r="J485" s="235"/>
      <c r="K485" s="235"/>
      <c r="L485" s="235"/>
      <c r="M485" s="235"/>
      <c r="N485" s="235"/>
      <c r="O485" s="235"/>
      <c r="P485" s="235"/>
      <c r="Q485" s="235"/>
    </row>
    <row r="486" spans="1:17" ht="12" customHeight="1" x14ac:dyDescent="0.25">
      <c r="A486" s="235"/>
      <c r="B486" s="235"/>
      <c r="C486" s="235"/>
      <c r="D486" s="235"/>
      <c r="E486" s="235"/>
      <c r="F486" s="235"/>
      <c r="G486" s="235"/>
      <c r="H486" s="235"/>
      <c r="I486" s="235"/>
      <c r="J486" s="235"/>
      <c r="K486" s="235"/>
      <c r="L486" s="235"/>
      <c r="M486" s="235"/>
      <c r="N486" s="235"/>
      <c r="O486" s="235"/>
      <c r="P486" s="235"/>
      <c r="Q486" s="235"/>
    </row>
    <row r="487" spans="1:17" ht="12" customHeight="1" x14ac:dyDescent="0.25">
      <c r="A487" s="235"/>
      <c r="B487" s="235"/>
      <c r="C487" s="235"/>
      <c r="D487" s="235"/>
      <c r="E487" s="235"/>
      <c r="F487" s="235"/>
      <c r="G487" s="235"/>
      <c r="H487" s="235"/>
      <c r="I487" s="235"/>
      <c r="J487" s="235"/>
      <c r="K487" s="235"/>
      <c r="L487" s="235"/>
      <c r="M487" s="235"/>
      <c r="N487" s="235"/>
      <c r="O487" s="235"/>
      <c r="P487" s="235"/>
      <c r="Q487" s="235"/>
    </row>
    <row r="488" spans="1:17" ht="12" customHeight="1" x14ac:dyDescent="0.25">
      <c r="A488" s="235"/>
      <c r="B488" s="235"/>
      <c r="C488" s="235"/>
      <c r="D488" s="235"/>
      <c r="E488" s="235"/>
      <c r="F488" s="235"/>
      <c r="G488" s="235"/>
      <c r="H488" s="235"/>
      <c r="I488" s="235"/>
      <c r="J488" s="235"/>
      <c r="K488" s="235"/>
      <c r="L488" s="235"/>
      <c r="M488" s="235"/>
      <c r="N488" s="235"/>
      <c r="O488" s="235"/>
      <c r="P488" s="235"/>
      <c r="Q488" s="235"/>
    </row>
    <row r="489" spans="1:17" ht="12" customHeight="1" x14ac:dyDescent="0.25">
      <c r="A489" s="235"/>
      <c r="B489" s="235"/>
      <c r="C489" s="235"/>
      <c r="D489" s="235"/>
      <c r="E489" s="235"/>
      <c r="F489" s="235"/>
      <c r="G489" s="235"/>
      <c r="H489" s="235"/>
      <c r="I489" s="235"/>
      <c r="J489" s="235"/>
      <c r="K489" s="235"/>
      <c r="L489" s="235"/>
      <c r="M489" s="235"/>
      <c r="N489" s="235"/>
      <c r="O489" s="235"/>
      <c r="P489" s="235"/>
      <c r="Q489" s="235"/>
    </row>
    <row r="490" spans="1:17" ht="12" customHeight="1" x14ac:dyDescent="0.25">
      <c r="A490" s="235"/>
      <c r="B490" s="235"/>
      <c r="C490" s="235"/>
      <c r="D490" s="235"/>
      <c r="E490" s="235"/>
      <c r="F490" s="235"/>
      <c r="G490" s="235"/>
      <c r="H490" s="235"/>
      <c r="I490" s="235"/>
      <c r="J490" s="235"/>
      <c r="K490" s="235"/>
      <c r="L490" s="235"/>
      <c r="M490" s="235"/>
      <c r="N490" s="235"/>
      <c r="O490" s="235"/>
      <c r="P490" s="235"/>
      <c r="Q490" s="235"/>
    </row>
    <row r="491" spans="1:17" ht="12" customHeight="1" x14ac:dyDescent="0.25">
      <c r="A491" s="235"/>
      <c r="B491" s="235"/>
      <c r="C491" s="235"/>
      <c r="D491" s="235"/>
      <c r="E491" s="235"/>
      <c r="F491" s="235"/>
      <c r="G491" s="235"/>
      <c r="H491" s="235"/>
      <c r="I491" s="235"/>
      <c r="J491" s="235"/>
      <c r="K491" s="235"/>
      <c r="L491" s="235"/>
      <c r="M491" s="235"/>
      <c r="N491" s="235"/>
      <c r="O491" s="235"/>
      <c r="P491" s="235"/>
      <c r="Q491" s="235"/>
    </row>
    <row r="492" spans="1:17" ht="12" customHeight="1" x14ac:dyDescent="0.25">
      <c r="A492" s="235"/>
      <c r="B492" s="235"/>
      <c r="C492" s="235"/>
      <c r="D492" s="235"/>
      <c r="E492" s="235"/>
      <c r="F492" s="235"/>
      <c r="G492" s="235"/>
      <c r="H492" s="235"/>
      <c r="I492" s="235"/>
      <c r="J492" s="235"/>
      <c r="K492" s="235"/>
      <c r="L492" s="235"/>
      <c r="M492" s="235"/>
      <c r="N492" s="235"/>
      <c r="O492" s="235"/>
      <c r="P492" s="235"/>
      <c r="Q492" s="235"/>
    </row>
    <row r="493" spans="1:17" ht="12" customHeight="1" x14ac:dyDescent="0.25">
      <c r="A493" s="235"/>
      <c r="B493" s="235"/>
      <c r="C493" s="235"/>
      <c r="D493" s="235"/>
      <c r="E493" s="235"/>
      <c r="F493" s="235"/>
      <c r="G493" s="235"/>
      <c r="H493" s="235"/>
      <c r="I493" s="235"/>
      <c r="J493" s="235"/>
      <c r="K493" s="235"/>
      <c r="L493" s="235"/>
      <c r="M493" s="235"/>
      <c r="N493" s="235"/>
      <c r="O493" s="235"/>
      <c r="P493" s="235"/>
      <c r="Q493" s="235"/>
    </row>
    <row r="494" spans="1:17" ht="12" customHeight="1" x14ac:dyDescent="0.25">
      <c r="A494" s="235"/>
      <c r="B494" s="235"/>
      <c r="C494" s="235"/>
      <c r="D494" s="235"/>
      <c r="E494" s="235"/>
      <c r="F494" s="235"/>
      <c r="G494" s="235"/>
      <c r="H494" s="235"/>
      <c r="I494" s="235"/>
      <c r="J494" s="235"/>
      <c r="K494" s="235"/>
      <c r="L494" s="235"/>
      <c r="M494" s="235"/>
      <c r="N494" s="235"/>
      <c r="O494" s="235"/>
      <c r="P494" s="235"/>
      <c r="Q494" s="235"/>
    </row>
    <row r="495" spans="1:17" ht="12" customHeight="1" x14ac:dyDescent="0.25">
      <c r="A495" s="235"/>
      <c r="B495" s="235"/>
      <c r="C495" s="235"/>
      <c r="D495" s="235"/>
      <c r="E495" s="235"/>
      <c r="F495" s="235"/>
      <c r="G495" s="235"/>
      <c r="H495" s="235"/>
      <c r="I495" s="235"/>
      <c r="J495" s="235"/>
      <c r="K495" s="235"/>
      <c r="L495" s="235"/>
      <c r="M495" s="235"/>
      <c r="N495" s="235"/>
      <c r="O495" s="235"/>
      <c r="P495" s="235"/>
      <c r="Q495" s="235"/>
    </row>
    <row r="496" spans="1:17" ht="12" customHeight="1" x14ac:dyDescent="0.25">
      <c r="A496" s="235"/>
      <c r="B496" s="235"/>
      <c r="C496" s="235"/>
      <c r="D496" s="235"/>
      <c r="E496" s="235"/>
      <c r="F496" s="235"/>
      <c r="G496" s="235"/>
      <c r="H496" s="235"/>
      <c r="I496" s="235"/>
      <c r="J496" s="235"/>
      <c r="K496" s="235"/>
      <c r="L496" s="235"/>
      <c r="M496" s="235"/>
      <c r="N496" s="235"/>
      <c r="O496" s="235"/>
      <c r="P496" s="235"/>
      <c r="Q496" s="235"/>
    </row>
    <row r="497" spans="1:17" ht="12" customHeight="1" x14ac:dyDescent="0.25">
      <c r="A497" s="235"/>
      <c r="B497" s="235"/>
      <c r="C497" s="235"/>
      <c r="D497" s="235"/>
      <c r="E497" s="235"/>
      <c r="F497" s="235"/>
      <c r="G497" s="235"/>
      <c r="H497" s="235"/>
      <c r="I497" s="235"/>
      <c r="J497" s="235"/>
      <c r="K497" s="235"/>
      <c r="L497" s="235"/>
      <c r="M497" s="235"/>
      <c r="N497" s="235"/>
      <c r="O497" s="235"/>
      <c r="P497" s="235"/>
      <c r="Q497" s="235"/>
    </row>
    <row r="498" spans="1:17" ht="12" customHeight="1" x14ac:dyDescent="0.25">
      <c r="A498" s="235"/>
      <c r="B498" s="235"/>
      <c r="C498" s="235"/>
      <c r="D498" s="235"/>
      <c r="E498" s="235"/>
      <c r="F498" s="235"/>
      <c r="G498" s="235"/>
      <c r="H498" s="235"/>
      <c r="I498" s="235"/>
      <c r="J498" s="235"/>
      <c r="K498" s="235"/>
      <c r="L498" s="235"/>
      <c r="M498" s="235"/>
      <c r="N498" s="235"/>
      <c r="O498" s="235"/>
      <c r="P498" s="235"/>
      <c r="Q498" s="235"/>
    </row>
    <row r="499" spans="1:17" ht="12" customHeight="1" x14ac:dyDescent="0.25">
      <c r="A499" s="235"/>
      <c r="B499" s="235"/>
      <c r="C499" s="235"/>
      <c r="D499" s="235"/>
      <c r="E499" s="235"/>
      <c r="F499" s="235"/>
      <c r="G499" s="235"/>
      <c r="H499" s="235"/>
      <c r="I499" s="235"/>
      <c r="J499" s="235"/>
      <c r="K499" s="235"/>
      <c r="L499" s="235"/>
      <c r="M499" s="235"/>
      <c r="N499" s="235"/>
      <c r="O499" s="235"/>
      <c r="P499" s="235"/>
      <c r="Q499" s="235"/>
    </row>
    <row r="500" spans="1:17" ht="12" customHeight="1" x14ac:dyDescent="0.25">
      <c r="A500" s="235"/>
      <c r="B500" s="235"/>
      <c r="C500" s="235"/>
      <c r="D500" s="235"/>
      <c r="E500" s="235"/>
      <c r="F500" s="235"/>
      <c r="G500" s="235"/>
      <c r="H500" s="235"/>
      <c r="I500" s="235"/>
      <c r="J500" s="235"/>
      <c r="K500" s="235"/>
      <c r="L500" s="235"/>
      <c r="M500" s="235"/>
      <c r="N500" s="235"/>
      <c r="O500" s="235"/>
      <c r="P500" s="235"/>
      <c r="Q500" s="235"/>
    </row>
    <row r="501" spans="1:17" ht="12" customHeight="1" x14ac:dyDescent="0.25">
      <c r="A501" s="235"/>
      <c r="B501" s="235"/>
      <c r="C501" s="235"/>
      <c r="D501" s="235"/>
      <c r="E501" s="235"/>
      <c r="F501" s="235"/>
      <c r="G501" s="235"/>
      <c r="H501" s="235"/>
      <c r="I501" s="235"/>
      <c r="J501" s="235"/>
      <c r="K501" s="235"/>
      <c r="L501" s="235"/>
      <c r="M501" s="235"/>
      <c r="N501" s="235"/>
      <c r="O501" s="235"/>
      <c r="P501" s="235"/>
      <c r="Q501" s="235"/>
    </row>
    <row r="502" spans="1:17" ht="12" customHeight="1" x14ac:dyDescent="0.25">
      <c r="A502" s="235"/>
      <c r="B502" s="235"/>
      <c r="C502" s="235"/>
      <c r="D502" s="235"/>
      <c r="E502" s="235"/>
      <c r="F502" s="235"/>
      <c r="G502" s="235"/>
      <c r="H502" s="235"/>
      <c r="I502" s="235"/>
      <c r="J502" s="235"/>
      <c r="K502" s="235"/>
      <c r="L502" s="235"/>
      <c r="M502" s="235"/>
      <c r="N502" s="235"/>
      <c r="O502" s="235"/>
      <c r="P502" s="235"/>
      <c r="Q502" s="235"/>
    </row>
    <row r="503" spans="1:17" ht="12" customHeight="1" x14ac:dyDescent="0.25">
      <c r="A503" s="235"/>
      <c r="B503" s="235"/>
      <c r="C503" s="235"/>
      <c r="D503" s="235"/>
      <c r="E503" s="235"/>
      <c r="F503" s="235"/>
      <c r="G503" s="235"/>
      <c r="H503" s="235"/>
      <c r="I503" s="235"/>
      <c r="J503" s="235"/>
      <c r="K503" s="235"/>
      <c r="L503" s="235"/>
      <c r="M503" s="235"/>
      <c r="N503" s="235"/>
      <c r="O503" s="235"/>
      <c r="P503" s="235"/>
      <c r="Q503" s="235"/>
    </row>
    <row r="504" spans="1:17" ht="12" customHeight="1" x14ac:dyDescent="0.25">
      <c r="A504" s="235"/>
      <c r="B504" s="235"/>
      <c r="C504" s="235"/>
      <c r="D504" s="235"/>
      <c r="E504" s="235"/>
      <c r="F504" s="235"/>
      <c r="G504" s="235"/>
      <c r="H504" s="235"/>
      <c r="I504" s="235"/>
      <c r="J504" s="235"/>
      <c r="K504" s="235"/>
      <c r="L504" s="235"/>
      <c r="M504" s="235"/>
      <c r="N504" s="235"/>
      <c r="O504" s="235"/>
      <c r="P504" s="235"/>
      <c r="Q504" s="235"/>
    </row>
    <row r="505" spans="1:17" ht="12" customHeight="1" x14ac:dyDescent="0.25">
      <c r="A505" s="235"/>
      <c r="B505" s="235"/>
      <c r="C505" s="235"/>
      <c r="D505" s="235"/>
      <c r="E505" s="235"/>
      <c r="F505" s="235"/>
      <c r="G505" s="235"/>
      <c r="H505" s="235"/>
      <c r="I505" s="235"/>
      <c r="J505" s="235"/>
      <c r="K505" s="235"/>
      <c r="L505" s="235"/>
      <c r="M505" s="235"/>
      <c r="N505" s="235"/>
      <c r="O505" s="235"/>
      <c r="P505" s="235"/>
      <c r="Q505" s="235"/>
    </row>
    <row r="506" spans="1:17" ht="12" customHeight="1" x14ac:dyDescent="0.25">
      <c r="A506" s="235"/>
      <c r="B506" s="235"/>
      <c r="C506" s="235"/>
      <c r="D506" s="235"/>
      <c r="E506" s="235"/>
      <c r="F506" s="235"/>
      <c r="G506" s="235"/>
      <c r="H506" s="235"/>
      <c r="I506" s="235"/>
      <c r="J506" s="235"/>
      <c r="K506" s="235"/>
      <c r="L506" s="235"/>
      <c r="M506" s="235"/>
      <c r="N506" s="235"/>
      <c r="O506" s="235"/>
      <c r="P506" s="235"/>
      <c r="Q506" s="235"/>
    </row>
    <row r="507" spans="1:17" ht="12" customHeight="1" x14ac:dyDescent="0.25">
      <c r="A507" s="235"/>
      <c r="B507" s="235"/>
      <c r="C507" s="235"/>
      <c r="D507" s="235"/>
      <c r="E507" s="235"/>
      <c r="F507" s="235"/>
      <c r="G507" s="235"/>
      <c r="H507" s="235"/>
      <c r="I507" s="235"/>
      <c r="J507" s="235"/>
      <c r="K507" s="235"/>
      <c r="L507" s="235"/>
      <c r="M507" s="235"/>
      <c r="N507" s="235"/>
      <c r="O507" s="235"/>
      <c r="P507" s="235"/>
      <c r="Q507" s="235"/>
    </row>
    <row r="508" spans="1:17" ht="12" customHeight="1" x14ac:dyDescent="0.25">
      <c r="A508" s="235"/>
      <c r="B508" s="235"/>
      <c r="C508" s="235"/>
      <c r="D508" s="235"/>
      <c r="E508" s="235"/>
      <c r="F508" s="235"/>
      <c r="G508" s="235"/>
      <c r="H508" s="235"/>
      <c r="I508" s="235"/>
      <c r="J508" s="235"/>
      <c r="K508" s="235"/>
      <c r="L508" s="235"/>
      <c r="M508" s="235"/>
      <c r="N508" s="235"/>
      <c r="O508" s="235"/>
      <c r="P508" s="235"/>
      <c r="Q508" s="235"/>
    </row>
    <row r="509" spans="1:17" ht="12" customHeight="1" x14ac:dyDescent="0.25">
      <c r="A509" s="235"/>
      <c r="B509" s="235"/>
      <c r="C509" s="235"/>
      <c r="D509" s="235"/>
      <c r="E509" s="235"/>
      <c r="F509" s="235"/>
      <c r="G509" s="235"/>
      <c r="H509" s="235"/>
      <c r="I509" s="235"/>
      <c r="J509" s="235"/>
      <c r="K509" s="235"/>
      <c r="L509" s="235"/>
      <c r="M509" s="235"/>
      <c r="N509" s="235"/>
      <c r="O509" s="235"/>
      <c r="P509" s="235"/>
      <c r="Q509" s="235"/>
    </row>
    <row r="510" spans="1:17" ht="12" customHeight="1" x14ac:dyDescent="0.25">
      <c r="A510" s="235"/>
      <c r="B510" s="235"/>
      <c r="C510" s="235"/>
      <c r="D510" s="235"/>
      <c r="E510" s="235"/>
      <c r="F510" s="235"/>
      <c r="G510" s="235"/>
      <c r="H510" s="235"/>
      <c r="I510" s="235"/>
      <c r="J510" s="235"/>
      <c r="K510" s="235"/>
      <c r="L510" s="235"/>
      <c r="M510" s="235"/>
      <c r="N510" s="235"/>
      <c r="O510" s="235"/>
      <c r="P510" s="235"/>
      <c r="Q510" s="235"/>
    </row>
    <row r="511" spans="1:17" ht="12" customHeight="1" x14ac:dyDescent="0.25">
      <c r="A511" s="235"/>
      <c r="B511" s="235"/>
      <c r="C511" s="235"/>
      <c r="D511" s="235"/>
      <c r="E511" s="235"/>
      <c r="F511" s="235"/>
      <c r="G511" s="235"/>
      <c r="H511" s="235"/>
      <c r="I511" s="235"/>
      <c r="J511" s="235"/>
      <c r="K511" s="235"/>
      <c r="L511" s="235"/>
      <c r="M511" s="235"/>
      <c r="N511" s="235"/>
      <c r="O511" s="235"/>
      <c r="P511" s="235"/>
      <c r="Q511" s="235"/>
    </row>
    <row r="512" spans="1:17" ht="12" customHeight="1" x14ac:dyDescent="0.25">
      <c r="A512" s="235"/>
      <c r="B512" s="235"/>
      <c r="C512" s="235"/>
      <c r="D512" s="235"/>
      <c r="E512" s="235"/>
      <c r="F512" s="235"/>
      <c r="G512" s="235"/>
      <c r="H512" s="235"/>
      <c r="I512" s="235"/>
      <c r="J512" s="235"/>
      <c r="K512" s="235"/>
      <c r="L512" s="235"/>
      <c r="M512" s="235"/>
      <c r="N512" s="235"/>
      <c r="O512" s="235"/>
      <c r="P512" s="235"/>
      <c r="Q512" s="235"/>
    </row>
    <row r="513" spans="1:17" ht="12" customHeight="1" x14ac:dyDescent="0.25">
      <c r="A513" s="235"/>
      <c r="B513" s="235"/>
      <c r="C513" s="235"/>
      <c r="D513" s="235"/>
      <c r="E513" s="235"/>
      <c r="F513" s="235"/>
      <c r="G513" s="235"/>
      <c r="H513" s="235"/>
      <c r="I513" s="235"/>
      <c r="J513" s="235"/>
      <c r="K513" s="235"/>
      <c r="L513" s="235"/>
      <c r="M513" s="235"/>
      <c r="N513" s="235"/>
      <c r="O513" s="235"/>
      <c r="P513" s="235"/>
      <c r="Q513" s="235"/>
    </row>
    <row r="514" spans="1:17" ht="12" customHeight="1" x14ac:dyDescent="0.25">
      <c r="A514" s="235"/>
      <c r="B514" s="235"/>
      <c r="C514" s="235"/>
      <c r="D514" s="235"/>
      <c r="E514" s="235"/>
      <c r="F514" s="235"/>
      <c r="G514" s="235"/>
      <c r="H514" s="235"/>
      <c r="I514" s="235"/>
      <c r="J514" s="235"/>
      <c r="K514" s="235"/>
      <c r="L514" s="235"/>
      <c r="M514" s="235"/>
      <c r="N514" s="235"/>
      <c r="O514" s="235"/>
      <c r="P514" s="235"/>
      <c r="Q514" s="235"/>
    </row>
    <row r="515" spans="1:17" ht="12" customHeight="1" x14ac:dyDescent="0.25">
      <c r="A515" s="235"/>
      <c r="B515" s="235"/>
      <c r="C515" s="235"/>
      <c r="D515" s="235"/>
      <c r="E515" s="235"/>
      <c r="F515" s="235"/>
      <c r="G515" s="235"/>
      <c r="H515" s="235"/>
      <c r="I515" s="235"/>
      <c r="J515" s="235"/>
      <c r="K515" s="235"/>
      <c r="L515" s="235"/>
      <c r="M515" s="235"/>
      <c r="N515" s="235"/>
      <c r="O515" s="235"/>
      <c r="P515" s="235"/>
      <c r="Q515" s="235"/>
    </row>
    <row r="516" spans="1:17" ht="12" customHeight="1" x14ac:dyDescent="0.25">
      <c r="A516" s="235"/>
      <c r="B516" s="235"/>
      <c r="C516" s="235"/>
      <c r="D516" s="235"/>
      <c r="E516" s="235"/>
      <c r="F516" s="235"/>
      <c r="G516" s="235"/>
      <c r="H516" s="235"/>
      <c r="I516" s="235"/>
      <c r="J516" s="235"/>
      <c r="K516" s="235"/>
      <c r="L516" s="235"/>
      <c r="M516" s="235"/>
      <c r="N516" s="235"/>
      <c r="O516" s="235"/>
      <c r="P516" s="235"/>
      <c r="Q516" s="235"/>
    </row>
    <row r="517" spans="1:17" ht="12" customHeight="1" x14ac:dyDescent="0.25">
      <c r="A517" s="235"/>
      <c r="B517" s="235"/>
      <c r="C517" s="235"/>
      <c r="D517" s="235"/>
      <c r="E517" s="235"/>
      <c r="F517" s="235"/>
      <c r="G517" s="235"/>
      <c r="H517" s="235"/>
      <c r="I517" s="235"/>
      <c r="J517" s="235"/>
      <c r="K517" s="235"/>
      <c r="L517" s="235"/>
      <c r="M517" s="235"/>
      <c r="N517" s="235"/>
      <c r="O517" s="235"/>
      <c r="P517" s="235"/>
      <c r="Q517" s="235"/>
    </row>
    <row r="518" spans="1:17" ht="12" customHeight="1" x14ac:dyDescent="0.25">
      <c r="A518" s="235"/>
      <c r="B518" s="235"/>
      <c r="C518" s="235"/>
      <c r="D518" s="235"/>
      <c r="E518" s="235"/>
      <c r="F518" s="235"/>
      <c r="G518" s="235"/>
      <c r="H518" s="235"/>
      <c r="I518" s="235"/>
      <c r="J518" s="235"/>
      <c r="K518" s="235"/>
      <c r="L518" s="235"/>
      <c r="M518" s="235"/>
      <c r="N518" s="235"/>
      <c r="O518" s="235"/>
      <c r="P518" s="235"/>
      <c r="Q518" s="235"/>
    </row>
    <row r="519" spans="1:17" ht="12" customHeight="1" x14ac:dyDescent="0.25">
      <c r="A519" s="235"/>
      <c r="B519" s="235"/>
      <c r="C519" s="235"/>
      <c r="D519" s="235"/>
      <c r="E519" s="235"/>
      <c r="F519" s="235"/>
      <c r="G519" s="235"/>
      <c r="H519" s="235"/>
      <c r="I519" s="235"/>
      <c r="J519" s="235"/>
      <c r="K519" s="235"/>
      <c r="L519" s="235"/>
      <c r="M519" s="235"/>
      <c r="N519" s="235"/>
      <c r="O519" s="235"/>
      <c r="P519" s="235"/>
      <c r="Q519" s="235"/>
    </row>
    <row r="520" spans="1:17" ht="12" customHeight="1" x14ac:dyDescent="0.25">
      <c r="A520" s="235"/>
      <c r="B520" s="235"/>
      <c r="C520" s="235"/>
      <c r="D520" s="235"/>
      <c r="E520" s="235"/>
      <c r="F520" s="235"/>
      <c r="G520" s="235"/>
      <c r="H520" s="235"/>
      <c r="I520" s="235"/>
      <c r="J520" s="235"/>
      <c r="K520" s="235"/>
      <c r="L520" s="235"/>
      <c r="M520" s="235"/>
      <c r="N520" s="235"/>
      <c r="O520" s="235"/>
      <c r="P520" s="235"/>
      <c r="Q520" s="235"/>
    </row>
    <row r="521" spans="1:17" ht="12" customHeight="1" x14ac:dyDescent="0.25">
      <c r="A521" s="235"/>
      <c r="B521" s="235"/>
      <c r="C521" s="235"/>
      <c r="D521" s="235"/>
      <c r="E521" s="235"/>
      <c r="F521" s="235"/>
      <c r="G521" s="235"/>
      <c r="H521" s="235"/>
      <c r="I521" s="235"/>
      <c r="J521" s="235"/>
      <c r="K521" s="235"/>
      <c r="L521" s="235"/>
      <c r="M521" s="235"/>
      <c r="N521" s="235"/>
      <c r="O521" s="235"/>
      <c r="P521" s="235"/>
      <c r="Q521" s="235"/>
    </row>
    <row r="522" spans="1:17" ht="12" customHeight="1" x14ac:dyDescent="0.25">
      <c r="A522" s="235"/>
      <c r="B522" s="235"/>
      <c r="C522" s="235"/>
      <c r="D522" s="235"/>
      <c r="E522" s="235"/>
      <c r="F522" s="235"/>
      <c r="G522" s="235"/>
      <c r="H522" s="235"/>
      <c r="I522" s="235"/>
      <c r="J522" s="235"/>
      <c r="K522" s="235"/>
      <c r="L522" s="235"/>
      <c r="M522" s="235"/>
      <c r="N522" s="235"/>
      <c r="O522" s="235"/>
      <c r="P522" s="235"/>
      <c r="Q522" s="235"/>
    </row>
    <row r="523" spans="1:17" ht="12" customHeight="1" x14ac:dyDescent="0.25">
      <c r="A523" s="235"/>
      <c r="B523" s="235"/>
      <c r="C523" s="235"/>
      <c r="D523" s="235"/>
      <c r="E523" s="235"/>
      <c r="F523" s="235"/>
      <c r="G523" s="235"/>
      <c r="H523" s="235"/>
      <c r="I523" s="235"/>
      <c r="J523" s="235"/>
      <c r="K523" s="235"/>
      <c r="L523" s="235"/>
      <c r="M523" s="235"/>
      <c r="N523" s="235"/>
      <c r="O523" s="235"/>
      <c r="P523" s="235"/>
      <c r="Q523" s="235"/>
    </row>
    <row r="524" spans="1:17" ht="12" customHeight="1" x14ac:dyDescent="0.25">
      <c r="A524" s="235"/>
      <c r="B524" s="235"/>
      <c r="C524" s="235"/>
      <c r="D524" s="235"/>
      <c r="E524" s="235"/>
      <c r="F524" s="235"/>
      <c r="G524" s="235"/>
      <c r="H524" s="235"/>
      <c r="I524" s="235"/>
      <c r="J524" s="235"/>
      <c r="K524" s="235"/>
      <c r="L524" s="235"/>
      <c r="M524" s="235"/>
      <c r="N524" s="235"/>
      <c r="O524" s="235"/>
      <c r="P524" s="235"/>
      <c r="Q524" s="235"/>
    </row>
    <row r="525" spans="1:17" ht="12" customHeight="1" x14ac:dyDescent="0.25">
      <c r="A525" s="235"/>
      <c r="B525" s="235"/>
      <c r="C525" s="235"/>
      <c r="D525" s="235"/>
      <c r="E525" s="235"/>
      <c r="F525" s="235"/>
      <c r="G525" s="235"/>
      <c r="H525" s="235"/>
      <c r="I525" s="235"/>
      <c r="J525" s="235"/>
      <c r="K525" s="235"/>
      <c r="L525" s="235"/>
      <c r="M525" s="235"/>
      <c r="N525" s="235"/>
      <c r="O525" s="235"/>
      <c r="P525" s="235"/>
      <c r="Q525" s="235"/>
    </row>
    <row r="526" spans="1:17" ht="12" customHeight="1" x14ac:dyDescent="0.25">
      <c r="A526" s="235"/>
      <c r="B526" s="235"/>
      <c r="C526" s="235"/>
      <c r="D526" s="235"/>
      <c r="E526" s="235"/>
      <c r="F526" s="235"/>
      <c r="G526" s="235"/>
      <c r="H526" s="235"/>
      <c r="I526" s="235"/>
      <c r="J526" s="235"/>
      <c r="K526" s="235"/>
      <c r="L526" s="235"/>
      <c r="M526" s="235"/>
      <c r="N526" s="235"/>
      <c r="O526" s="235"/>
      <c r="P526" s="235"/>
      <c r="Q526" s="235"/>
    </row>
    <row r="527" spans="1:17" ht="12" customHeight="1" x14ac:dyDescent="0.25">
      <c r="A527" s="235"/>
      <c r="B527" s="235"/>
      <c r="C527" s="235"/>
      <c r="D527" s="235"/>
      <c r="E527" s="235"/>
      <c r="F527" s="235"/>
      <c r="G527" s="235"/>
      <c r="H527" s="235"/>
      <c r="I527" s="235"/>
      <c r="J527" s="235"/>
      <c r="K527" s="235"/>
      <c r="L527" s="235"/>
      <c r="M527" s="235"/>
      <c r="N527" s="235"/>
      <c r="O527" s="235"/>
      <c r="P527" s="235"/>
      <c r="Q527" s="235"/>
    </row>
    <row r="528" spans="1:17" ht="12" customHeight="1" x14ac:dyDescent="0.25">
      <c r="A528" s="235"/>
      <c r="B528" s="235"/>
      <c r="C528" s="235"/>
      <c r="D528" s="235"/>
      <c r="E528" s="235"/>
      <c r="F528" s="235"/>
      <c r="G528" s="235"/>
      <c r="H528" s="235"/>
      <c r="I528" s="235"/>
      <c r="J528" s="235"/>
      <c r="K528" s="235"/>
      <c r="L528" s="235"/>
      <c r="M528" s="235"/>
      <c r="N528" s="235"/>
      <c r="O528" s="235"/>
      <c r="P528" s="235"/>
      <c r="Q528" s="235"/>
    </row>
    <row r="529" spans="1:17" ht="12" customHeight="1" x14ac:dyDescent="0.25">
      <c r="A529" s="235"/>
      <c r="B529" s="235"/>
      <c r="C529" s="235"/>
      <c r="D529" s="235"/>
      <c r="E529" s="235"/>
      <c r="F529" s="235"/>
      <c r="G529" s="235"/>
      <c r="H529" s="235"/>
      <c r="I529" s="235"/>
      <c r="J529" s="235"/>
      <c r="K529" s="235"/>
      <c r="L529" s="235"/>
      <c r="M529" s="235"/>
      <c r="N529" s="235"/>
      <c r="O529" s="235"/>
      <c r="P529" s="235"/>
      <c r="Q529" s="235"/>
    </row>
    <row r="530" spans="1:17" ht="12" customHeight="1" x14ac:dyDescent="0.25">
      <c r="A530" s="235"/>
      <c r="B530" s="235"/>
      <c r="C530" s="235"/>
      <c r="D530" s="235"/>
      <c r="E530" s="235"/>
      <c r="F530" s="235"/>
      <c r="G530" s="235"/>
      <c r="H530" s="235"/>
      <c r="I530" s="235"/>
      <c r="J530" s="235"/>
      <c r="K530" s="235"/>
      <c r="L530" s="235"/>
      <c r="M530" s="235"/>
      <c r="N530" s="235"/>
      <c r="O530" s="235"/>
      <c r="P530" s="235"/>
      <c r="Q530" s="235"/>
    </row>
    <row r="531" spans="1:17" ht="12" customHeight="1" x14ac:dyDescent="0.25">
      <c r="A531" s="235"/>
      <c r="B531" s="235"/>
      <c r="C531" s="235"/>
      <c r="D531" s="235"/>
      <c r="E531" s="235"/>
      <c r="F531" s="235"/>
      <c r="G531" s="235"/>
      <c r="H531" s="235"/>
      <c r="I531" s="235"/>
      <c r="J531" s="235"/>
      <c r="K531" s="235"/>
      <c r="L531" s="235"/>
      <c r="M531" s="235"/>
      <c r="N531" s="235"/>
      <c r="O531" s="235"/>
      <c r="P531" s="235"/>
      <c r="Q531" s="235"/>
    </row>
    <row r="532" spans="1:17" ht="12" customHeight="1" x14ac:dyDescent="0.25">
      <c r="A532" s="235"/>
      <c r="B532" s="235"/>
      <c r="C532" s="235"/>
      <c r="D532" s="235"/>
      <c r="E532" s="235"/>
      <c r="F532" s="235"/>
      <c r="G532" s="235"/>
      <c r="H532" s="235"/>
      <c r="I532" s="235"/>
      <c r="J532" s="235"/>
      <c r="K532" s="235"/>
      <c r="L532" s="235"/>
      <c r="M532" s="235"/>
      <c r="N532" s="235"/>
      <c r="O532" s="235"/>
      <c r="P532" s="235"/>
      <c r="Q532" s="235"/>
    </row>
    <row r="533" spans="1:17" ht="12" customHeight="1" x14ac:dyDescent="0.25">
      <c r="A533" s="235"/>
      <c r="B533" s="235"/>
      <c r="C533" s="235"/>
      <c r="D533" s="235"/>
      <c r="E533" s="235"/>
      <c r="F533" s="235"/>
      <c r="G533" s="235"/>
      <c r="H533" s="235"/>
      <c r="I533" s="235"/>
      <c r="J533" s="235"/>
      <c r="K533" s="235"/>
      <c r="L533" s="235"/>
      <c r="M533" s="235"/>
      <c r="N533" s="235"/>
      <c r="O533" s="235"/>
      <c r="P533" s="235"/>
      <c r="Q533" s="235"/>
    </row>
    <row r="534" spans="1:17" ht="12" customHeight="1" x14ac:dyDescent="0.25">
      <c r="A534" s="235"/>
      <c r="B534" s="235"/>
      <c r="C534" s="235"/>
      <c r="D534" s="235"/>
      <c r="E534" s="235"/>
      <c r="F534" s="235"/>
      <c r="G534" s="235"/>
      <c r="H534" s="235"/>
      <c r="I534" s="235"/>
      <c r="J534" s="235"/>
      <c r="K534" s="235"/>
      <c r="L534" s="235"/>
      <c r="M534" s="235"/>
      <c r="N534" s="235"/>
      <c r="O534" s="235"/>
      <c r="P534" s="235"/>
      <c r="Q534" s="235"/>
    </row>
    <row r="535" spans="1:17" ht="12" customHeight="1" x14ac:dyDescent="0.25">
      <c r="A535" s="235"/>
      <c r="B535" s="235"/>
      <c r="C535" s="235"/>
      <c r="D535" s="235"/>
      <c r="E535" s="235"/>
      <c r="F535" s="235"/>
      <c r="G535" s="235"/>
      <c r="H535" s="235"/>
      <c r="I535" s="235"/>
      <c r="J535" s="235"/>
      <c r="K535" s="235"/>
      <c r="L535" s="235"/>
      <c r="M535" s="235"/>
      <c r="N535" s="235"/>
      <c r="O535" s="235"/>
      <c r="P535" s="235"/>
      <c r="Q535" s="235"/>
    </row>
    <row r="536" spans="1:17" ht="12" customHeight="1" x14ac:dyDescent="0.25">
      <c r="A536" s="235"/>
      <c r="B536" s="235"/>
      <c r="C536" s="235"/>
      <c r="D536" s="235"/>
      <c r="E536" s="235"/>
      <c r="F536" s="235"/>
      <c r="G536" s="235"/>
      <c r="H536" s="235"/>
      <c r="I536" s="235"/>
      <c r="J536" s="235"/>
      <c r="K536" s="235"/>
      <c r="L536" s="235"/>
      <c r="M536" s="235"/>
      <c r="N536" s="235"/>
      <c r="O536" s="235"/>
      <c r="P536" s="235"/>
      <c r="Q536" s="235"/>
    </row>
    <row r="537" spans="1:17" ht="12" customHeight="1" x14ac:dyDescent="0.25">
      <c r="A537" s="235"/>
      <c r="B537" s="235"/>
      <c r="C537" s="235"/>
      <c r="D537" s="235"/>
      <c r="E537" s="235"/>
      <c r="F537" s="235"/>
      <c r="G537" s="235"/>
      <c r="H537" s="235"/>
      <c r="I537" s="235"/>
      <c r="J537" s="235"/>
      <c r="K537" s="235"/>
      <c r="L537" s="235"/>
      <c r="M537" s="235"/>
      <c r="N537" s="235"/>
      <c r="O537" s="235"/>
      <c r="P537" s="235"/>
      <c r="Q537" s="235"/>
    </row>
    <row r="538" spans="1:17" ht="12" customHeight="1" x14ac:dyDescent="0.25">
      <c r="A538" s="235"/>
      <c r="B538" s="235"/>
      <c r="C538" s="235"/>
      <c r="D538" s="235"/>
      <c r="E538" s="235"/>
      <c r="F538" s="235"/>
      <c r="G538" s="235"/>
      <c r="H538" s="235"/>
      <c r="I538" s="235"/>
      <c r="J538" s="235"/>
      <c r="K538" s="235"/>
      <c r="L538" s="235"/>
      <c r="M538" s="235"/>
      <c r="N538" s="235"/>
      <c r="O538" s="235"/>
      <c r="P538" s="235"/>
      <c r="Q538" s="235"/>
    </row>
    <row r="539" spans="1:17" ht="12" customHeight="1" x14ac:dyDescent="0.25">
      <c r="A539" s="235"/>
      <c r="B539" s="235"/>
      <c r="C539" s="235"/>
      <c r="D539" s="235"/>
      <c r="E539" s="235"/>
      <c r="F539" s="235"/>
      <c r="G539" s="235"/>
      <c r="H539" s="235"/>
      <c r="I539" s="235"/>
      <c r="J539" s="235"/>
      <c r="K539" s="235"/>
      <c r="L539" s="235"/>
      <c r="M539" s="235"/>
      <c r="N539" s="235"/>
      <c r="O539" s="235"/>
      <c r="P539" s="235"/>
      <c r="Q539" s="235"/>
    </row>
    <row r="540" spans="1:17" ht="12" customHeight="1" x14ac:dyDescent="0.25">
      <c r="A540" s="235"/>
      <c r="B540" s="235"/>
      <c r="C540" s="235"/>
      <c r="D540" s="235"/>
      <c r="E540" s="235"/>
      <c r="F540" s="235"/>
      <c r="G540" s="235"/>
      <c r="H540" s="235"/>
      <c r="I540" s="235"/>
      <c r="J540" s="235"/>
      <c r="K540" s="235"/>
      <c r="L540" s="235"/>
      <c r="M540" s="235"/>
      <c r="N540" s="235"/>
      <c r="O540" s="235"/>
      <c r="P540" s="235"/>
      <c r="Q540" s="235"/>
    </row>
    <row r="541" spans="1:17" ht="12" customHeight="1" x14ac:dyDescent="0.25">
      <c r="A541" s="235"/>
      <c r="B541" s="235"/>
      <c r="C541" s="235"/>
      <c r="D541" s="235"/>
      <c r="E541" s="235"/>
      <c r="F541" s="235"/>
      <c r="G541" s="235"/>
      <c r="H541" s="235"/>
      <c r="I541" s="235"/>
      <c r="J541" s="235"/>
      <c r="K541" s="235"/>
      <c r="L541" s="235"/>
      <c r="M541" s="235"/>
      <c r="N541" s="235"/>
      <c r="O541" s="235"/>
      <c r="P541" s="235"/>
      <c r="Q541" s="235"/>
    </row>
    <row r="542" spans="1:17" ht="12" customHeight="1" x14ac:dyDescent="0.25">
      <c r="A542" s="235"/>
      <c r="B542" s="235"/>
      <c r="C542" s="235"/>
      <c r="D542" s="235"/>
      <c r="E542" s="235"/>
      <c r="F542" s="235"/>
      <c r="G542" s="235"/>
      <c r="H542" s="235"/>
      <c r="I542" s="235"/>
      <c r="J542" s="235"/>
      <c r="K542" s="235"/>
      <c r="L542" s="235"/>
      <c r="M542" s="235"/>
      <c r="N542" s="235"/>
      <c r="O542" s="235"/>
      <c r="P542" s="235"/>
      <c r="Q542" s="235"/>
    </row>
    <row r="543" spans="1:17" ht="12" customHeight="1" x14ac:dyDescent="0.25">
      <c r="A543" s="235"/>
      <c r="B543" s="235"/>
      <c r="C543" s="235"/>
      <c r="D543" s="235"/>
      <c r="E543" s="235"/>
      <c r="F543" s="235"/>
      <c r="G543" s="235"/>
      <c r="H543" s="235"/>
      <c r="I543" s="235"/>
      <c r="J543" s="235"/>
      <c r="K543" s="235"/>
      <c r="L543" s="235"/>
      <c r="M543" s="235"/>
      <c r="N543" s="235"/>
      <c r="O543" s="235"/>
      <c r="P543" s="235"/>
      <c r="Q543" s="235"/>
    </row>
    <row r="544" spans="1:17" ht="12" customHeight="1" x14ac:dyDescent="0.25">
      <c r="A544" s="235"/>
      <c r="B544" s="235"/>
      <c r="C544" s="235"/>
      <c r="D544" s="235"/>
      <c r="E544" s="235"/>
      <c r="F544" s="235"/>
      <c r="G544" s="235"/>
      <c r="H544" s="235"/>
      <c r="I544" s="235"/>
      <c r="J544" s="235"/>
      <c r="K544" s="235"/>
      <c r="L544" s="235"/>
      <c r="M544" s="235"/>
      <c r="N544" s="235"/>
      <c r="O544" s="235"/>
      <c r="P544" s="235"/>
      <c r="Q544" s="235"/>
    </row>
    <row r="545" spans="1:17" ht="12" customHeight="1" x14ac:dyDescent="0.25">
      <c r="A545" s="235"/>
      <c r="B545" s="235"/>
      <c r="C545" s="235"/>
      <c r="D545" s="235"/>
      <c r="E545" s="235"/>
      <c r="F545" s="235"/>
      <c r="G545" s="235"/>
      <c r="H545" s="235"/>
      <c r="I545" s="235"/>
      <c r="J545" s="235"/>
      <c r="K545" s="235"/>
      <c r="L545" s="235"/>
      <c r="M545" s="235"/>
      <c r="N545" s="235"/>
      <c r="O545" s="235"/>
      <c r="P545" s="235"/>
      <c r="Q545" s="235"/>
    </row>
    <row r="546" spans="1:17" ht="12" customHeight="1" x14ac:dyDescent="0.25">
      <c r="A546" s="235"/>
      <c r="B546" s="235"/>
      <c r="C546" s="235"/>
      <c r="D546" s="235"/>
      <c r="E546" s="235"/>
      <c r="F546" s="235"/>
      <c r="G546" s="235"/>
      <c r="H546" s="235"/>
      <c r="I546" s="235"/>
      <c r="J546" s="235"/>
      <c r="K546" s="235"/>
      <c r="L546" s="235"/>
      <c r="M546" s="235"/>
      <c r="N546" s="235"/>
      <c r="O546" s="235"/>
      <c r="P546" s="235"/>
      <c r="Q546" s="235"/>
    </row>
    <row r="547" spans="1:17" ht="12" customHeight="1" x14ac:dyDescent="0.25">
      <c r="A547" s="235"/>
      <c r="B547" s="235"/>
      <c r="C547" s="235"/>
      <c r="D547" s="235"/>
      <c r="E547" s="235"/>
      <c r="F547" s="235"/>
      <c r="G547" s="235"/>
      <c r="H547" s="235"/>
      <c r="I547" s="235"/>
      <c r="J547" s="235"/>
      <c r="K547" s="235"/>
      <c r="L547" s="235"/>
      <c r="M547" s="235"/>
      <c r="N547" s="235"/>
      <c r="O547" s="235"/>
      <c r="P547" s="235"/>
      <c r="Q547" s="235"/>
    </row>
    <row r="548" spans="1:17" ht="12" customHeight="1" x14ac:dyDescent="0.25">
      <c r="A548" s="235"/>
      <c r="B548" s="235"/>
      <c r="C548" s="235"/>
      <c r="D548" s="235"/>
      <c r="E548" s="235"/>
      <c r="F548" s="235"/>
      <c r="G548" s="235"/>
      <c r="H548" s="235"/>
      <c r="I548" s="235"/>
      <c r="J548" s="235"/>
      <c r="K548" s="235"/>
      <c r="L548" s="235"/>
      <c r="M548" s="235"/>
      <c r="N548" s="235"/>
      <c r="O548" s="235"/>
      <c r="P548" s="235"/>
      <c r="Q548" s="235"/>
    </row>
    <row r="549" spans="1:17" ht="12" customHeight="1" x14ac:dyDescent="0.25">
      <c r="A549" s="235"/>
      <c r="B549" s="235"/>
      <c r="C549" s="235"/>
      <c r="D549" s="235"/>
      <c r="E549" s="235"/>
      <c r="F549" s="235"/>
      <c r="G549" s="235"/>
      <c r="H549" s="235"/>
      <c r="I549" s="235"/>
      <c r="J549" s="235"/>
      <c r="K549" s="235"/>
      <c r="L549" s="235"/>
      <c r="M549" s="235"/>
      <c r="N549" s="235"/>
      <c r="O549" s="235"/>
      <c r="P549" s="235"/>
      <c r="Q549" s="235"/>
    </row>
    <row r="550" spans="1:17" ht="12" customHeight="1" x14ac:dyDescent="0.25">
      <c r="A550" s="235"/>
      <c r="B550" s="235"/>
      <c r="C550" s="235"/>
      <c r="D550" s="235"/>
      <c r="E550" s="235"/>
      <c r="F550" s="235"/>
      <c r="G550" s="235"/>
      <c r="H550" s="235"/>
      <c r="I550" s="235"/>
      <c r="J550" s="235"/>
      <c r="K550" s="235"/>
      <c r="L550" s="235"/>
      <c r="M550" s="235"/>
      <c r="N550" s="235"/>
      <c r="O550" s="235"/>
      <c r="P550" s="235"/>
      <c r="Q550" s="235"/>
    </row>
    <row r="551" spans="1:17" ht="12" customHeight="1" x14ac:dyDescent="0.25">
      <c r="A551" s="235"/>
      <c r="B551" s="235"/>
      <c r="C551" s="235"/>
      <c r="D551" s="235"/>
      <c r="E551" s="235"/>
      <c r="F551" s="235"/>
      <c r="G551" s="235"/>
      <c r="H551" s="235"/>
      <c r="I551" s="235"/>
      <c r="J551" s="235"/>
      <c r="K551" s="235"/>
      <c r="L551" s="235"/>
      <c r="M551" s="235"/>
      <c r="N551" s="235"/>
      <c r="O551" s="235"/>
      <c r="P551" s="235"/>
      <c r="Q551" s="235"/>
    </row>
    <row r="552" spans="1:17" ht="12" customHeight="1" x14ac:dyDescent="0.25">
      <c r="A552" s="235"/>
      <c r="B552" s="235"/>
      <c r="C552" s="235"/>
      <c r="D552" s="235"/>
      <c r="E552" s="235"/>
      <c r="F552" s="235"/>
      <c r="G552" s="235"/>
      <c r="H552" s="235"/>
      <c r="I552" s="235"/>
      <c r="J552" s="235"/>
      <c r="K552" s="235"/>
      <c r="L552" s="235"/>
      <c r="M552" s="235"/>
      <c r="N552" s="235"/>
      <c r="O552" s="235"/>
      <c r="P552" s="235"/>
      <c r="Q552" s="235"/>
    </row>
    <row r="553" spans="1:17" ht="12" customHeight="1" x14ac:dyDescent="0.25">
      <c r="A553" s="235"/>
      <c r="B553" s="235"/>
      <c r="C553" s="235"/>
      <c r="D553" s="235"/>
      <c r="E553" s="235"/>
      <c r="F553" s="235"/>
      <c r="G553" s="235"/>
      <c r="H553" s="235"/>
      <c r="I553" s="235"/>
      <c r="J553" s="235"/>
      <c r="K553" s="235"/>
      <c r="L553" s="235"/>
      <c r="M553" s="235"/>
      <c r="N553" s="235"/>
      <c r="O553" s="235"/>
      <c r="P553" s="235"/>
      <c r="Q553" s="235"/>
    </row>
    <row r="554" spans="1:17" ht="12" customHeight="1" x14ac:dyDescent="0.25">
      <c r="A554" s="235"/>
      <c r="B554" s="235"/>
      <c r="C554" s="235"/>
      <c r="D554" s="235"/>
      <c r="E554" s="235"/>
      <c r="F554" s="235"/>
      <c r="G554" s="235"/>
      <c r="H554" s="235"/>
      <c r="I554" s="235"/>
      <c r="J554" s="235"/>
      <c r="K554" s="235"/>
      <c r="L554" s="235"/>
      <c r="M554" s="235"/>
      <c r="N554" s="235"/>
      <c r="O554" s="235"/>
      <c r="P554" s="235"/>
      <c r="Q554" s="235"/>
    </row>
    <row r="555" spans="1:17" ht="12" customHeight="1" x14ac:dyDescent="0.25">
      <c r="A555" s="235"/>
      <c r="B555" s="235"/>
      <c r="C555" s="235"/>
      <c r="D555" s="235"/>
      <c r="E555" s="235"/>
      <c r="F555" s="235"/>
      <c r="G555" s="235"/>
      <c r="H555" s="235"/>
      <c r="I555" s="235"/>
      <c r="J555" s="235"/>
      <c r="K555" s="235"/>
      <c r="L555" s="235"/>
      <c r="M555" s="235"/>
      <c r="N555" s="235"/>
      <c r="O555" s="235"/>
      <c r="P555" s="235"/>
      <c r="Q555" s="235"/>
    </row>
    <row r="556" spans="1:17" ht="12" customHeight="1" x14ac:dyDescent="0.25">
      <c r="A556" s="235"/>
      <c r="B556" s="235"/>
      <c r="C556" s="235"/>
      <c r="D556" s="235"/>
      <c r="E556" s="235"/>
      <c r="F556" s="235"/>
      <c r="G556" s="235"/>
      <c r="H556" s="235"/>
      <c r="I556" s="235"/>
      <c r="J556" s="235"/>
      <c r="K556" s="235"/>
      <c r="L556" s="235"/>
      <c r="M556" s="235"/>
      <c r="N556" s="235"/>
      <c r="O556" s="235"/>
      <c r="P556" s="235"/>
      <c r="Q556" s="235"/>
    </row>
    <row r="557" spans="1:17" ht="12" customHeight="1" x14ac:dyDescent="0.25">
      <c r="A557" s="235"/>
      <c r="B557" s="235"/>
      <c r="C557" s="235"/>
      <c r="D557" s="235"/>
      <c r="E557" s="235"/>
      <c r="F557" s="235"/>
      <c r="G557" s="235"/>
      <c r="H557" s="235"/>
      <c r="I557" s="235"/>
      <c r="J557" s="235"/>
      <c r="K557" s="235"/>
      <c r="L557" s="235"/>
      <c r="M557" s="235"/>
      <c r="N557" s="235"/>
      <c r="O557" s="235"/>
      <c r="P557" s="235"/>
      <c r="Q557" s="235"/>
    </row>
    <row r="558" spans="1:17" ht="12" customHeight="1" x14ac:dyDescent="0.25">
      <c r="A558" s="235"/>
      <c r="B558" s="235"/>
      <c r="C558" s="235"/>
      <c r="D558" s="235"/>
      <c r="E558" s="235"/>
      <c r="F558" s="235"/>
      <c r="G558" s="235"/>
      <c r="H558" s="235"/>
      <c r="I558" s="235"/>
      <c r="J558" s="235"/>
      <c r="K558" s="235"/>
      <c r="L558" s="235"/>
      <c r="M558" s="235"/>
      <c r="N558" s="235"/>
      <c r="O558" s="235"/>
      <c r="P558" s="235"/>
      <c r="Q558" s="235"/>
    </row>
    <row r="559" spans="1:17" ht="12" customHeight="1" x14ac:dyDescent="0.25">
      <c r="A559" s="235"/>
      <c r="B559" s="235"/>
      <c r="C559" s="235"/>
      <c r="D559" s="235"/>
      <c r="E559" s="235"/>
      <c r="F559" s="235"/>
      <c r="G559" s="235"/>
      <c r="H559" s="235"/>
      <c r="I559" s="235"/>
      <c r="J559" s="235"/>
      <c r="K559" s="235"/>
      <c r="L559" s="235"/>
      <c r="M559" s="235"/>
      <c r="N559" s="235"/>
      <c r="O559" s="235"/>
      <c r="P559" s="235"/>
      <c r="Q559" s="235"/>
    </row>
    <row r="560" spans="1:17" ht="12" customHeight="1" x14ac:dyDescent="0.25">
      <c r="A560" s="235"/>
      <c r="B560" s="235"/>
      <c r="C560" s="235"/>
      <c r="D560" s="235"/>
      <c r="E560" s="235"/>
      <c r="F560" s="235"/>
      <c r="G560" s="235"/>
      <c r="H560" s="235"/>
      <c r="I560" s="235"/>
      <c r="J560" s="235"/>
      <c r="K560" s="235"/>
      <c r="L560" s="235"/>
      <c r="M560" s="235"/>
      <c r="N560" s="235"/>
      <c r="O560" s="235"/>
      <c r="P560" s="235"/>
      <c r="Q560" s="235"/>
    </row>
    <row r="561" spans="1:17" ht="12" customHeight="1" x14ac:dyDescent="0.25">
      <c r="A561" s="235"/>
      <c r="B561" s="235"/>
      <c r="C561" s="235"/>
      <c r="D561" s="235"/>
      <c r="E561" s="235"/>
      <c r="F561" s="235"/>
      <c r="G561" s="235"/>
      <c r="H561" s="235"/>
      <c r="I561" s="235"/>
      <c r="J561" s="235"/>
      <c r="K561" s="235"/>
      <c r="L561" s="235"/>
      <c r="M561" s="235"/>
      <c r="N561" s="235"/>
      <c r="O561" s="235"/>
      <c r="P561" s="235"/>
      <c r="Q561" s="235"/>
    </row>
    <row r="562" spans="1:17" ht="12" customHeight="1" x14ac:dyDescent="0.25">
      <c r="A562" s="235"/>
      <c r="B562" s="235"/>
      <c r="C562" s="235"/>
      <c r="D562" s="235"/>
      <c r="E562" s="235"/>
      <c r="F562" s="235"/>
      <c r="G562" s="235"/>
      <c r="H562" s="235"/>
      <c r="I562" s="235"/>
      <c r="J562" s="235"/>
      <c r="K562" s="235"/>
      <c r="L562" s="235"/>
      <c r="M562" s="235"/>
      <c r="N562" s="235"/>
      <c r="O562" s="235"/>
      <c r="P562" s="235"/>
      <c r="Q562" s="235"/>
    </row>
    <row r="563" spans="1:17" ht="12" customHeight="1" x14ac:dyDescent="0.25">
      <c r="A563" s="235"/>
      <c r="B563" s="235"/>
      <c r="C563" s="235"/>
      <c r="D563" s="235"/>
      <c r="E563" s="235"/>
      <c r="F563" s="235"/>
      <c r="G563" s="235"/>
      <c r="H563" s="235"/>
      <c r="I563" s="235"/>
      <c r="J563" s="235"/>
      <c r="K563" s="235"/>
      <c r="L563" s="235"/>
      <c r="M563" s="235"/>
      <c r="N563" s="235"/>
      <c r="O563" s="235"/>
      <c r="P563" s="235"/>
      <c r="Q563" s="235"/>
    </row>
    <row r="564" spans="1:17" ht="12" customHeight="1" x14ac:dyDescent="0.25">
      <c r="A564" s="235"/>
      <c r="B564" s="235"/>
      <c r="C564" s="235"/>
      <c r="D564" s="235"/>
      <c r="E564" s="235"/>
      <c r="F564" s="235"/>
      <c r="G564" s="235"/>
      <c r="H564" s="235"/>
      <c r="I564" s="235"/>
      <c r="J564" s="235"/>
      <c r="K564" s="235"/>
      <c r="L564" s="235"/>
      <c r="M564" s="235"/>
      <c r="N564" s="235"/>
      <c r="O564" s="235"/>
      <c r="P564" s="235"/>
      <c r="Q564" s="235"/>
    </row>
    <row r="565" spans="1:17" ht="12" customHeight="1" x14ac:dyDescent="0.25">
      <c r="A565" s="235"/>
      <c r="B565" s="235"/>
      <c r="C565" s="235"/>
      <c r="D565" s="235"/>
      <c r="E565" s="235"/>
      <c r="F565" s="235"/>
      <c r="G565" s="235"/>
      <c r="H565" s="235"/>
      <c r="I565" s="235"/>
      <c r="J565" s="235"/>
      <c r="K565" s="235"/>
      <c r="L565" s="235"/>
      <c r="M565" s="235"/>
      <c r="N565" s="235"/>
      <c r="O565" s="235"/>
      <c r="P565" s="235"/>
      <c r="Q565" s="235"/>
    </row>
    <row r="566" spans="1:17" ht="12" customHeight="1" x14ac:dyDescent="0.25">
      <c r="A566" s="235"/>
      <c r="B566" s="235"/>
      <c r="C566" s="235"/>
      <c r="D566" s="235"/>
      <c r="E566" s="235"/>
      <c r="F566" s="235"/>
      <c r="G566" s="235"/>
      <c r="H566" s="235"/>
      <c r="I566" s="235"/>
      <c r="J566" s="235"/>
      <c r="K566" s="235"/>
      <c r="L566" s="235"/>
      <c r="M566" s="235"/>
      <c r="N566" s="235"/>
      <c r="O566" s="235"/>
      <c r="P566" s="235"/>
      <c r="Q566" s="235"/>
    </row>
    <row r="567" spans="1:17" ht="12" customHeight="1" x14ac:dyDescent="0.25">
      <c r="A567" s="235"/>
      <c r="B567" s="235"/>
      <c r="C567" s="235"/>
      <c r="D567" s="235"/>
      <c r="E567" s="235"/>
      <c r="F567" s="235"/>
      <c r="G567" s="235"/>
      <c r="H567" s="235"/>
      <c r="I567" s="235"/>
      <c r="J567" s="235"/>
      <c r="K567" s="235"/>
      <c r="L567" s="235"/>
      <c r="M567" s="235"/>
      <c r="N567" s="235"/>
      <c r="O567" s="235"/>
      <c r="P567" s="235"/>
      <c r="Q567" s="235"/>
    </row>
    <row r="568" spans="1:17" ht="12" customHeight="1" x14ac:dyDescent="0.25">
      <c r="A568" s="235"/>
      <c r="B568" s="235"/>
      <c r="C568" s="235"/>
      <c r="D568" s="235"/>
      <c r="E568" s="235"/>
      <c r="F568" s="235"/>
      <c r="G568" s="235"/>
      <c r="H568" s="235"/>
      <c r="I568" s="235"/>
      <c r="J568" s="235"/>
      <c r="K568" s="235"/>
      <c r="L568" s="235"/>
      <c r="M568" s="235"/>
      <c r="N568" s="235"/>
      <c r="O568" s="235"/>
      <c r="P568" s="235"/>
      <c r="Q568" s="235"/>
    </row>
    <row r="569" spans="1:17" ht="12" customHeight="1" x14ac:dyDescent="0.25">
      <c r="A569" s="235"/>
      <c r="B569" s="235"/>
      <c r="C569" s="235"/>
      <c r="D569" s="235"/>
      <c r="E569" s="235"/>
      <c r="F569" s="235"/>
      <c r="G569" s="235"/>
      <c r="H569" s="235"/>
      <c r="I569" s="235"/>
      <c r="J569" s="235"/>
      <c r="K569" s="235"/>
      <c r="L569" s="235"/>
      <c r="M569" s="235"/>
      <c r="N569" s="235"/>
      <c r="O569" s="235"/>
      <c r="P569" s="235"/>
      <c r="Q569" s="235"/>
    </row>
    <row r="570" spans="1:17" ht="12" customHeight="1" x14ac:dyDescent="0.25">
      <c r="A570" s="235"/>
      <c r="B570" s="235"/>
      <c r="C570" s="235"/>
      <c r="D570" s="235"/>
      <c r="E570" s="235"/>
      <c r="F570" s="235"/>
      <c r="G570" s="235"/>
      <c r="H570" s="235"/>
      <c r="I570" s="235"/>
      <c r="J570" s="235"/>
      <c r="K570" s="235"/>
      <c r="L570" s="235"/>
      <c r="M570" s="235"/>
      <c r="N570" s="235"/>
      <c r="O570" s="235"/>
      <c r="P570" s="235"/>
      <c r="Q570" s="235"/>
    </row>
    <row r="571" spans="1:17" ht="12" customHeight="1" x14ac:dyDescent="0.25">
      <c r="A571" s="235"/>
      <c r="B571" s="235"/>
      <c r="C571" s="235"/>
      <c r="D571" s="235"/>
      <c r="E571" s="235"/>
      <c r="F571" s="235"/>
      <c r="G571" s="235"/>
      <c r="H571" s="235"/>
      <c r="I571" s="235"/>
      <c r="J571" s="235"/>
      <c r="K571" s="235"/>
      <c r="L571" s="235"/>
      <c r="M571" s="235"/>
      <c r="N571" s="235"/>
      <c r="O571" s="235"/>
      <c r="P571" s="235"/>
      <c r="Q571" s="235"/>
    </row>
    <row r="572" spans="1:17" ht="12" customHeight="1" x14ac:dyDescent="0.25">
      <c r="A572" s="235"/>
      <c r="B572" s="235"/>
      <c r="C572" s="235"/>
      <c r="D572" s="235"/>
      <c r="E572" s="235"/>
      <c r="F572" s="235"/>
      <c r="G572" s="235"/>
      <c r="H572" s="235"/>
      <c r="I572" s="235"/>
      <c r="J572" s="235"/>
      <c r="K572" s="235"/>
      <c r="L572" s="235"/>
      <c r="M572" s="235"/>
      <c r="N572" s="235"/>
      <c r="O572" s="235"/>
      <c r="P572" s="235"/>
      <c r="Q572" s="235"/>
    </row>
    <row r="573" spans="1:17" ht="12" customHeight="1" x14ac:dyDescent="0.25">
      <c r="A573" s="235"/>
      <c r="B573" s="235"/>
      <c r="C573" s="235"/>
      <c r="D573" s="235"/>
      <c r="E573" s="235"/>
      <c r="F573" s="235"/>
      <c r="G573" s="235"/>
      <c r="H573" s="235"/>
      <c r="I573" s="235"/>
      <c r="J573" s="235"/>
      <c r="K573" s="235"/>
      <c r="L573" s="235"/>
      <c r="M573" s="235"/>
      <c r="N573" s="235"/>
      <c r="O573" s="235"/>
      <c r="P573" s="235"/>
      <c r="Q573" s="235"/>
    </row>
    <row r="574" spans="1:17" ht="12" customHeight="1" x14ac:dyDescent="0.25">
      <c r="A574" s="235"/>
      <c r="B574" s="235"/>
      <c r="C574" s="235"/>
      <c r="D574" s="235"/>
      <c r="E574" s="235"/>
      <c r="F574" s="235"/>
      <c r="G574" s="235"/>
      <c r="H574" s="235"/>
      <c r="I574" s="235"/>
      <c r="J574" s="235"/>
      <c r="K574" s="235"/>
      <c r="L574" s="235"/>
      <c r="M574" s="235"/>
      <c r="N574" s="235"/>
      <c r="O574" s="235"/>
      <c r="P574" s="235"/>
      <c r="Q574" s="235"/>
    </row>
    <row r="575" spans="1:17" ht="12" customHeight="1" x14ac:dyDescent="0.25">
      <c r="A575" s="235"/>
      <c r="B575" s="235"/>
      <c r="C575" s="235"/>
      <c r="D575" s="235"/>
      <c r="E575" s="235"/>
      <c r="F575" s="235"/>
      <c r="G575" s="235"/>
      <c r="H575" s="235"/>
      <c r="I575" s="235"/>
      <c r="J575" s="235"/>
      <c r="K575" s="235"/>
      <c r="L575" s="235"/>
      <c r="M575" s="235"/>
      <c r="N575" s="235"/>
      <c r="O575" s="235"/>
      <c r="P575" s="235"/>
      <c r="Q575" s="235"/>
    </row>
    <row r="576" spans="1:17" ht="12" customHeight="1" x14ac:dyDescent="0.25">
      <c r="A576" s="235"/>
      <c r="B576" s="235"/>
      <c r="C576" s="235"/>
      <c r="D576" s="235"/>
      <c r="E576" s="235"/>
      <c r="F576" s="235"/>
      <c r="G576" s="235"/>
      <c r="H576" s="235"/>
      <c r="I576" s="235"/>
      <c r="J576" s="235"/>
      <c r="K576" s="235"/>
      <c r="L576" s="235"/>
      <c r="M576" s="235"/>
      <c r="N576" s="235"/>
      <c r="O576" s="235"/>
      <c r="P576" s="235"/>
      <c r="Q576" s="235"/>
    </row>
    <row r="577" spans="1:17" ht="12" customHeight="1" x14ac:dyDescent="0.25">
      <c r="A577" s="235"/>
      <c r="B577" s="235"/>
      <c r="C577" s="235"/>
      <c r="D577" s="235"/>
      <c r="E577" s="235"/>
      <c r="F577" s="235"/>
      <c r="G577" s="235"/>
      <c r="H577" s="235"/>
      <c r="I577" s="235"/>
      <c r="J577" s="235"/>
      <c r="K577" s="235"/>
      <c r="L577" s="235"/>
      <c r="M577" s="235"/>
      <c r="N577" s="235"/>
      <c r="O577" s="235"/>
      <c r="P577" s="235"/>
      <c r="Q577" s="235"/>
    </row>
    <row r="578" spans="1:17" ht="12" customHeight="1" x14ac:dyDescent="0.25">
      <c r="A578" s="235"/>
      <c r="B578" s="235"/>
      <c r="C578" s="235"/>
      <c r="D578" s="235"/>
      <c r="E578" s="235"/>
      <c r="F578" s="235"/>
      <c r="G578" s="235"/>
      <c r="H578" s="235"/>
      <c r="I578" s="235"/>
      <c r="J578" s="235"/>
      <c r="K578" s="235"/>
      <c r="L578" s="235"/>
      <c r="M578" s="235"/>
      <c r="N578" s="235"/>
      <c r="O578" s="235"/>
      <c r="P578" s="235"/>
      <c r="Q578" s="235"/>
    </row>
    <row r="579" spans="1:17" ht="12" customHeight="1" x14ac:dyDescent="0.25">
      <c r="A579" s="235"/>
      <c r="B579" s="235"/>
      <c r="C579" s="235"/>
      <c r="D579" s="235"/>
      <c r="E579" s="235"/>
      <c r="F579" s="235"/>
      <c r="G579" s="235"/>
      <c r="H579" s="235"/>
      <c r="I579" s="235"/>
      <c r="J579" s="235"/>
      <c r="K579" s="235"/>
      <c r="L579" s="235"/>
      <c r="M579" s="235"/>
      <c r="N579" s="235"/>
      <c r="O579" s="235"/>
      <c r="P579" s="235"/>
      <c r="Q579" s="235"/>
    </row>
    <row r="580" spans="1:17" ht="12" customHeight="1" x14ac:dyDescent="0.25">
      <c r="A580" s="235"/>
      <c r="B580" s="235"/>
      <c r="C580" s="235"/>
      <c r="D580" s="235"/>
      <c r="E580" s="235"/>
      <c r="F580" s="235"/>
      <c r="G580" s="235"/>
      <c r="H580" s="235"/>
      <c r="I580" s="235"/>
      <c r="J580" s="235"/>
      <c r="K580" s="235"/>
      <c r="L580" s="235"/>
      <c r="M580" s="235"/>
      <c r="N580" s="235"/>
      <c r="O580" s="235"/>
      <c r="P580" s="235"/>
      <c r="Q580" s="235"/>
    </row>
    <row r="581" spans="1:17" ht="12" customHeight="1" x14ac:dyDescent="0.25">
      <c r="A581" s="235"/>
      <c r="B581" s="235"/>
      <c r="C581" s="235"/>
      <c r="D581" s="235"/>
      <c r="E581" s="235"/>
      <c r="F581" s="235"/>
      <c r="G581" s="235"/>
      <c r="H581" s="235"/>
      <c r="I581" s="235"/>
      <c r="J581" s="235"/>
      <c r="K581" s="235"/>
      <c r="L581" s="235"/>
      <c r="M581" s="235"/>
      <c r="N581" s="235"/>
      <c r="O581" s="235"/>
      <c r="P581" s="235"/>
      <c r="Q581" s="235"/>
    </row>
    <row r="582" spans="1:17" ht="12" customHeight="1" x14ac:dyDescent="0.25">
      <c r="A582" s="235"/>
      <c r="B582" s="235"/>
      <c r="C582" s="235"/>
      <c r="D582" s="235"/>
      <c r="E582" s="235"/>
      <c r="F582" s="235"/>
      <c r="G582" s="235"/>
      <c r="H582" s="235"/>
      <c r="I582" s="235"/>
      <c r="J582" s="235"/>
      <c r="K582" s="235"/>
      <c r="L582" s="235"/>
      <c r="M582" s="235"/>
      <c r="N582" s="235"/>
      <c r="O582" s="235"/>
      <c r="P582" s="235"/>
      <c r="Q582" s="235"/>
    </row>
    <row r="583" spans="1:17" ht="12" customHeight="1" x14ac:dyDescent="0.25">
      <c r="A583" s="235"/>
      <c r="B583" s="235"/>
      <c r="C583" s="235"/>
      <c r="D583" s="235"/>
      <c r="E583" s="235"/>
      <c r="F583" s="235"/>
      <c r="G583" s="235"/>
      <c r="H583" s="235"/>
      <c r="I583" s="235"/>
      <c r="J583" s="235"/>
      <c r="K583" s="235"/>
      <c r="L583" s="235"/>
      <c r="M583" s="235"/>
      <c r="N583" s="235"/>
      <c r="O583" s="235"/>
      <c r="P583" s="235"/>
      <c r="Q583" s="235"/>
    </row>
    <row r="584" spans="1:17" ht="12" customHeight="1" x14ac:dyDescent="0.25">
      <c r="A584" s="235"/>
      <c r="B584" s="235"/>
      <c r="C584" s="235"/>
      <c r="D584" s="235"/>
      <c r="E584" s="235"/>
      <c r="F584" s="235"/>
      <c r="G584" s="235"/>
      <c r="H584" s="235"/>
      <c r="I584" s="235"/>
      <c r="J584" s="235"/>
      <c r="K584" s="235"/>
      <c r="L584" s="235"/>
      <c r="M584" s="235"/>
      <c r="N584" s="235"/>
      <c r="O584" s="235"/>
      <c r="P584" s="235"/>
      <c r="Q584" s="235"/>
    </row>
    <row r="585" spans="1:17" ht="12" customHeight="1" x14ac:dyDescent="0.25">
      <c r="A585" s="235"/>
      <c r="B585" s="235"/>
      <c r="C585" s="235"/>
      <c r="D585" s="235"/>
      <c r="E585" s="235"/>
      <c r="F585" s="235"/>
      <c r="G585" s="235"/>
      <c r="H585" s="235"/>
      <c r="I585" s="235"/>
      <c r="J585" s="235"/>
      <c r="K585" s="235"/>
      <c r="L585" s="235"/>
      <c r="M585" s="235"/>
      <c r="N585" s="235"/>
      <c r="O585" s="235"/>
      <c r="P585" s="235"/>
      <c r="Q585" s="235"/>
    </row>
    <row r="586" spans="1:17" ht="12" customHeight="1" x14ac:dyDescent="0.25">
      <c r="A586" s="235"/>
      <c r="B586" s="235"/>
      <c r="C586" s="235"/>
      <c r="D586" s="235"/>
      <c r="E586" s="235"/>
      <c r="F586" s="235"/>
      <c r="G586" s="235"/>
      <c r="H586" s="235"/>
      <c r="I586" s="235"/>
      <c r="J586" s="235"/>
      <c r="K586" s="235"/>
      <c r="L586" s="235"/>
      <c r="M586" s="235"/>
      <c r="N586" s="235"/>
      <c r="O586" s="235"/>
      <c r="P586" s="235"/>
      <c r="Q586" s="235"/>
    </row>
    <row r="587" spans="1:17" ht="12" customHeight="1" x14ac:dyDescent="0.25">
      <c r="A587" s="235"/>
      <c r="B587" s="235"/>
      <c r="C587" s="235"/>
      <c r="D587" s="235"/>
      <c r="E587" s="235"/>
      <c r="F587" s="235"/>
      <c r="G587" s="235"/>
      <c r="H587" s="235"/>
      <c r="I587" s="235"/>
      <c r="J587" s="235"/>
      <c r="K587" s="235"/>
      <c r="L587" s="235"/>
      <c r="M587" s="235"/>
      <c r="N587" s="235"/>
      <c r="O587" s="235"/>
      <c r="P587" s="235"/>
      <c r="Q587" s="235"/>
    </row>
    <row r="588" spans="1:17" ht="12" customHeight="1" x14ac:dyDescent="0.25">
      <c r="A588" s="235"/>
      <c r="B588" s="235"/>
      <c r="C588" s="235"/>
      <c r="D588" s="235"/>
      <c r="E588" s="235"/>
      <c r="F588" s="235"/>
      <c r="G588" s="235"/>
      <c r="H588" s="235"/>
      <c r="I588" s="235"/>
      <c r="J588" s="235"/>
      <c r="K588" s="235"/>
      <c r="L588" s="235"/>
      <c r="M588" s="235"/>
      <c r="N588" s="235"/>
      <c r="O588" s="235"/>
      <c r="P588" s="235"/>
      <c r="Q588" s="235"/>
    </row>
    <row r="589" spans="1:17" ht="12" customHeight="1" x14ac:dyDescent="0.25">
      <c r="A589" s="235"/>
      <c r="B589" s="235"/>
      <c r="C589" s="235"/>
      <c r="D589" s="235"/>
      <c r="E589" s="235"/>
      <c r="F589" s="235"/>
      <c r="G589" s="235"/>
      <c r="H589" s="235"/>
      <c r="I589" s="235"/>
      <c r="J589" s="235"/>
      <c r="K589" s="235"/>
      <c r="L589" s="235"/>
      <c r="M589" s="235"/>
      <c r="N589" s="235"/>
      <c r="O589" s="235"/>
      <c r="P589" s="235"/>
      <c r="Q589" s="235"/>
    </row>
    <row r="590" spans="1:17" ht="12" customHeight="1" x14ac:dyDescent="0.25">
      <c r="A590" s="235"/>
      <c r="B590" s="235"/>
      <c r="C590" s="235"/>
      <c r="D590" s="235"/>
      <c r="E590" s="235"/>
      <c r="F590" s="235"/>
      <c r="G590" s="235"/>
      <c r="H590" s="235"/>
      <c r="I590" s="235"/>
      <c r="J590" s="235"/>
      <c r="K590" s="235"/>
      <c r="L590" s="235"/>
      <c r="M590" s="235"/>
      <c r="N590" s="235"/>
      <c r="O590" s="235"/>
      <c r="P590" s="235"/>
      <c r="Q590" s="235"/>
    </row>
    <row r="591" spans="1:17" ht="12" customHeight="1" x14ac:dyDescent="0.25">
      <c r="A591" s="235"/>
      <c r="B591" s="235"/>
      <c r="C591" s="235"/>
      <c r="D591" s="235"/>
      <c r="E591" s="235"/>
      <c r="F591" s="235"/>
      <c r="G591" s="235"/>
      <c r="H591" s="235"/>
      <c r="I591" s="235"/>
      <c r="J591" s="235"/>
      <c r="K591" s="235"/>
      <c r="L591" s="235"/>
      <c r="M591" s="235"/>
      <c r="N591" s="235"/>
      <c r="O591" s="235"/>
      <c r="P591" s="235"/>
      <c r="Q591" s="235"/>
    </row>
    <row r="592" spans="1:17" ht="12" customHeight="1" x14ac:dyDescent="0.25">
      <c r="A592" s="235"/>
      <c r="B592" s="235"/>
      <c r="C592" s="235"/>
      <c r="D592" s="235"/>
      <c r="E592" s="235"/>
      <c r="F592" s="235"/>
      <c r="G592" s="235"/>
      <c r="H592" s="235"/>
      <c r="I592" s="235"/>
      <c r="J592" s="235"/>
      <c r="K592" s="235"/>
      <c r="L592" s="235"/>
      <c r="M592" s="235"/>
      <c r="N592" s="235"/>
      <c r="O592" s="235"/>
      <c r="P592" s="235"/>
      <c r="Q592" s="235"/>
    </row>
    <row r="593" spans="1:17" ht="12" customHeight="1" x14ac:dyDescent="0.25">
      <c r="A593" s="235"/>
      <c r="B593" s="235"/>
      <c r="C593" s="235"/>
      <c r="D593" s="235"/>
      <c r="E593" s="235"/>
      <c r="F593" s="235"/>
      <c r="G593" s="235"/>
      <c r="H593" s="235"/>
      <c r="I593" s="235"/>
      <c r="J593" s="235"/>
      <c r="K593" s="235"/>
      <c r="L593" s="235"/>
      <c r="M593" s="235"/>
      <c r="N593" s="235"/>
      <c r="O593" s="235"/>
      <c r="P593" s="235"/>
      <c r="Q593" s="235"/>
    </row>
    <row r="594" spans="1:17" ht="12" customHeight="1" x14ac:dyDescent="0.25">
      <c r="A594" s="235"/>
      <c r="B594" s="235"/>
      <c r="C594" s="235"/>
      <c r="D594" s="235"/>
      <c r="E594" s="235"/>
      <c r="F594" s="235"/>
      <c r="G594" s="235"/>
      <c r="H594" s="235"/>
      <c r="I594" s="235"/>
      <c r="J594" s="235"/>
      <c r="K594" s="235"/>
      <c r="L594" s="235"/>
      <c r="M594" s="235"/>
      <c r="N594" s="235"/>
      <c r="O594" s="235"/>
      <c r="P594" s="235"/>
      <c r="Q594" s="235"/>
    </row>
    <row r="595" spans="1:17" ht="12" customHeight="1" x14ac:dyDescent="0.25">
      <c r="A595" s="235"/>
      <c r="B595" s="235"/>
      <c r="C595" s="235"/>
      <c r="D595" s="235"/>
      <c r="E595" s="235"/>
      <c r="F595" s="235"/>
      <c r="G595" s="235"/>
      <c r="H595" s="235"/>
      <c r="I595" s="235"/>
      <c r="J595" s="235"/>
      <c r="K595" s="235"/>
      <c r="L595" s="235"/>
      <c r="M595" s="235"/>
      <c r="N595" s="235"/>
      <c r="O595" s="235"/>
      <c r="P595" s="235"/>
      <c r="Q595" s="235"/>
    </row>
    <row r="596" spans="1:17" ht="12" customHeight="1" x14ac:dyDescent="0.25">
      <c r="A596" s="235"/>
      <c r="B596" s="235"/>
      <c r="C596" s="235"/>
      <c r="D596" s="235"/>
      <c r="E596" s="235"/>
      <c r="F596" s="235"/>
      <c r="G596" s="235"/>
      <c r="H596" s="235"/>
      <c r="I596" s="235"/>
      <c r="J596" s="235"/>
      <c r="K596" s="235"/>
      <c r="L596" s="235"/>
      <c r="M596" s="235"/>
      <c r="N596" s="235"/>
      <c r="O596" s="235"/>
      <c r="P596" s="235"/>
      <c r="Q596" s="235"/>
    </row>
    <row r="597" spans="1:17" ht="12" customHeight="1" x14ac:dyDescent="0.25">
      <c r="A597" s="235"/>
      <c r="B597" s="235"/>
      <c r="C597" s="235"/>
      <c r="D597" s="235"/>
      <c r="E597" s="235"/>
      <c r="F597" s="235"/>
      <c r="G597" s="235"/>
      <c r="H597" s="235"/>
      <c r="I597" s="235"/>
      <c r="J597" s="235"/>
      <c r="K597" s="235"/>
      <c r="L597" s="235"/>
      <c r="M597" s="235"/>
      <c r="N597" s="235"/>
      <c r="O597" s="235"/>
      <c r="P597" s="235"/>
      <c r="Q597" s="235"/>
    </row>
    <row r="598" spans="1:17" ht="12" customHeight="1" x14ac:dyDescent="0.25">
      <c r="A598" s="235"/>
      <c r="B598" s="235"/>
      <c r="C598" s="235"/>
      <c r="D598" s="235"/>
      <c r="E598" s="235"/>
      <c r="F598" s="235"/>
      <c r="G598" s="235"/>
      <c r="H598" s="235"/>
      <c r="I598" s="235"/>
      <c r="J598" s="235"/>
      <c r="K598" s="235"/>
      <c r="L598" s="235"/>
      <c r="M598" s="235"/>
      <c r="N598" s="235"/>
      <c r="O598" s="235"/>
      <c r="P598" s="235"/>
      <c r="Q598" s="235"/>
    </row>
    <row r="599" spans="1:17" ht="12" customHeight="1" x14ac:dyDescent="0.25">
      <c r="A599" s="235"/>
      <c r="B599" s="235"/>
      <c r="C599" s="235"/>
      <c r="D599" s="235"/>
      <c r="E599" s="235"/>
      <c r="F599" s="235"/>
      <c r="G599" s="235"/>
      <c r="H599" s="235"/>
      <c r="I599" s="235"/>
      <c r="J599" s="235"/>
      <c r="K599" s="235"/>
      <c r="L599" s="235"/>
      <c r="M599" s="235"/>
      <c r="N599" s="235"/>
      <c r="O599" s="235"/>
      <c r="P599" s="235"/>
      <c r="Q599" s="235"/>
    </row>
    <row r="600" spans="1:17" ht="12" customHeight="1" x14ac:dyDescent="0.25">
      <c r="A600" s="235"/>
      <c r="B600" s="235"/>
      <c r="C600" s="235"/>
      <c r="D600" s="235"/>
      <c r="E600" s="235"/>
      <c r="F600" s="235"/>
      <c r="G600" s="235"/>
      <c r="H600" s="235"/>
      <c r="I600" s="235"/>
      <c r="J600" s="235"/>
      <c r="K600" s="235"/>
      <c r="L600" s="235"/>
      <c r="M600" s="235"/>
      <c r="N600" s="235"/>
      <c r="O600" s="235"/>
      <c r="P600" s="235"/>
      <c r="Q600" s="235"/>
    </row>
    <row r="601" spans="1:17" ht="12" customHeight="1" x14ac:dyDescent="0.25">
      <c r="A601" s="235"/>
      <c r="B601" s="235"/>
      <c r="C601" s="235"/>
      <c r="D601" s="235"/>
      <c r="E601" s="235"/>
      <c r="F601" s="235"/>
      <c r="G601" s="235"/>
      <c r="H601" s="235"/>
      <c r="I601" s="235"/>
      <c r="J601" s="235"/>
      <c r="K601" s="235"/>
      <c r="L601" s="235"/>
      <c r="M601" s="235"/>
      <c r="N601" s="235"/>
      <c r="O601" s="235"/>
      <c r="P601" s="235"/>
      <c r="Q601" s="235"/>
    </row>
    <row r="602" spans="1:17" ht="12" customHeight="1" x14ac:dyDescent="0.25">
      <c r="A602" s="235"/>
      <c r="B602" s="235"/>
      <c r="C602" s="235"/>
      <c r="D602" s="235"/>
      <c r="E602" s="235"/>
      <c r="F602" s="235"/>
      <c r="G602" s="235"/>
      <c r="H602" s="235"/>
      <c r="I602" s="235"/>
      <c r="J602" s="235"/>
      <c r="K602" s="235"/>
      <c r="L602" s="235"/>
      <c r="M602" s="235"/>
      <c r="N602" s="235"/>
      <c r="O602" s="235"/>
      <c r="P602" s="235"/>
      <c r="Q602" s="235"/>
    </row>
    <row r="603" spans="1:17" ht="12" customHeight="1" x14ac:dyDescent="0.25">
      <c r="A603" s="235"/>
      <c r="B603" s="235"/>
      <c r="C603" s="235"/>
      <c r="D603" s="235"/>
      <c r="E603" s="235"/>
      <c r="F603" s="235"/>
      <c r="G603" s="235"/>
      <c r="H603" s="235"/>
      <c r="I603" s="235"/>
      <c r="J603" s="235"/>
      <c r="K603" s="235"/>
      <c r="L603" s="235"/>
      <c r="M603" s="235"/>
      <c r="N603" s="235"/>
      <c r="O603" s="235"/>
      <c r="P603" s="235"/>
      <c r="Q603" s="235"/>
    </row>
    <row r="604" spans="1:17" ht="12" customHeight="1" x14ac:dyDescent="0.25">
      <c r="A604" s="235"/>
      <c r="B604" s="235"/>
      <c r="C604" s="235"/>
      <c r="D604" s="235"/>
      <c r="E604" s="235"/>
      <c r="F604" s="235"/>
      <c r="G604" s="235"/>
      <c r="H604" s="235"/>
      <c r="I604" s="235"/>
      <c r="J604" s="235"/>
      <c r="K604" s="235"/>
      <c r="L604" s="235"/>
      <c r="M604" s="235"/>
      <c r="N604" s="235"/>
      <c r="O604" s="235"/>
      <c r="P604" s="235"/>
      <c r="Q604" s="235"/>
    </row>
    <row r="605" spans="1:17" ht="12" customHeight="1" x14ac:dyDescent="0.25">
      <c r="A605" s="235"/>
      <c r="B605" s="235"/>
      <c r="C605" s="235"/>
      <c r="D605" s="235"/>
      <c r="E605" s="235"/>
      <c r="F605" s="235"/>
      <c r="G605" s="235"/>
      <c r="H605" s="235"/>
      <c r="I605" s="235"/>
      <c r="J605" s="235"/>
      <c r="K605" s="235"/>
      <c r="L605" s="235"/>
      <c r="M605" s="235"/>
      <c r="N605" s="235"/>
      <c r="O605" s="235"/>
      <c r="P605" s="235"/>
      <c r="Q605" s="235"/>
    </row>
    <row r="606" spans="1:17" ht="12" customHeight="1" x14ac:dyDescent="0.25">
      <c r="A606" s="235"/>
      <c r="B606" s="235"/>
      <c r="C606" s="235"/>
      <c r="D606" s="235"/>
      <c r="E606" s="235"/>
      <c r="F606" s="235"/>
      <c r="G606" s="235"/>
      <c r="H606" s="235"/>
      <c r="I606" s="235"/>
      <c r="J606" s="235"/>
      <c r="K606" s="235"/>
      <c r="L606" s="235"/>
      <c r="M606" s="235"/>
      <c r="N606" s="235"/>
      <c r="O606" s="235"/>
      <c r="P606" s="235"/>
      <c r="Q606" s="235"/>
    </row>
    <row r="607" spans="1:17" ht="12" customHeight="1" x14ac:dyDescent="0.25">
      <c r="A607" s="235"/>
      <c r="B607" s="235"/>
      <c r="C607" s="235"/>
      <c r="D607" s="235"/>
      <c r="E607" s="235"/>
      <c r="F607" s="235"/>
      <c r="G607" s="235"/>
      <c r="H607" s="235"/>
      <c r="I607" s="235"/>
      <c r="J607" s="235"/>
      <c r="K607" s="235"/>
      <c r="L607" s="235"/>
      <c r="M607" s="235"/>
      <c r="N607" s="235"/>
      <c r="O607" s="235"/>
      <c r="P607" s="235"/>
      <c r="Q607" s="235"/>
    </row>
    <row r="608" spans="1:17" ht="12" customHeight="1" x14ac:dyDescent="0.25">
      <c r="A608" s="235"/>
      <c r="B608" s="235"/>
      <c r="C608" s="235"/>
      <c r="D608" s="235"/>
      <c r="E608" s="235"/>
      <c r="F608" s="235"/>
      <c r="G608" s="235"/>
      <c r="H608" s="235"/>
      <c r="I608" s="235"/>
      <c r="J608" s="235"/>
      <c r="K608" s="235"/>
      <c r="L608" s="235"/>
      <c r="M608" s="235"/>
      <c r="N608" s="235"/>
      <c r="O608" s="235"/>
      <c r="P608" s="235"/>
      <c r="Q608" s="235"/>
    </row>
    <row r="609" spans="1:17" ht="12" customHeight="1" x14ac:dyDescent="0.25">
      <c r="A609" s="235"/>
      <c r="B609" s="235"/>
      <c r="C609" s="235"/>
      <c r="D609" s="235"/>
      <c r="E609" s="235"/>
      <c r="F609" s="235"/>
      <c r="G609" s="235"/>
      <c r="H609" s="235"/>
      <c r="I609" s="235"/>
      <c r="J609" s="235"/>
      <c r="K609" s="235"/>
      <c r="L609" s="235"/>
      <c r="M609" s="235"/>
      <c r="N609" s="235"/>
      <c r="O609" s="235"/>
      <c r="P609" s="235"/>
      <c r="Q609" s="235"/>
    </row>
    <row r="610" spans="1:17" ht="12" customHeight="1" x14ac:dyDescent="0.25">
      <c r="A610" s="235"/>
      <c r="B610" s="235"/>
      <c r="C610" s="235"/>
      <c r="D610" s="235"/>
      <c r="E610" s="235"/>
      <c r="F610" s="235"/>
      <c r="G610" s="235"/>
      <c r="H610" s="235"/>
      <c r="I610" s="235"/>
      <c r="J610" s="235"/>
      <c r="K610" s="235"/>
      <c r="L610" s="235"/>
      <c r="M610" s="235"/>
      <c r="N610" s="235"/>
      <c r="O610" s="235"/>
      <c r="P610" s="235"/>
      <c r="Q610" s="235"/>
    </row>
    <row r="611" spans="1:17" ht="12" customHeight="1" x14ac:dyDescent="0.25">
      <c r="A611" s="235"/>
      <c r="B611" s="235"/>
      <c r="C611" s="235"/>
      <c r="D611" s="235"/>
      <c r="E611" s="235"/>
      <c r="F611" s="235"/>
      <c r="G611" s="235"/>
      <c r="H611" s="235"/>
      <c r="I611" s="235"/>
      <c r="J611" s="235"/>
      <c r="K611" s="235"/>
      <c r="L611" s="235"/>
      <c r="M611" s="235"/>
      <c r="N611" s="235"/>
      <c r="O611" s="235"/>
      <c r="P611" s="235"/>
      <c r="Q611" s="235"/>
    </row>
    <row r="612" spans="1:17" ht="12" customHeight="1" x14ac:dyDescent="0.25">
      <c r="A612" s="235"/>
      <c r="B612" s="235"/>
      <c r="C612" s="235"/>
      <c r="D612" s="235"/>
      <c r="E612" s="235"/>
      <c r="F612" s="235"/>
      <c r="G612" s="235"/>
      <c r="H612" s="235"/>
      <c r="I612" s="235"/>
      <c r="J612" s="235"/>
      <c r="K612" s="235"/>
      <c r="L612" s="235"/>
      <c r="M612" s="235"/>
      <c r="N612" s="235"/>
      <c r="O612" s="235"/>
      <c r="P612" s="235"/>
      <c r="Q612" s="235"/>
    </row>
    <row r="613" spans="1:17" ht="12" customHeight="1" x14ac:dyDescent="0.25">
      <c r="A613" s="235"/>
      <c r="B613" s="235"/>
      <c r="C613" s="235"/>
      <c r="D613" s="235"/>
      <c r="E613" s="235"/>
      <c r="F613" s="235"/>
      <c r="G613" s="235"/>
      <c r="H613" s="235"/>
      <c r="I613" s="235"/>
      <c r="J613" s="235"/>
      <c r="K613" s="235"/>
      <c r="L613" s="235"/>
      <c r="M613" s="235"/>
      <c r="N613" s="235"/>
      <c r="O613" s="235"/>
      <c r="P613" s="235"/>
      <c r="Q613" s="235"/>
    </row>
    <row r="614" spans="1:17" ht="12" customHeight="1" x14ac:dyDescent="0.25">
      <c r="A614" s="235"/>
      <c r="B614" s="235"/>
      <c r="C614" s="235"/>
      <c r="D614" s="235"/>
      <c r="E614" s="235"/>
      <c r="F614" s="235"/>
      <c r="G614" s="235"/>
      <c r="H614" s="235"/>
      <c r="I614" s="235"/>
      <c r="J614" s="235"/>
      <c r="K614" s="235"/>
      <c r="L614" s="235"/>
      <c r="M614" s="235"/>
      <c r="N614" s="235"/>
      <c r="O614" s="235"/>
      <c r="P614" s="235"/>
      <c r="Q614" s="235"/>
    </row>
    <row r="615" spans="1:17" ht="12" customHeight="1" x14ac:dyDescent="0.25">
      <c r="A615" s="235"/>
      <c r="B615" s="235"/>
      <c r="C615" s="235"/>
      <c r="D615" s="235"/>
      <c r="E615" s="235"/>
      <c r="F615" s="235"/>
      <c r="G615" s="235"/>
      <c r="H615" s="235"/>
      <c r="I615" s="235"/>
      <c r="J615" s="235"/>
      <c r="K615" s="235"/>
      <c r="L615" s="235"/>
      <c r="M615" s="235"/>
      <c r="N615" s="235"/>
      <c r="O615" s="235"/>
      <c r="P615" s="235"/>
      <c r="Q615" s="235"/>
    </row>
    <row r="616" spans="1:17" ht="12" customHeight="1" x14ac:dyDescent="0.25">
      <c r="A616" s="235"/>
      <c r="B616" s="235"/>
      <c r="C616" s="235"/>
      <c r="D616" s="235"/>
      <c r="E616" s="235"/>
      <c r="F616" s="235"/>
      <c r="G616" s="235"/>
      <c r="H616" s="235"/>
      <c r="I616" s="235"/>
      <c r="J616" s="235"/>
      <c r="K616" s="235"/>
      <c r="L616" s="235"/>
      <c r="M616" s="235"/>
      <c r="N616" s="235"/>
      <c r="O616" s="235"/>
      <c r="P616" s="235"/>
      <c r="Q616" s="235"/>
    </row>
    <row r="617" spans="1:17" ht="12" customHeight="1" x14ac:dyDescent="0.25">
      <c r="A617" s="235"/>
      <c r="B617" s="235"/>
      <c r="C617" s="235"/>
      <c r="D617" s="235"/>
      <c r="E617" s="235"/>
      <c r="F617" s="235"/>
      <c r="G617" s="235"/>
      <c r="H617" s="235"/>
      <c r="I617" s="235"/>
      <c r="J617" s="235"/>
      <c r="K617" s="235"/>
      <c r="L617" s="235"/>
      <c r="M617" s="235"/>
      <c r="N617" s="235"/>
      <c r="O617" s="235"/>
      <c r="P617" s="235"/>
      <c r="Q617" s="235"/>
    </row>
    <row r="618" spans="1:17" ht="12" customHeight="1" x14ac:dyDescent="0.25">
      <c r="A618" s="235"/>
      <c r="B618" s="235"/>
      <c r="C618" s="235"/>
      <c r="D618" s="235"/>
      <c r="E618" s="235"/>
      <c r="F618" s="235"/>
      <c r="G618" s="235"/>
      <c r="H618" s="235"/>
      <c r="I618" s="235"/>
      <c r="J618" s="235"/>
      <c r="K618" s="235"/>
      <c r="L618" s="235"/>
      <c r="M618" s="235"/>
      <c r="N618" s="235"/>
      <c r="O618" s="235"/>
      <c r="P618" s="235"/>
      <c r="Q618" s="235"/>
    </row>
    <row r="619" spans="1:17" ht="12" customHeight="1" x14ac:dyDescent="0.25">
      <c r="A619" s="235"/>
      <c r="B619" s="235"/>
      <c r="C619" s="235"/>
      <c r="D619" s="235"/>
      <c r="E619" s="235"/>
      <c r="F619" s="235"/>
      <c r="G619" s="235"/>
      <c r="H619" s="235"/>
      <c r="I619" s="235"/>
      <c r="J619" s="235"/>
      <c r="K619" s="235"/>
      <c r="L619" s="235"/>
      <c r="M619" s="235"/>
      <c r="N619" s="235"/>
      <c r="O619" s="235"/>
      <c r="P619" s="235"/>
      <c r="Q619" s="235"/>
    </row>
    <row r="620" spans="1:17" ht="12" customHeight="1" x14ac:dyDescent="0.25">
      <c r="A620" s="235"/>
      <c r="B620" s="235"/>
      <c r="C620" s="235"/>
      <c r="D620" s="235"/>
      <c r="E620" s="235"/>
      <c r="F620" s="235"/>
      <c r="G620" s="235"/>
      <c r="H620" s="235"/>
      <c r="I620" s="235"/>
      <c r="J620" s="235"/>
      <c r="K620" s="235"/>
      <c r="L620" s="235"/>
      <c r="M620" s="235"/>
      <c r="N620" s="235"/>
      <c r="O620" s="235"/>
      <c r="P620" s="235"/>
      <c r="Q620" s="235"/>
    </row>
    <row r="621" spans="1:17" ht="12" customHeight="1" x14ac:dyDescent="0.25">
      <c r="A621" s="235"/>
      <c r="B621" s="235"/>
      <c r="C621" s="235"/>
      <c r="D621" s="235"/>
      <c r="E621" s="235"/>
      <c r="F621" s="235"/>
      <c r="G621" s="235"/>
      <c r="H621" s="235"/>
      <c r="I621" s="235"/>
      <c r="J621" s="235"/>
      <c r="K621" s="235"/>
      <c r="L621" s="235"/>
      <c r="M621" s="235"/>
      <c r="N621" s="235"/>
      <c r="O621" s="235"/>
      <c r="P621" s="235"/>
      <c r="Q621" s="235"/>
    </row>
    <row r="622" spans="1:17" ht="12" customHeight="1" x14ac:dyDescent="0.25">
      <c r="A622" s="235"/>
      <c r="B622" s="235"/>
      <c r="C622" s="235"/>
      <c r="D622" s="235"/>
      <c r="E622" s="235"/>
      <c r="F622" s="235"/>
      <c r="G622" s="235"/>
      <c r="H622" s="235"/>
      <c r="I622" s="235"/>
      <c r="J622" s="235"/>
      <c r="K622" s="235"/>
      <c r="L622" s="235"/>
      <c r="M622" s="235"/>
      <c r="N622" s="235"/>
      <c r="O622" s="235"/>
      <c r="P622" s="235"/>
      <c r="Q622" s="235"/>
    </row>
    <row r="623" spans="1:17" ht="12" customHeight="1" x14ac:dyDescent="0.25">
      <c r="A623" s="235"/>
      <c r="B623" s="235"/>
      <c r="C623" s="235"/>
      <c r="D623" s="235"/>
      <c r="E623" s="235"/>
      <c r="F623" s="235"/>
      <c r="G623" s="235"/>
      <c r="H623" s="235"/>
      <c r="I623" s="235"/>
      <c r="J623" s="235"/>
      <c r="K623" s="235"/>
      <c r="L623" s="235"/>
      <c r="M623" s="235"/>
      <c r="N623" s="235"/>
      <c r="O623" s="235"/>
      <c r="P623" s="235"/>
      <c r="Q623" s="235"/>
    </row>
    <row r="624" spans="1:17" ht="12" customHeight="1" x14ac:dyDescent="0.25">
      <c r="A624" s="235"/>
      <c r="B624" s="235"/>
      <c r="C624" s="235"/>
      <c r="D624" s="235"/>
      <c r="E624" s="235"/>
      <c r="F624" s="235"/>
      <c r="G624" s="235"/>
      <c r="H624" s="235"/>
      <c r="I624" s="235"/>
      <c r="J624" s="235"/>
      <c r="K624" s="235"/>
      <c r="L624" s="235"/>
      <c r="M624" s="235"/>
      <c r="N624" s="235"/>
      <c r="O624" s="235"/>
      <c r="P624" s="235"/>
      <c r="Q624" s="235"/>
    </row>
    <row r="625" spans="1:17" ht="12" customHeight="1" x14ac:dyDescent="0.25">
      <c r="A625" s="235"/>
      <c r="B625" s="235"/>
      <c r="C625" s="235"/>
      <c r="D625" s="235"/>
      <c r="E625" s="235"/>
      <c r="F625" s="235"/>
      <c r="G625" s="235"/>
      <c r="H625" s="235"/>
      <c r="I625" s="235"/>
      <c r="J625" s="235"/>
      <c r="K625" s="235"/>
      <c r="L625" s="235"/>
      <c r="M625" s="235"/>
      <c r="N625" s="235"/>
      <c r="O625" s="235"/>
      <c r="P625" s="235"/>
      <c r="Q625" s="235"/>
    </row>
    <row r="626" spans="1:17" ht="12" customHeight="1" x14ac:dyDescent="0.25">
      <c r="A626" s="235"/>
      <c r="B626" s="235"/>
      <c r="C626" s="235"/>
      <c r="D626" s="235"/>
      <c r="E626" s="235"/>
      <c r="F626" s="235"/>
      <c r="G626" s="235"/>
      <c r="H626" s="235"/>
      <c r="I626" s="235"/>
      <c r="J626" s="235"/>
      <c r="K626" s="235"/>
      <c r="L626" s="235"/>
      <c r="M626" s="235"/>
      <c r="N626" s="235"/>
      <c r="O626" s="235"/>
      <c r="P626" s="235"/>
      <c r="Q626" s="235"/>
    </row>
    <row r="627" spans="1:17" ht="12" customHeight="1" x14ac:dyDescent="0.25">
      <c r="A627" s="235"/>
      <c r="B627" s="235"/>
      <c r="C627" s="235"/>
      <c r="D627" s="235"/>
      <c r="E627" s="235"/>
      <c r="F627" s="235"/>
      <c r="G627" s="235"/>
      <c r="H627" s="235"/>
      <c r="I627" s="235"/>
      <c r="J627" s="235"/>
      <c r="K627" s="235"/>
      <c r="L627" s="235"/>
      <c r="M627" s="235"/>
      <c r="N627" s="235"/>
      <c r="O627" s="235"/>
      <c r="P627" s="235"/>
      <c r="Q627" s="235"/>
    </row>
    <row r="628" spans="1:17" ht="12" customHeight="1" x14ac:dyDescent="0.25">
      <c r="A628" s="235"/>
      <c r="B628" s="235"/>
      <c r="C628" s="235"/>
      <c r="D628" s="235"/>
      <c r="E628" s="235"/>
      <c r="F628" s="235"/>
      <c r="G628" s="235"/>
      <c r="H628" s="235"/>
      <c r="I628" s="235"/>
      <c r="J628" s="235"/>
      <c r="K628" s="235"/>
      <c r="L628" s="235"/>
      <c r="M628" s="235"/>
      <c r="N628" s="235"/>
      <c r="O628" s="235"/>
      <c r="P628" s="235"/>
      <c r="Q628" s="235"/>
    </row>
    <row r="629" spans="1:17" ht="12" customHeight="1" x14ac:dyDescent="0.25">
      <c r="A629" s="235"/>
      <c r="B629" s="235"/>
      <c r="C629" s="235"/>
      <c r="D629" s="235"/>
      <c r="E629" s="235"/>
      <c r="F629" s="235"/>
      <c r="G629" s="235"/>
      <c r="H629" s="235"/>
      <c r="I629" s="235"/>
      <c r="J629" s="235"/>
      <c r="K629" s="235"/>
      <c r="L629" s="235"/>
      <c r="M629" s="235"/>
      <c r="N629" s="235"/>
      <c r="O629" s="235"/>
      <c r="P629" s="235"/>
      <c r="Q629" s="235"/>
    </row>
    <row r="630" spans="1:17" ht="12" customHeight="1" x14ac:dyDescent="0.25">
      <c r="A630" s="235"/>
      <c r="B630" s="235"/>
      <c r="C630" s="235"/>
      <c r="D630" s="235"/>
      <c r="E630" s="235"/>
      <c r="F630" s="235"/>
      <c r="G630" s="235"/>
      <c r="H630" s="235"/>
      <c r="I630" s="235"/>
      <c r="J630" s="235"/>
      <c r="K630" s="235"/>
      <c r="L630" s="235"/>
      <c r="M630" s="235"/>
      <c r="N630" s="235"/>
      <c r="O630" s="235"/>
      <c r="P630" s="235"/>
      <c r="Q630" s="235"/>
    </row>
    <row r="631" spans="1:17" ht="12" customHeight="1" x14ac:dyDescent="0.25">
      <c r="A631" s="235"/>
      <c r="B631" s="235"/>
      <c r="C631" s="235"/>
      <c r="D631" s="235"/>
      <c r="E631" s="235"/>
      <c r="F631" s="235"/>
      <c r="G631" s="235"/>
      <c r="H631" s="235"/>
      <c r="I631" s="235"/>
      <c r="J631" s="235"/>
      <c r="K631" s="235"/>
      <c r="L631" s="235"/>
      <c r="M631" s="235"/>
      <c r="N631" s="235"/>
      <c r="O631" s="235"/>
      <c r="P631" s="235"/>
      <c r="Q631" s="235"/>
    </row>
    <row r="632" spans="1:17" ht="12" customHeight="1" x14ac:dyDescent="0.25">
      <c r="A632" s="235"/>
      <c r="B632" s="235"/>
      <c r="C632" s="235"/>
      <c r="D632" s="235"/>
      <c r="E632" s="235"/>
      <c r="F632" s="235"/>
      <c r="G632" s="235"/>
      <c r="H632" s="235"/>
      <c r="I632" s="235"/>
      <c r="J632" s="235"/>
      <c r="K632" s="235"/>
      <c r="L632" s="235"/>
      <c r="M632" s="235"/>
      <c r="N632" s="235"/>
      <c r="O632" s="235"/>
      <c r="P632" s="235"/>
      <c r="Q632" s="235"/>
    </row>
    <row r="633" spans="1:17" ht="12" customHeight="1" x14ac:dyDescent="0.25">
      <c r="A633" s="235"/>
      <c r="B633" s="235"/>
      <c r="C633" s="235"/>
      <c r="D633" s="235"/>
      <c r="E633" s="235"/>
      <c r="F633" s="235"/>
      <c r="G633" s="235"/>
      <c r="H633" s="235"/>
      <c r="I633" s="235"/>
      <c r="J633" s="235"/>
      <c r="K633" s="235"/>
      <c r="L633" s="235"/>
      <c r="M633" s="235"/>
      <c r="N633" s="235"/>
      <c r="O633" s="235"/>
      <c r="P633" s="235"/>
      <c r="Q633" s="235"/>
    </row>
    <row r="634" spans="1:17" ht="12" customHeight="1" x14ac:dyDescent="0.25">
      <c r="A634" s="235"/>
      <c r="B634" s="235"/>
      <c r="C634" s="235"/>
      <c r="D634" s="235"/>
      <c r="E634" s="235"/>
      <c r="F634" s="235"/>
      <c r="G634" s="235"/>
      <c r="H634" s="235"/>
      <c r="I634" s="235"/>
      <c r="J634" s="235"/>
      <c r="K634" s="235"/>
      <c r="L634" s="235"/>
      <c r="M634" s="235"/>
      <c r="N634" s="235"/>
      <c r="O634" s="235"/>
      <c r="P634" s="235"/>
      <c r="Q634" s="235"/>
    </row>
    <row r="635" spans="1:17" ht="12" customHeight="1" x14ac:dyDescent="0.25">
      <c r="A635" s="235"/>
      <c r="B635" s="235"/>
      <c r="C635" s="235"/>
      <c r="D635" s="235"/>
      <c r="E635" s="235"/>
      <c r="F635" s="235"/>
      <c r="G635" s="235"/>
      <c r="H635" s="235"/>
      <c r="I635" s="235"/>
      <c r="J635" s="235"/>
      <c r="K635" s="235"/>
      <c r="L635" s="235"/>
      <c r="M635" s="235"/>
      <c r="N635" s="235"/>
      <c r="O635" s="235"/>
      <c r="P635" s="235"/>
      <c r="Q635" s="235"/>
    </row>
    <row r="636" spans="1:17" ht="12" customHeight="1" x14ac:dyDescent="0.25">
      <c r="A636" s="235"/>
      <c r="B636" s="235"/>
      <c r="C636" s="235"/>
      <c r="D636" s="235"/>
      <c r="E636" s="235"/>
      <c r="F636" s="235"/>
      <c r="G636" s="235"/>
      <c r="H636" s="235"/>
      <c r="I636" s="235"/>
      <c r="J636" s="235"/>
      <c r="K636" s="235"/>
      <c r="L636" s="235"/>
      <c r="M636" s="235"/>
      <c r="N636" s="235"/>
      <c r="O636" s="235"/>
      <c r="P636" s="235"/>
      <c r="Q636" s="235"/>
    </row>
    <row r="637" spans="1:17" ht="12" customHeight="1" x14ac:dyDescent="0.25">
      <c r="A637" s="235"/>
      <c r="B637" s="235"/>
      <c r="C637" s="235"/>
      <c r="D637" s="235"/>
      <c r="E637" s="235"/>
      <c r="F637" s="235"/>
      <c r="G637" s="235"/>
      <c r="H637" s="235"/>
      <c r="I637" s="235"/>
      <c r="J637" s="235"/>
      <c r="K637" s="235"/>
      <c r="L637" s="235"/>
      <c r="M637" s="235"/>
      <c r="N637" s="235"/>
      <c r="O637" s="235"/>
      <c r="P637" s="235"/>
      <c r="Q637" s="235"/>
    </row>
    <row r="638" spans="1:17" ht="12" customHeight="1" x14ac:dyDescent="0.25">
      <c r="A638" s="235"/>
      <c r="B638" s="235"/>
      <c r="C638" s="235"/>
      <c r="D638" s="235"/>
      <c r="E638" s="235"/>
      <c r="F638" s="235"/>
      <c r="G638" s="235"/>
      <c r="H638" s="235"/>
      <c r="I638" s="235"/>
      <c r="J638" s="235"/>
      <c r="K638" s="235"/>
      <c r="L638" s="235"/>
      <c r="M638" s="235"/>
      <c r="N638" s="235"/>
      <c r="O638" s="235"/>
      <c r="P638" s="235"/>
      <c r="Q638" s="235"/>
    </row>
    <row r="639" spans="1:17" ht="12" customHeight="1" x14ac:dyDescent="0.25">
      <c r="A639" s="235"/>
      <c r="B639" s="235"/>
      <c r="C639" s="235"/>
      <c r="D639" s="235"/>
      <c r="E639" s="235"/>
      <c r="F639" s="235"/>
      <c r="G639" s="235"/>
      <c r="H639" s="235"/>
      <c r="I639" s="235"/>
      <c r="J639" s="235"/>
      <c r="K639" s="235"/>
      <c r="L639" s="235"/>
      <c r="M639" s="235"/>
      <c r="N639" s="235"/>
      <c r="O639" s="235"/>
      <c r="P639" s="235"/>
      <c r="Q639" s="235"/>
    </row>
    <row r="640" spans="1:17" ht="12" customHeight="1" x14ac:dyDescent="0.25">
      <c r="A640" s="235"/>
      <c r="B640" s="235"/>
      <c r="C640" s="235"/>
      <c r="D640" s="235"/>
      <c r="E640" s="235"/>
      <c r="F640" s="235"/>
      <c r="G640" s="235"/>
      <c r="H640" s="235"/>
      <c r="I640" s="235"/>
      <c r="J640" s="235"/>
      <c r="K640" s="235"/>
      <c r="L640" s="235"/>
      <c r="M640" s="235"/>
      <c r="N640" s="235"/>
      <c r="O640" s="235"/>
      <c r="P640" s="235"/>
      <c r="Q640" s="235"/>
    </row>
    <row r="641" spans="1:17" ht="12" customHeight="1" x14ac:dyDescent="0.25">
      <c r="A641" s="235"/>
      <c r="B641" s="235"/>
      <c r="C641" s="235"/>
      <c r="D641" s="235"/>
      <c r="E641" s="235"/>
      <c r="F641" s="235"/>
      <c r="G641" s="235"/>
      <c r="H641" s="235"/>
      <c r="I641" s="235"/>
      <c r="J641" s="235"/>
      <c r="K641" s="235"/>
      <c r="L641" s="235"/>
      <c r="M641" s="235"/>
      <c r="N641" s="235"/>
      <c r="O641" s="235"/>
      <c r="P641" s="235"/>
      <c r="Q641" s="235"/>
    </row>
    <row r="642" spans="1:17" ht="12" customHeight="1" x14ac:dyDescent="0.25">
      <c r="A642" s="235"/>
      <c r="B642" s="235"/>
      <c r="C642" s="235"/>
      <c r="D642" s="235"/>
      <c r="E642" s="235"/>
      <c r="F642" s="235"/>
      <c r="G642" s="235"/>
      <c r="H642" s="235"/>
      <c r="I642" s="235"/>
      <c r="J642" s="235"/>
      <c r="K642" s="235"/>
      <c r="L642" s="235"/>
      <c r="M642" s="235"/>
      <c r="N642" s="235"/>
      <c r="O642" s="235"/>
      <c r="P642" s="235"/>
      <c r="Q642" s="235"/>
    </row>
    <row r="643" spans="1:17" ht="12" customHeight="1" x14ac:dyDescent="0.25">
      <c r="A643" s="235"/>
      <c r="B643" s="235"/>
      <c r="C643" s="235"/>
      <c r="D643" s="235"/>
      <c r="E643" s="235"/>
      <c r="F643" s="235"/>
      <c r="G643" s="235"/>
      <c r="H643" s="235"/>
      <c r="I643" s="235"/>
      <c r="J643" s="235"/>
      <c r="K643" s="235"/>
      <c r="L643" s="235"/>
      <c r="M643" s="235"/>
      <c r="N643" s="235"/>
      <c r="O643" s="235"/>
      <c r="P643" s="235"/>
      <c r="Q643" s="235"/>
    </row>
    <row r="644" spans="1:17" ht="12" customHeight="1" x14ac:dyDescent="0.25">
      <c r="A644" s="235"/>
      <c r="B644" s="235"/>
      <c r="C644" s="235"/>
      <c r="D644" s="235"/>
      <c r="E644" s="235"/>
      <c r="F644" s="235"/>
      <c r="G644" s="235"/>
      <c r="H644" s="235"/>
      <c r="I644" s="235"/>
      <c r="J644" s="235"/>
      <c r="K644" s="235"/>
      <c r="L644" s="235"/>
      <c r="M644" s="235"/>
      <c r="N644" s="235"/>
      <c r="O644" s="235"/>
      <c r="P644" s="235"/>
      <c r="Q644" s="235"/>
    </row>
    <row r="645" spans="1:17" ht="12" customHeight="1" x14ac:dyDescent="0.25">
      <c r="A645" s="235"/>
      <c r="B645" s="235"/>
      <c r="C645" s="235"/>
      <c r="D645" s="235"/>
      <c r="E645" s="235"/>
      <c r="F645" s="235"/>
      <c r="G645" s="235"/>
      <c r="H645" s="235"/>
      <c r="I645" s="235"/>
      <c r="J645" s="235"/>
      <c r="K645" s="235"/>
      <c r="L645" s="235"/>
      <c r="M645" s="235"/>
      <c r="N645" s="235"/>
      <c r="O645" s="235"/>
      <c r="P645" s="235"/>
      <c r="Q645" s="235"/>
    </row>
    <row r="646" spans="1:17" ht="12" customHeight="1" x14ac:dyDescent="0.25">
      <c r="A646" s="235"/>
      <c r="B646" s="235"/>
      <c r="C646" s="235"/>
      <c r="D646" s="235"/>
      <c r="E646" s="235"/>
      <c r="F646" s="235"/>
      <c r="G646" s="235"/>
      <c r="H646" s="235"/>
      <c r="I646" s="235"/>
      <c r="J646" s="235"/>
      <c r="K646" s="235"/>
      <c r="L646" s="235"/>
      <c r="M646" s="235"/>
      <c r="N646" s="235"/>
      <c r="O646" s="235"/>
      <c r="P646" s="235"/>
      <c r="Q646" s="235"/>
    </row>
    <row r="647" spans="1:17" ht="12" customHeight="1" x14ac:dyDescent="0.25">
      <c r="A647" s="235"/>
      <c r="B647" s="235"/>
      <c r="C647" s="235"/>
      <c r="D647" s="235"/>
      <c r="E647" s="235"/>
      <c r="F647" s="235"/>
      <c r="G647" s="235"/>
      <c r="H647" s="235"/>
      <c r="I647" s="235"/>
      <c r="J647" s="235"/>
      <c r="K647" s="235"/>
      <c r="L647" s="235"/>
      <c r="M647" s="235"/>
      <c r="N647" s="235"/>
      <c r="O647" s="235"/>
      <c r="P647" s="235"/>
      <c r="Q647" s="235"/>
    </row>
    <row r="648" spans="1:17" ht="12" customHeight="1" x14ac:dyDescent="0.25">
      <c r="A648" s="235"/>
      <c r="B648" s="235"/>
      <c r="C648" s="235"/>
      <c r="D648" s="235"/>
      <c r="E648" s="235"/>
      <c r="F648" s="235"/>
      <c r="G648" s="235"/>
      <c r="H648" s="235"/>
      <c r="I648" s="235"/>
      <c r="J648" s="235"/>
      <c r="K648" s="235"/>
      <c r="L648" s="235"/>
      <c r="M648" s="235"/>
      <c r="N648" s="235"/>
      <c r="O648" s="235"/>
      <c r="P648" s="235"/>
      <c r="Q648" s="235"/>
    </row>
    <row r="649" spans="1:17" ht="12" customHeight="1" x14ac:dyDescent="0.25">
      <c r="A649" s="235"/>
      <c r="B649" s="235"/>
      <c r="C649" s="235"/>
      <c r="D649" s="235"/>
      <c r="E649" s="235"/>
      <c r="F649" s="235"/>
      <c r="G649" s="235"/>
      <c r="H649" s="235"/>
      <c r="I649" s="235"/>
      <c r="J649" s="235"/>
      <c r="K649" s="235"/>
      <c r="L649" s="235"/>
      <c r="M649" s="235"/>
      <c r="N649" s="235"/>
      <c r="O649" s="235"/>
      <c r="P649" s="235"/>
      <c r="Q649" s="235"/>
    </row>
    <row r="650" spans="1:17" ht="12" customHeight="1" x14ac:dyDescent="0.25">
      <c r="A650" s="235"/>
      <c r="B650" s="235"/>
      <c r="C650" s="235"/>
      <c r="D650" s="235"/>
      <c r="E650" s="235"/>
      <c r="F650" s="235"/>
      <c r="G650" s="235"/>
      <c r="H650" s="235"/>
      <c r="I650" s="235"/>
      <c r="J650" s="235"/>
      <c r="K650" s="235"/>
      <c r="L650" s="235"/>
      <c r="M650" s="235"/>
      <c r="N650" s="235"/>
      <c r="O650" s="235"/>
      <c r="P650" s="235"/>
      <c r="Q650" s="235"/>
    </row>
    <row r="651" spans="1:17" ht="12" customHeight="1" x14ac:dyDescent="0.25">
      <c r="A651" s="235"/>
      <c r="B651" s="235"/>
      <c r="C651" s="235"/>
      <c r="D651" s="235"/>
      <c r="E651" s="235"/>
      <c r="F651" s="235"/>
      <c r="G651" s="235"/>
      <c r="H651" s="235"/>
      <c r="I651" s="235"/>
      <c r="J651" s="235"/>
      <c r="K651" s="235"/>
      <c r="L651" s="235"/>
      <c r="M651" s="235"/>
      <c r="N651" s="235"/>
      <c r="O651" s="235"/>
      <c r="P651" s="235"/>
      <c r="Q651" s="235"/>
    </row>
    <row r="652" spans="1:17" ht="12" customHeight="1" x14ac:dyDescent="0.25">
      <c r="A652" s="235"/>
      <c r="B652" s="235"/>
      <c r="C652" s="235"/>
      <c r="D652" s="235"/>
      <c r="E652" s="235"/>
      <c r="F652" s="235"/>
      <c r="G652" s="235"/>
      <c r="H652" s="235"/>
      <c r="I652" s="235"/>
      <c r="J652" s="235"/>
      <c r="K652" s="235"/>
      <c r="L652" s="235"/>
      <c r="M652" s="235"/>
      <c r="N652" s="235"/>
      <c r="O652" s="235"/>
      <c r="P652" s="235"/>
      <c r="Q652" s="235"/>
    </row>
    <row r="653" spans="1:17" ht="12" customHeight="1" x14ac:dyDescent="0.25">
      <c r="A653" s="235"/>
      <c r="B653" s="235"/>
      <c r="C653" s="235"/>
      <c r="D653" s="235"/>
      <c r="E653" s="235"/>
      <c r="F653" s="235"/>
      <c r="G653" s="235"/>
      <c r="H653" s="235"/>
      <c r="I653" s="235"/>
      <c r="J653" s="235"/>
      <c r="K653" s="235"/>
      <c r="L653" s="235"/>
      <c r="M653" s="235"/>
      <c r="N653" s="235"/>
      <c r="O653" s="235"/>
      <c r="P653" s="235"/>
      <c r="Q653" s="235"/>
    </row>
    <row r="654" spans="1:17" ht="12" customHeight="1" x14ac:dyDescent="0.25">
      <c r="A654" s="235"/>
      <c r="B654" s="235"/>
      <c r="C654" s="235"/>
      <c r="D654" s="235"/>
      <c r="E654" s="235"/>
      <c r="F654" s="235"/>
      <c r="G654" s="235"/>
      <c r="H654" s="235"/>
      <c r="I654" s="235"/>
      <c r="J654" s="235"/>
      <c r="K654" s="235"/>
      <c r="L654" s="235"/>
      <c r="M654" s="235"/>
      <c r="N654" s="235"/>
      <c r="O654" s="235"/>
      <c r="P654" s="235"/>
      <c r="Q654" s="235"/>
    </row>
    <row r="655" spans="1:17" ht="12" customHeight="1" x14ac:dyDescent="0.25">
      <c r="A655" s="235"/>
      <c r="B655" s="235"/>
      <c r="C655" s="235"/>
      <c r="D655" s="235"/>
      <c r="E655" s="235"/>
      <c r="F655" s="235"/>
      <c r="G655" s="235"/>
      <c r="H655" s="235"/>
      <c r="I655" s="235"/>
      <c r="J655" s="235"/>
      <c r="K655" s="235"/>
      <c r="L655" s="235"/>
      <c r="M655" s="235"/>
      <c r="N655" s="235"/>
      <c r="O655" s="235"/>
      <c r="P655" s="235"/>
      <c r="Q655" s="235"/>
    </row>
    <row r="656" spans="1:17" ht="12" customHeight="1" x14ac:dyDescent="0.25">
      <c r="A656" s="235"/>
      <c r="B656" s="235"/>
      <c r="C656" s="235"/>
      <c r="D656" s="235"/>
      <c r="E656" s="235"/>
      <c r="F656" s="235"/>
      <c r="G656" s="235"/>
      <c r="H656" s="235"/>
      <c r="I656" s="235"/>
      <c r="J656" s="235"/>
      <c r="K656" s="235"/>
      <c r="L656" s="235"/>
      <c r="M656" s="235"/>
      <c r="N656" s="235"/>
      <c r="O656" s="235"/>
      <c r="P656" s="235"/>
      <c r="Q656" s="235"/>
    </row>
    <row r="657" spans="1:17" ht="12" customHeight="1" x14ac:dyDescent="0.25">
      <c r="A657" s="235"/>
      <c r="B657" s="235"/>
      <c r="C657" s="235"/>
      <c r="D657" s="235"/>
      <c r="E657" s="235"/>
      <c r="F657" s="235"/>
      <c r="G657" s="235"/>
      <c r="H657" s="235"/>
      <c r="I657" s="235"/>
      <c r="J657" s="235"/>
      <c r="K657" s="235"/>
      <c r="L657" s="235"/>
      <c r="M657" s="235"/>
      <c r="N657" s="235"/>
      <c r="O657" s="235"/>
      <c r="P657" s="235"/>
      <c r="Q657" s="235"/>
    </row>
    <row r="658" spans="1:17" ht="12" customHeight="1" x14ac:dyDescent="0.25">
      <c r="A658" s="235"/>
      <c r="B658" s="235"/>
      <c r="C658" s="235"/>
      <c r="D658" s="235"/>
      <c r="E658" s="235"/>
      <c r="F658" s="235"/>
      <c r="G658" s="235"/>
      <c r="H658" s="235"/>
      <c r="I658" s="235"/>
      <c r="J658" s="235"/>
      <c r="K658" s="235"/>
      <c r="L658" s="235"/>
      <c r="M658" s="235"/>
      <c r="N658" s="235"/>
      <c r="O658" s="235"/>
      <c r="P658" s="235"/>
      <c r="Q658" s="235"/>
    </row>
    <row r="659" spans="1:17" ht="12" customHeight="1" x14ac:dyDescent="0.25">
      <c r="A659" s="235"/>
      <c r="B659" s="235"/>
      <c r="C659" s="235"/>
      <c r="D659" s="235"/>
      <c r="E659" s="235"/>
      <c r="F659" s="235"/>
      <c r="G659" s="235"/>
      <c r="H659" s="235"/>
      <c r="I659" s="235"/>
      <c r="J659" s="235"/>
      <c r="K659" s="235"/>
      <c r="L659" s="235"/>
      <c r="M659" s="235"/>
      <c r="N659" s="235"/>
      <c r="O659" s="235"/>
      <c r="P659" s="235"/>
      <c r="Q659" s="235"/>
    </row>
    <row r="660" spans="1:17" ht="12" customHeight="1" x14ac:dyDescent="0.25">
      <c r="A660" s="235"/>
      <c r="B660" s="235"/>
      <c r="C660" s="235"/>
      <c r="D660" s="235"/>
      <c r="E660" s="235"/>
      <c r="F660" s="235"/>
      <c r="G660" s="235"/>
      <c r="H660" s="235"/>
      <c r="I660" s="235"/>
      <c r="J660" s="235"/>
      <c r="K660" s="235"/>
      <c r="L660" s="235"/>
      <c r="M660" s="235"/>
      <c r="N660" s="235"/>
      <c r="O660" s="235"/>
      <c r="P660" s="235"/>
      <c r="Q660" s="235"/>
    </row>
    <row r="661" spans="1:17" ht="12" customHeight="1" x14ac:dyDescent="0.25">
      <c r="A661" s="235"/>
      <c r="B661" s="235"/>
      <c r="C661" s="235"/>
      <c r="D661" s="235"/>
      <c r="E661" s="235"/>
      <c r="F661" s="235"/>
      <c r="G661" s="235"/>
      <c r="H661" s="235"/>
      <c r="I661" s="235"/>
      <c r="J661" s="235"/>
      <c r="K661" s="235"/>
      <c r="L661" s="235"/>
      <c r="M661" s="235"/>
      <c r="N661" s="235"/>
      <c r="O661" s="235"/>
      <c r="P661" s="235"/>
      <c r="Q661" s="235"/>
    </row>
    <row r="662" spans="1:17" ht="12" customHeight="1" x14ac:dyDescent="0.25">
      <c r="A662" s="235"/>
      <c r="B662" s="235"/>
      <c r="C662" s="235"/>
      <c r="D662" s="235"/>
      <c r="E662" s="235"/>
      <c r="F662" s="235"/>
      <c r="G662" s="235"/>
      <c r="H662" s="235"/>
      <c r="I662" s="235"/>
      <c r="J662" s="235"/>
      <c r="K662" s="235"/>
      <c r="L662" s="235"/>
      <c r="M662" s="235"/>
      <c r="N662" s="235"/>
      <c r="O662" s="235"/>
      <c r="P662" s="235"/>
      <c r="Q662" s="235"/>
    </row>
    <row r="663" spans="1:17" ht="12" customHeight="1" x14ac:dyDescent="0.25">
      <c r="A663" s="235"/>
      <c r="B663" s="235"/>
      <c r="C663" s="235"/>
      <c r="D663" s="235"/>
      <c r="E663" s="235"/>
      <c r="F663" s="235"/>
      <c r="G663" s="235"/>
      <c r="H663" s="235"/>
      <c r="I663" s="235"/>
      <c r="J663" s="235"/>
      <c r="K663" s="235"/>
      <c r="L663" s="235"/>
      <c r="M663" s="235"/>
      <c r="N663" s="235"/>
      <c r="O663" s="235"/>
      <c r="P663" s="235"/>
      <c r="Q663" s="235"/>
    </row>
    <row r="664" spans="1:17" ht="12" customHeight="1" x14ac:dyDescent="0.25">
      <c r="A664" s="235"/>
      <c r="B664" s="235"/>
      <c r="C664" s="235"/>
      <c r="D664" s="235"/>
      <c r="E664" s="235"/>
      <c r="F664" s="235"/>
      <c r="G664" s="235"/>
      <c r="H664" s="235"/>
      <c r="I664" s="235"/>
      <c r="J664" s="235"/>
      <c r="K664" s="235"/>
      <c r="L664" s="235"/>
      <c r="M664" s="235"/>
      <c r="N664" s="235"/>
      <c r="O664" s="235"/>
      <c r="P664" s="235"/>
      <c r="Q664" s="235"/>
    </row>
    <row r="665" spans="1:17" ht="12" customHeight="1" x14ac:dyDescent="0.25">
      <c r="A665" s="235"/>
      <c r="B665" s="235"/>
      <c r="C665" s="235"/>
      <c r="D665" s="235"/>
      <c r="E665" s="235"/>
      <c r="F665" s="235"/>
      <c r="G665" s="235"/>
      <c r="H665" s="235"/>
      <c r="I665" s="235"/>
      <c r="J665" s="235"/>
      <c r="K665" s="235"/>
      <c r="L665" s="235"/>
      <c r="M665" s="235"/>
      <c r="N665" s="235"/>
      <c r="O665" s="235"/>
      <c r="P665" s="235"/>
      <c r="Q665" s="235"/>
    </row>
    <row r="666" spans="1:17" ht="12" customHeight="1" x14ac:dyDescent="0.25">
      <c r="A666" s="235"/>
      <c r="B666" s="235"/>
      <c r="C666" s="235"/>
      <c r="D666" s="235"/>
      <c r="E666" s="235"/>
      <c r="F666" s="235"/>
      <c r="G666" s="235"/>
      <c r="H666" s="235"/>
      <c r="I666" s="235"/>
      <c r="J666" s="235"/>
      <c r="K666" s="235"/>
      <c r="L666" s="235"/>
      <c r="M666" s="235"/>
      <c r="N666" s="235"/>
      <c r="O666" s="235"/>
      <c r="P666" s="235"/>
      <c r="Q666" s="235"/>
    </row>
    <row r="667" spans="1:17" ht="12" customHeight="1" x14ac:dyDescent="0.25">
      <c r="A667" s="235"/>
      <c r="B667" s="235"/>
      <c r="C667" s="235"/>
      <c r="D667" s="235"/>
      <c r="E667" s="235"/>
      <c r="F667" s="235"/>
      <c r="G667" s="235"/>
      <c r="H667" s="235"/>
      <c r="I667" s="235"/>
      <c r="J667" s="235"/>
      <c r="K667" s="235"/>
      <c r="L667" s="235"/>
      <c r="M667" s="235"/>
      <c r="N667" s="235"/>
      <c r="O667" s="235"/>
      <c r="P667" s="235"/>
      <c r="Q667" s="235"/>
    </row>
    <row r="668" spans="1:17" ht="12" customHeight="1" x14ac:dyDescent="0.25">
      <c r="A668" s="235"/>
      <c r="B668" s="235"/>
      <c r="C668" s="235"/>
      <c r="D668" s="235"/>
      <c r="E668" s="235"/>
      <c r="F668" s="235"/>
      <c r="G668" s="235"/>
      <c r="H668" s="235"/>
      <c r="I668" s="235"/>
      <c r="J668" s="235"/>
      <c r="K668" s="235"/>
      <c r="L668" s="235"/>
      <c r="M668" s="235"/>
      <c r="N668" s="235"/>
      <c r="O668" s="235"/>
      <c r="P668" s="235"/>
      <c r="Q668" s="235"/>
    </row>
    <row r="669" spans="1:17" ht="12" customHeight="1" x14ac:dyDescent="0.25">
      <c r="A669" s="235"/>
      <c r="B669" s="235"/>
      <c r="C669" s="235"/>
      <c r="D669" s="235"/>
      <c r="E669" s="235"/>
      <c r="F669" s="235"/>
      <c r="G669" s="235"/>
      <c r="H669" s="235"/>
      <c r="I669" s="235"/>
      <c r="J669" s="235"/>
      <c r="K669" s="235"/>
      <c r="L669" s="235"/>
      <c r="M669" s="235"/>
      <c r="N669" s="235"/>
      <c r="O669" s="235"/>
      <c r="P669" s="235"/>
      <c r="Q669" s="235"/>
    </row>
    <row r="670" spans="1:17" ht="12" customHeight="1" x14ac:dyDescent="0.25">
      <c r="A670" s="235"/>
      <c r="B670" s="235"/>
      <c r="C670" s="235"/>
      <c r="D670" s="235"/>
      <c r="E670" s="235"/>
      <c r="F670" s="235"/>
      <c r="G670" s="235"/>
      <c r="H670" s="235"/>
      <c r="I670" s="235"/>
      <c r="J670" s="235"/>
      <c r="K670" s="235"/>
      <c r="L670" s="235"/>
      <c r="M670" s="235"/>
      <c r="N670" s="235"/>
      <c r="O670" s="235"/>
      <c r="P670" s="235"/>
      <c r="Q670" s="235"/>
    </row>
    <row r="671" spans="1:17" ht="12" customHeight="1" x14ac:dyDescent="0.25">
      <c r="A671" s="235"/>
      <c r="B671" s="235"/>
      <c r="C671" s="235"/>
      <c r="D671" s="235"/>
      <c r="E671" s="235"/>
      <c r="F671" s="235"/>
      <c r="G671" s="235"/>
      <c r="H671" s="235"/>
      <c r="I671" s="235"/>
      <c r="J671" s="235"/>
      <c r="K671" s="235"/>
      <c r="L671" s="235"/>
      <c r="M671" s="235"/>
      <c r="N671" s="235"/>
      <c r="O671" s="235"/>
      <c r="P671" s="235"/>
      <c r="Q671" s="235"/>
    </row>
    <row r="672" spans="1:17" ht="12" customHeight="1" x14ac:dyDescent="0.25">
      <c r="A672" s="235"/>
      <c r="B672" s="235"/>
      <c r="C672" s="235"/>
      <c r="D672" s="235"/>
      <c r="E672" s="235"/>
      <c r="F672" s="235"/>
      <c r="G672" s="235"/>
      <c r="H672" s="235"/>
      <c r="I672" s="235"/>
      <c r="J672" s="235"/>
      <c r="K672" s="235"/>
      <c r="L672" s="235"/>
      <c r="M672" s="235"/>
      <c r="N672" s="235"/>
      <c r="O672" s="235"/>
      <c r="P672" s="235"/>
      <c r="Q672" s="235"/>
    </row>
    <row r="673" spans="1:17" ht="12" customHeight="1" x14ac:dyDescent="0.25">
      <c r="A673" s="235"/>
      <c r="B673" s="235"/>
      <c r="C673" s="235"/>
      <c r="D673" s="235"/>
      <c r="E673" s="235"/>
      <c r="F673" s="235"/>
      <c r="G673" s="235"/>
      <c r="H673" s="235"/>
      <c r="I673" s="235"/>
      <c r="J673" s="235"/>
      <c r="K673" s="235"/>
      <c r="L673" s="235"/>
      <c r="M673" s="235"/>
      <c r="N673" s="235"/>
      <c r="O673" s="235"/>
      <c r="P673" s="235"/>
      <c r="Q673" s="235"/>
    </row>
    <row r="674" spans="1:17" ht="12" customHeight="1" x14ac:dyDescent="0.25">
      <c r="A674" s="235"/>
      <c r="B674" s="235"/>
      <c r="C674" s="235"/>
      <c r="D674" s="235"/>
      <c r="E674" s="235"/>
      <c r="F674" s="235"/>
      <c r="G674" s="235"/>
      <c r="H674" s="235"/>
      <c r="I674" s="235"/>
      <c r="J674" s="235"/>
      <c r="K674" s="235"/>
      <c r="L674" s="235"/>
      <c r="M674" s="235"/>
      <c r="N674" s="235"/>
      <c r="O674" s="235"/>
      <c r="P674" s="235"/>
      <c r="Q674" s="235"/>
    </row>
    <row r="675" spans="1:17" ht="12" customHeight="1" x14ac:dyDescent="0.25">
      <c r="A675" s="235"/>
      <c r="B675" s="235"/>
      <c r="C675" s="235"/>
      <c r="D675" s="235"/>
      <c r="E675" s="235"/>
      <c r="F675" s="235"/>
      <c r="G675" s="235"/>
      <c r="H675" s="235"/>
      <c r="I675" s="235"/>
      <c r="J675" s="235"/>
      <c r="K675" s="235"/>
      <c r="L675" s="235"/>
      <c r="M675" s="235"/>
      <c r="N675" s="235"/>
      <c r="O675" s="235"/>
      <c r="P675" s="235"/>
      <c r="Q675" s="235"/>
    </row>
    <row r="676" spans="1:17" ht="12" customHeight="1" x14ac:dyDescent="0.25">
      <c r="A676" s="235"/>
      <c r="B676" s="235"/>
      <c r="C676" s="235"/>
      <c r="D676" s="235"/>
      <c r="E676" s="235"/>
      <c r="F676" s="235"/>
      <c r="G676" s="235"/>
      <c r="H676" s="235"/>
      <c r="I676" s="235"/>
      <c r="J676" s="235"/>
      <c r="K676" s="235"/>
      <c r="L676" s="235"/>
      <c r="M676" s="235"/>
      <c r="N676" s="235"/>
      <c r="O676" s="235"/>
      <c r="P676" s="235"/>
      <c r="Q676" s="235"/>
    </row>
    <row r="677" spans="1:17" ht="12" customHeight="1" x14ac:dyDescent="0.25">
      <c r="A677" s="235"/>
      <c r="B677" s="235"/>
      <c r="C677" s="235"/>
      <c r="D677" s="235"/>
      <c r="E677" s="235"/>
      <c r="F677" s="235"/>
      <c r="G677" s="235"/>
      <c r="H677" s="235"/>
      <c r="I677" s="235"/>
      <c r="J677" s="235"/>
      <c r="K677" s="235"/>
      <c r="L677" s="235"/>
      <c r="M677" s="235"/>
      <c r="N677" s="235"/>
      <c r="O677" s="235"/>
      <c r="P677" s="235"/>
      <c r="Q677" s="235"/>
    </row>
    <row r="678" spans="1:17" ht="12" customHeight="1" x14ac:dyDescent="0.25">
      <c r="A678" s="235"/>
      <c r="B678" s="235"/>
      <c r="C678" s="235"/>
      <c r="D678" s="235"/>
      <c r="E678" s="235"/>
      <c r="F678" s="235"/>
      <c r="G678" s="235"/>
      <c r="H678" s="235"/>
      <c r="I678" s="235"/>
      <c r="J678" s="235"/>
      <c r="K678" s="235"/>
      <c r="L678" s="235"/>
      <c r="M678" s="235"/>
      <c r="N678" s="235"/>
      <c r="O678" s="235"/>
      <c r="P678" s="235"/>
      <c r="Q678" s="235"/>
    </row>
    <row r="679" spans="1:17" ht="12" customHeight="1" x14ac:dyDescent="0.25">
      <c r="A679" s="235"/>
      <c r="B679" s="235"/>
      <c r="C679" s="235"/>
      <c r="D679" s="235"/>
      <c r="E679" s="235"/>
      <c r="F679" s="235"/>
      <c r="G679" s="235"/>
      <c r="H679" s="235"/>
      <c r="I679" s="235"/>
      <c r="J679" s="235"/>
      <c r="K679" s="235"/>
      <c r="L679" s="235"/>
      <c r="M679" s="235"/>
      <c r="N679" s="235"/>
      <c r="O679" s="235"/>
      <c r="P679" s="235"/>
      <c r="Q679" s="235"/>
    </row>
    <row r="680" spans="1:17" ht="12" customHeight="1" x14ac:dyDescent="0.25">
      <c r="A680" s="235"/>
      <c r="B680" s="235"/>
      <c r="C680" s="235"/>
      <c r="D680" s="235"/>
      <c r="E680" s="235"/>
      <c r="F680" s="235"/>
      <c r="G680" s="235"/>
      <c r="H680" s="235"/>
      <c r="I680" s="235"/>
      <c r="J680" s="235"/>
      <c r="K680" s="235"/>
      <c r="L680" s="235"/>
      <c r="M680" s="235"/>
      <c r="N680" s="235"/>
      <c r="O680" s="235"/>
      <c r="P680" s="235"/>
      <c r="Q680" s="235"/>
    </row>
    <row r="681" spans="1:17" ht="12" customHeight="1" x14ac:dyDescent="0.25">
      <c r="A681" s="235"/>
      <c r="B681" s="235"/>
      <c r="C681" s="235"/>
      <c r="D681" s="235"/>
      <c r="E681" s="235"/>
      <c r="F681" s="235"/>
      <c r="G681" s="235"/>
      <c r="H681" s="235"/>
      <c r="I681" s="235"/>
      <c r="J681" s="235"/>
      <c r="K681" s="235"/>
      <c r="L681" s="235"/>
      <c r="M681" s="235"/>
      <c r="N681" s="235"/>
      <c r="O681" s="235"/>
      <c r="P681" s="235"/>
      <c r="Q681" s="235"/>
    </row>
    <row r="682" spans="1:17" ht="12" customHeight="1" x14ac:dyDescent="0.25">
      <c r="A682" s="235"/>
      <c r="B682" s="235"/>
      <c r="C682" s="235"/>
      <c r="D682" s="235"/>
      <c r="E682" s="235"/>
      <c r="F682" s="235"/>
      <c r="G682" s="235"/>
      <c r="H682" s="235"/>
      <c r="I682" s="235"/>
      <c r="J682" s="235"/>
      <c r="K682" s="235"/>
      <c r="L682" s="235"/>
      <c r="M682" s="235"/>
      <c r="N682" s="235"/>
      <c r="O682" s="235"/>
      <c r="P682" s="235"/>
      <c r="Q682" s="235"/>
    </row>
    <row r="683" spans="1:17" ht="12" customHeight="1" x14ac:dyDescent="0.25">
      <c r="A683" s="235"/>
      <c r="B683" s="235"/>
      <c r="C683" s="235"/>
      <c r="D683" s="235"/>
      <c r="E683" s="235"/>
      <c r="F683" s="235"/>
      <c r="G683" s="235"/>
      <c r="H683" s="235"/>
      <c r="I683" s="235"/>
      <c r="J683" s="235"/>
      <c r="K683" s="235"/>
      <c r="L683" s="235"/>
      <c r="M683" s="235"/>
      <c r="N683" s="235"/>
      <c r="O683" s="235"/>
      <c r="P683" s="235"/>
      <c r="Q683" s="235"/>
    </row>
    <row r="684" spans="1:17" ht="12" customHeight="1" x14ac:dyDescent="0.25">
      <c r="A684" s="235"/>
      <c r="B684" s="235"/>
      <c r="C684" s="235"/>
      <c r="D684" s="235"/>
      <c r="E684" s="235"/>
      <c r="F684" s="235"/>
      <c r="G684" s="235"/>
      <c r="H684" s="235"/>
      <c r="I684" s="235"/>
      <c r="J684" s="235"/>
      <c r="K684" s="235"/>
      <c r="L684" s="235"/>
      <c r="M684" s="235"/>
      <c r="N684" s="235"/>
      <c r="O684" s="235"/>
      <c r="P684" s="235"/>
      <c r="Q684" s="235"/>
    </row>
    <row r="685" spans="1:17" ht="12" customHeight="1" x14ac:dyDescent="0.25">
      <c r="A685" s="235"/>
      <c r="B685" s="235"/>
      <c r="C685" s="235"/>
      <c r="D685" s="235"/>
      <c r="E685" s="235"/>
      <c r="F685" s="235"/>
      <c r="G685" s="235"/>
      <c r="H685" s="235"/>
      <c r="I685" s="235"/>
      <c r="J685" s="235"/>
      <c r="K685" s="235"/>
      <c r="L685" s="235"/>
      <c r="M685" s="235"/>
      <c r="N685" s="235"/>
      <c r="O685" s="235"/>
      <c r="P685" s="235"/>
      <c r="Q685" s="235"/>
    </row>
    <row r="686" spans="1:17" ht="12" customHeight="1" x14ac:dyDescent="0.25">
      <c r="A686" s="235"/>
      <c r="B686" s="235"/>
      <c r="C686" s="235"/>
      <c r="D686" s="235"/>
      <c r="E686" s="235"/>
      <c r="F686" s="235"/>
      <c r="G686" s="235"/>
      <c r="H686" s="235"/>
      <c r="I686" s="235"/>
      <c r="J686" s="235"/>
      <c r="K686" s="235"/>
      <c r="L686" s="235"/>
      <c r="M686" s="235"/>
      <c r="N686" s="235"/>
      <c r="O686" s="235"/>
      <c r="P686" s="235"/>
      <c r="Q686" s="235"/>
    </row>
    <row r="687" spans="1:17" ht="12" customHeight="1" x14ac:dyDescent="0.25">
      <c r="A687" s="235"/>
      <c r="B687" s="235"/>
      <c r="C687" s="235"/>
      <c r="D687" s="235"/>
      <c r="E687" s="235"/>
      <c r="F687" s="235"/>
      <c r="G687" s="235"/>
      <c r="H687" s="235"/>
      <c r="I687" s="235"/>
      <c r="J687" s="235"/>
      <c r="K687" s="235"/>
      <c r="L687" s="235"/>
      <c r="M687" s="235"/>
      <c r="N687" s="235"/>
      <c r="O687" s="235"/>
      <c r="P687" s="235"/>
      <c r="Q687" s="235"/>
    </row>
    <row r="688" spans="1:17" ht="12" customHeight="1" x14ac:dyDescent="0.25">
      <c r="A688" s="235"/>
      <c r="B688" s="235"/>
      <c r="C688" s="235"/>
      <c r="D688" s="235"/>
      <c r="E688" s="235"/>
      <c r="F688" s="235"/>
      <c r="G688" s="235"/>
      <c r="H688" s="235"/>
      <c r="I688" s="235"/>
      <c r="J688" s="235"/>
      <c r="K688" s="235"/>
      <c r="L688" s="235"/>
      <c r="M688" s="235"/>
      <c r="N688" s="235"/>
      <c r="O688" s="235"/>
      <c r="P688" s="235"/>
      <c r="Q688" s="235"/>
    </row>
    <row r="689" spans="1:17" ht="12" customHeight="1" x14ac:dyDescent="0.25">
      <c r="A689" s="235"/>
      <c r="B689" s="235"/>
      <c r="C689" s="235"/>
      <c r="D689" s="235"/>
      <c r="E689" s="235"/>
      <c r="F689" s="235"/>
      <c r="G689" s="235"/>
      <c r="H689" s="235"/>
      <c r="I689" s="235"/>
      <c r="J689" s="235"/>
      <c r="K689" s="235"/>
      <c r="L689" s="235"/>
      <c r="M689" s="235"/>
      <c r="N689" s="235"/>
      <c r="O689" s="235"/>
      <c r="P689" s="235"/>
      <c r="Q689" s="235"/>
    </row>
    <row r="690" spans="1:17" ht="12" customHeight="1" x14ac:dyDescent="0.25">
      <c r="A690" s="235"/>
      <c r="B690" s="235"/>
      <c r="C690" s="235"/>
      <c r="D690" s="235"/>
      <c r="E690" s="235"/>
      <c r="F690" s="235"/>
      <c r="G690" s="235"/>
      <c r="H690" s="235"/>
      <c r="I690" s="235"/>
      <c r="J690" s="235"/>
      <c r="K690" s="235"/>
      <c r="L690" s="235"/>
      <c r="M690" s="235"/>
      <c r="N690" s="235"/>
      <c r="O690" s="235"/>
      <c r="P690" s="235"/>
      <c r="Q690" s="235"/>
    </row>
    <row r="691" spans="1:17" ht="12" customHeight="1" x14ac:dyDescent="0.25">
      <c r="A691" s="235"/>
      <c r="B691" s="235"/>
      <c r="C691" s="235"/>
      <c r="D691" s="235"/>
      <c r="E691" s="235"/>
      <c r="F691" s="235"/>
      <c r="G691" s="235"/>
      <c r="H691" s="235"/>
      <c r="I691" s="235"/>
      <c r="J691" s="235"/>
      <c r="K691" s="235"/>
      <c r="L691" s="235"/>
      <c r="M691" s="235"/>
      <c r="N691" s="235"/>
      <c r="O691" s="235"/>
      <c r="P691" s="235"/>
      <c r="Q691" s="235"/>
    </row>
    <row r="692" spans="1:17" ht="12" customHeight="1" x14ac:dyDescent="0.25">
      <c r="A692" s="235"/>
      <c r="B692" s="235"/>
      <c r="C692" s="235"/>
      <c r="D692" s="235"/>
      <c r="E692" s="235"/>
      <c r="F692" s="235"/>
      <c r="G692" s="235"/>
      <c r="H692" s="235"/>
      <c r="I692" s="235"/>
      <c r="J692" s="235"/>
      <c r="K692" s="235"/>
      <c r="L692" s="235"/>
      <c r="M692" s="235"/>
      <c r="N692" s="235"/>
      <c r="O692" s="235"/>
      <c r="P692" s="235"/>
      <c r="Q692" s="235"/>
    </row>
    <row r="693" spans="1:17" ht="12" customHeight="1" x14ac:dyDescent="0.25">
      <c r="A693" s="235"/>
      <c r="B693" s="235"/>
      <c r="C693" s="235"/>
      <c r="D693" s="235"/>
      <c r="E693" s="235"/>
      <c r="F693" s="235"/>
      <c r="G693" s="235"/>
      <c r="H693" s="235"/>
      <c r="I693" s="235"/>
      <c r="J693" s="235"/>
      <c r="K693" s="235"/>
      <c r="L693" s="235"/>
      <c r="M693" s="235"/>
      <c r="N693" s="235"/>
      <c r="O693" s="235"/>
      <c r="P693" s="235"/>
      <c r="Q693" s="235"/>
    </row>
    <row r="694" spans="1:17" ht="12" customHeight="1" x14ac:dyDescent="0.25">
      <c r="A694" s="235"/>
      <c r="B694" s="235"/>
      <c r="C694" s="235"/>
      <c r="D694" s="235"/>
      <c r="E694" s="235"/>
      <c r="F694" s="235"/>
      <c r="G694" s="235"/>
      <c r="H694" s="235"/>
      <c r="I694" s="235"/>
      <c r="J694" s="235"/>
      <c r="K694" s="235"/>
      <c r="L694" s="235"/>
      <c r="M694" s="235"/>
      <c r="N694" s="235"/>
      <c r="O694" s="235"/>
      <c r="P694" s="235"/>
      <c r="Q694" s="235"/>
    </row>
    <row r="695" spans="1:17" ht="12" customHeight="1" x14ac:dyDescent="0.25">
      <c r="A695" s="235"/>
      <c r="B695" s="235"/>
      <c r="C695" s="235"/>
      <c r="D695" s="235"/>
      <c r="E695" s="235"/>
      <c r="F695" s="235"/>
      <c r="G695" s="235"/>
      <c r="H695" s="235"/>
      <c r="I695" s="235"/>
      <c r="J695" s="235"/>
      <c r="K695" s="235"/>
      <c r="L695" s="235"/>
      <c r="M695" s="235"/>
      <c r="N695" s="235"/>
      <c r="O695" s="235"/>
      <c r="P695" s="235"/>
      <c r="Q695" s="235"/>
    </row>
    <row r="696" spans="1:17" ht="12" customHeight="1" x14ac:dyDescent="0.25">
      <c r="A696" s="235"/>
      <c r="B696" s="235"/>
      <c r="C696" s="235"/>
      <c r="D696" s="235"/>
      <c r="E696" s="235"/>
      <c r="F696" s="235"/>
      <c r="G696" s="235"/>
      <c r="H696" s="235"/>
      <c r="I696" s="235"/>
      <c r="J696" s="235"/>
      <c r="K696" s="235"/>
      <c r="L696" s="235"/>
      <c r="M696" s="235"/>
      <c r="N696" s="235"/>
      <c r="O696" s="235"/>
      <c r="P696" s="235"/>
      <c r="Q696" s="235"/>
    </row>
    <row r="697" spans="1:17" ht="12" customHeight="1" x14ac:dyDescent="0.25">
      <c r="A697" s="235"/>
      <c r="B697" s="235"/>
      <c r="C697" s="235"/>
      <c r="D697" s="235"/>
      <c r="E697" s="235"/>
      <c r="F697" s="235"/>
      <c r="G697" s="235"/>
      <c r="H697" s="235"/>
      <c r="I697" s="235"/>
      <c r="J697" s="235"/>
      <c r="K697" s="235"/>
      <c r="L697" s="235"/>
      <c r="M697" s="235"/>
      <c r="N697" s="235"/>
      <c r="O697" s="235"/>
      <c r="P697" s="235"/>
      <c r="Q697" s="235"/>
    </row>
    <row r="698" spans="1:17" ht="12" customHeight="1" x14ac:dyDescent="0.25">
      <c r="A698" s="235"/>
      <c r="B698" s="235"/>
      <c r="C698" s="235"/>
      <c r="D698" s="235"/>
      <c r="E698" s="235"/>
      <c r="F698" s="235"/>
      <c r="G698" s="235"/>
      <c r="H698" s="235"/>
      <c r="I698" s="235"/>
      <c r="J698" s="235"/>
      <c r="K698" s="235"/>
      <c r="L698" s="235"/>
      <c r="M698" s="235"/>
      <c r="N698" s="235"/>
      <c r="O698" s="235"/>
      <c r="P698" s="235"/>
      <c r="Q698" s="235"/>
    </row>
    <row r="699" spans="1:17" ht="12" customHeight="1" x14ac:dyDescent="0.25">
      <c r="A699" s="235"/>
      <c r="B699" s="235"/>
      <c r="C699" s="235"/>
      <c r="D699" s="235"/>
      <c r="E699" s="235"/>
      <c r="F699" s="235"/>
      <c r="G699" s="235"/>
      <c r="H699" s="235"/>
      <c r="I699" s="235"/>
      <c r="J699" s="235"/>
      <c r="K699" s="235"/>
      <c r="L699" s="235"/>
      <c r="M699" s="235"/>
      <c r="N699" s="235"/>
      <c r="O699" s="235"/>
      <c r="P699" s="235"/>
      <c r="Q699" s="235"/>
    </row>
    <row r="700" spans="1:17" ht="12" customHeight="1" x14ac:dyDescent="0.25">
      <c r="A700" s="235"/>
      <c r="B700" s="235"/>
      <c r="C700" s="235"/>
      <c r="D700" s="235"/>
      <c r="E700" s="235"/>
      <c r="F700" s="235"/>
      <c r="G700" s="235"/>
      <c r="H700" s="235"/>
      <c r="I700" s="235"/>
      <c r="J700" s="235"/>
      <c r="K700" s="235"/>
      <c r="L700" s="235"/>
      <c r="M700" s="235"/>
      <c r="N700" s="235"/>
      <c r="O700" s="235"/>
      <c r="P700" s="235"/>
      <c r="Q700" s="235"/>
    </row>
    <row r="701" spans="1:17" ht="12" customHeight="1" x14ac:dyDescent="0.25">
      <c r="A701" s="235"/>
      <c r="B701" s="235"/>
      <c r="C701" s="235"/>
      <c r="D701" s="235"/>
      <c r="E701" s="235"/>
      <c r="F701" s="235"/>
      <c r="G701" s="235"/>
      <c r="H701" s="235"/>
      <c r="I701" s="235"/>
      <c r="J701" s="235"/>
      <c r="K701" s="235"/>
      <c r="L701" s="235"/>
      <c r="M701" s="235"/>
      <c r="N701" s="235"/>
      <c r="O701" s="235"/>
      <c r="P701" s="235"/>
      <c r="Q701" s="235"/>
    </row>
    <row r="702" spans="1:17" ht="12" customHeight="1" x14ac:dyDescent="0.25">
      <c r="A702" s="235"/>
      <c r="B702" s="235"/>
      <c r="C702" s="235"/>
      <c r="D702" s="235"/>
      <c r="E702" s="235"/>
      <c r="F702" s="235"/>
      <c r="G702" s="235"/>
      <c r="H702" s="235"/>
      <c r="I702" s="235"/>
      <c r="J702" s="235"/>
      <c r="K702" s="235"/>
      <c r="L702" s="235"/>
      <c r="M702" s="235"/>
      <c r="N702" s="235"/>
      <c r="O702" s="235"/>
      <c r="P702" s="235"/>
      <c r="Q702" s="235"/>
    </row>
    <row r="703" spans="1:17" ht="12" customHeight="1" x14ac:dyDescent="0.25">
      <c r="A703" s="235"/>
      <c r="B703" s="235"/>
      <c r="C703" s="235"/>
      <c r="D703" s="235"/>
      <c r="E703" s="235"/>
      <c r="F703" s="235"/>
      <c r="G703" s="235"/>
      <c r="H703" s="235"/>
      <c r="I703" s="235"/>
      <c r="J703" s="235"/>
      <c r="K703" s="235"/>
      <c r="L703" s="235"/>
      <c r="M703" s="235"/>
      <c r="N703" s="235"/>
      <c r="O703" s="235"/>
      <c r="P703" s="235"/>
      <c r="Q703" s="235"/>
    </row>
    <row r="704" spans="1:17" ht="12" customHeight="1" x14ac:dyDescent="0.25">
      <c r="A704" s="235"/>
      <c r="B704" s="235"/>
      <c r="C704" s="235"/>
      <c r="D704" s="235"/>
      <c r="E704" s="235"/>
      <c r="F704" s="235"/>
      <c r="G704" s="235"/>
      <c r="H704" s="235"/>
      <c r="I704" s="235"/>
      <c r="J704" s="235"/>
      <c r="K704" s="235"/>
      <c r="L704" s="235"/>
      <c r="M704" s="235"/>
      <c r="N704" s="235"/>
      <c r="O704" s="235"/>
      <c r="P704" s="235"/>
      <c r="Q704" s="235"/>
    </row>
    <row r="705" spans="1:17" ht="12" customHeight="1" x14ac:dyDescent="0.25">
      <c r="A705" s="235"/>
      <c r="B705" s="235"/>
      <c r="C705" s="235"/>
      <c r="D705" s="235"/>
      <c r="E705" s="235"/>
      <c r="F705" s="235"/>
      <c r="G705" s="235"/>
      <c r="H705" s="235"/>
      <c r="I705" s="235"/>
      <c r="J705" s="235"/>
      <c r="K705" s="235"/>
      <c r="L705" s="235"/>
      <c r="M705" s="235"/>
      <c r="N705" s="235"/>
      <c r="O705" s="235"/>
      <c r="P705" s="235"/>
      <c r="Q705" s="235"/>
    </row>
    <row r="706" spans="1:17" ht="12" customHeight="1" x14ac:dyDescent="0.25">
      <c r="A706" s="235"/>
      <c r="B706" s="235"/>
      <c r="C706" s="235"/>
      <c r="D706" s="235"/>
      <c r="E706" s="235"/>
      <c r="F706" s="235"/>
      <c r="G706" s="235"/>
      <c r="H706" s="235"/>
      <c r="I706" s="235"/>
      <c r="J706" s="235"/>
      <c r="K706" s="235"/>
      <c r="L706" s="235"/>
      <c r="M706" s="235"/>
      <c r="N706" s="235"/>
      <c r="O706" s="235"/>
      <c r="P706" s="235"/>
      <c r="Q706" s="235"/>
    </row>
    <row r="707" spans="1:17" ht="12" customHeight="1" x14ac:dyDescent="0.25">
      <c r="A707" s="235"/>
      <c r="B707" s="235"/>
      <c r="C707" s="235"/>
      <c r="D707" s="235"/>
      <c r="E707" s="235"/>
      <c r="F707" s="235"/>
      <c r="G707" s="235"/>
      <c r="H707" s="235"/>
      <c r="I707" s="235"/>
      <c r="J707" s="235"/>
      <c r="K707" s="235"/>
      <c r="L707" s="235"/>
      <c r="M707" s="235"/>
      <c r="N707" s="235"/>
      <c r="O707" s="235"/>
      <c r="P707" s="235"/>
      <c r="Q707" s="235"/>
    </row>
    <row r="708" spans="1:17" ht="12" customHeight="1" x14ac:dyDescent="0.25">
      <c r="A708" s="235"/>
      <c r="B708" s="235"/>
      <c r="C708" s="235"/>
      <c r="D708" s="235"/>
      <c r="E708" s="235"/>
      <c r="F708" s="235"/>
      <c r="G708" s="235"/>
      <c r="H708" s="235"/>
      <c r="I708" s="235"/>
      <c r="J708" s="235"/>
      <c r="K708" s="235"/>
      <c r="L708" s="235"/>
      <c r="M708" s="235"/>
      <c r="N708" s="235"/>
      <c r="O708" s="235"/>
      <c r="P708" s="235"/>
      <c r="Q708" s="235"/>
    </row>
    <row r="709" spans="1:17" ht="12" customHeight="1" x14ac:dyDescent="0.25">
      <c r="A709" s="235"/>
      <c r="B709" s="235"/>
      <c r="C709" s="235"/>
      <c r="D709" s="235"/>
      <c r="E709" s="235"/>
      <c r="F709" s="235"/>
      <c r="G709" s="235"/>
      <c r="H709" s="235"/>
      <c r="I709" s="235"/>
      <c r="J709" s="235"/>
      <c r="K709" s="235"/>
      <c r="L709" s="235"/>
      <c r="M709" s="235"/>
      <c r="N709" s="235"/>
      <c r="O709" s="235"/>
      <c r="P709" s="235"/>
      <c r="Q709" s="235"/>
    </row>
    <row r="710" spans="1:17" ht="12" customHeight="1" x14ac:dyDescent="0.25">
      <c r="A710" s="235"/>
      <c r="B710" s="235"/>
      <c r="C710" s="235"/>
      <c r="D710" s="235"/>
      <c r="E710" s="235"/>
      <c r="F710" s="235"/>
      <c r="G710" s="235"/>
      <c r="H710" s="235"/>
      <c r="I710" s="235"/>
      <c r="J710" s="235"/>
      <c r="K710" s="235"/>
      <c r="L710" s="235"/>
      <c r="M710" s="235"/>
      <c r="N710" s="235"/>
      <c r="O710" s="235"/>
      <c r="P710" s="235"/>
      <c r="Q710" s="235"/>
    </row>
    <row r="711" spans="1:17" ht="12" customHeight="1" x14ac:dyDescent="0.25">
      <c r="A711" s="235"/>
      <c r="B711" s="235"/>
      <c r="C711" s="235"/>
      <c r="D711" s="235"/>
      <c r="E711" s="235"/>
      <c r="F711" s="235"/>
      <c r="G711" s="235"/>
      <c r="H711" s="235"/>
      <c r="I711" s="235"/>
      <c r="J711" s="235"/>
      <c r="K711" s="235"/>
      <c r="L711" s="235"/>
      <c r="M711" s="235"/>
      <c r="N711" s="235"/>
      <c r="O711" s="235"/>
      <c r="P711" s="235"/>
      <c r="Q711" s="235"/>
    </row>
    <row r="712" spans="1:17" ht="12" customHeight="1" x14ac:dyDescent="0.25">
      <c r="A712" s="235"/>
      <c r="B712" s="235"/>
      <c r="C712" s="235"/>
      <c r="D712" s="235"/>
      <c r="E712" s="235"/>
      <c r="F712" s="235"/>
      <c r="G712" s="235"/>
      <c r="H712" s="235"/>
      <c r="I712" s="235"/>
      <c r="J712" s="235"/>
      <c r="K712" s="235"/>
      <c r="L712" s="235"/>
      <c r="M712" s="235"/>
      <c r="N712" s="235"/>
      <c r="O712" s="235"/>
      <c r="P712" s="235"/>
      <c r="Q712" s="235"/>
    </row>
    <row r="713" spans="1:17" ht="12" customHeight="1" x14ac:dyDescent="0.25">
      <c r="A713" s="235"/>
      <c r="B713" s="235"/>
      <c r="C713" s="235"/>
      <c r="D713" s="235"/>
      <c r="E713" s="235"/>
      <c r="F713" s="235"/>
      <c r="G713" s="235"/>
      <c r="H713" s="235"/>
      <c r="I713" s="235"/>
      <c r="J713" s="235"/>
      <c r="K713" s="235"/>
      <c r="L713" s="235"/>
      <c r="M713" s="235"/>
      <c r="N713" s="235"/>
      <c r="O713" s="235"/>
      <c r="P713" s="235"/>
      <c r="Q713" s="235"/>
    </row>
    <row r="714" spans="1:17" ht="12" customHeight="1" x14ac:dyDescent="0.25">
      <c r="A714" s="235"/>
      <c r="B714" s="235"/>
      <c r="C714" s="235"/>
      <c r="D714" s="235"/>
      <c r="E714" s="235"/>
      <c r="F714" s="235"/>
      <c r="G714" s="235"/>
      <c r="H714" s="235"/>
      <c r="I714" s="235"/>
      <c r="J714" s="235"/>
      <c r="K714" s="235"/>
      <c r="L714" s="235"/>
      <c r="M714" s="235"/>
      <c r="N714" s="235"/>
      <c r="O714" s="235"/>
      <c r="P714" s="235"/>
      <c r="Q714" s="235"/>
    </row>
    <row r="715" spans="1:17" ht="12" customHeight="1" x14ac:dyDescent="0.25">
      <c r="A715" s="235"/>
      <c r="B715" s="235"/>
      <c r="C715" s="235"/>
      <c r="D715" s="235"/>
      <c r="E715" s="235"/>
      <c r="F715" s="235"/>
      <c r="G715" s="235"/>
      <c r="H715" s="235"/>
      <c r="I715" s="235"/>
      <c r="J715" s="235"/>
      <c r="K715" s="235"/>
      <c r="L715" s="235"/>
      <c r="M715" s="235"/>
      <c r="N715" s="235"/>
      <c r="O715" s="235"/>
      <c r="P715" s="235"/>
      <c r="Q715" s="235"/>
    </row>
    <row r="716" spans="1:17" ht="12" customHeight="1" x14ac:dyDescent="0.25">
      <c r="A716" s="235"/>
      <c r="B716" s="235"/>
      <c r="C716" s="235"/>
      <c r="D716" s="235"/>
      <c r="E716" s="235"/>
      <c r="F716" s="235"/>
      <c r="G716" s="235"/>
      <c r="H716" s="235"/>
      <c r="I716" s="235"/>
      <c r="J716" s="235"/>
      <c r="K716" s="235"/>
      <c r="L716" s="235"/>
      <c r="M716" s="235"/>
      <c r="N716" s="235"/>
      <c r="O716" s="235"/>
      <c r="P716" s="235"/>
      <c r="Q716" s="235"/>
    </row>
    <row r="717" spans="1:17" ht="12" customHeight="1" x14ac:dyDescent="0.25">
      <c r="A717" s="235"/>
      <c r="B717" s="235"/>
      <c r="C717" s="235"/>
      <c r="D717" s="235"/>
      <c r="E717" s="235"/>
      <c r="F717" s="235"/>
      <c r="G717" s="235"/>
      <c r="H717" s="235"/>
      <c r="I717" s="235"/>
      <c r="J717" s="235"/>
      <c r="K717" s="235"/>
      <c r="L717" s="235"/>
      <c r="M717" s="235"/>
      <c r="N717" s="235"/>
      <c r="O717" s="235"/>
      <c r="P717" s="235"/>
      <c r="Q717" s="235"/>
    </row>
    <row r="718" spans="1:17" ht="12" customHeight="1" x14ac:dyDescent="0.25">
      <c r="A718" s="235"/>
      <c r="B718" s="235"/>
      <c r="C718" s="235"/>
      <c r="D718" s="235"/>
      <c r="E718" s="235"/>
      <c r="F718" s="235"/>
      <c r="G718" s="235"/>
      <c r="H718" s="235"/>
      <c r="I718" s="235"/>
      <c r="J718" s="235"/>
      <c r="K718" s="235"/>
      <c r="L718" s="235"/>
      <c r="M718" s="235"/>
      <c r="N718" s="235"/>
      <c r="O718" s="235"/>
      <c r="P718" s="235"/>
      <c r="Q718" s="235"/>
    </row>
    <row r="719" spans="1:17" ht="12" customHeight="1" x14ac:dyDescent="0.25">
      <c r="A719" s="235"/>
      <c r="B719" s="235"/>
      <c r="C719" s="235"/>
      <c r="D719" s="235"/>
      <c r="E719" s="235"/>
      <c r="F719" s="235"/>
      <c r="G719" s="235"/>
      <c r="H719" s="235"/>
      <c r="I719" s="235"/>
      <c r="J719" s="235"/>
      <c r="K719" s="235"/>
      <c r="L719" s="235"/>
      <c r="M719" s="235"/>
      <c r="N719" s="235"/>
      <c r="O719" s="235"/>
      <c r="P719" s="235"/>
      <c r="Q719" s="235"/>
    </row>
    <row r="720" spans="1:17" ht="12" customHeight="1" x14ac:dyDescent="0.25">
      <c r="A720" s="235"/>
      <c r="B720" s="235"/>
      <c r="C720" s="235"/>
      <c r="D720" s="235"/>
      <c r="E720" s="235"/>
      <c r="F720" s="235"/>
      <c r="G720" s="235"/>
      <c r="H720" s="235"/>
      <c r="I720" s="235"/>
      <c r="J720" s="235"/>
      <c r="K720" s="235"/>
      <c r="L720" s="235"/>
      <c r="M720" s="235"/>
      <c r="N720" s="235"/>
      <c r="O720" s="235"/>
      <c r="P720" s="235"/>
      <c r="Q720" s="235"/>
    </row>
    <row r="721" spans="1:17" ht="12" customHeight="1" x14ac:dyDescent="0.25">
      <c r="A721" s="235"/>
      <c r="B721" s="235"/>
      <c r="C721" s="235"/>
      <c r="D721" s="235"/>
      <c r="E721" s="235"/>
      <c r="F721" s="235"/>
      <c r="G721" s="235"/>
      <c r="H721" s="235"/>
      <c r="I721" s="235"/>
      <c r="J721" s="235"/>
      <c r="K721" s="235"/>
      <c r="L721" s="235"/>
      <c r="M721" s="235"/>
      <c r="N721" s="235"/>
      <c r="O721" s="235"/>
      <c r="P721" s="235"/>
      <c r="Q721" s="235"/>
    </row>
    <row r="722" spans="1:17" ht="12" customHeight="1" x14ac:dyDescent="0.25">
      <c r="A722" s="235"/>
      <c r="B722" s="235"/>
      <c r="C722" s="235"/>
      <c r="D722" s="235"/>
      <c r="E722" s="235"/>
      <c r="F722" s="235"/>
      <c r="G722" s="235"/>
      <c r="H722" s="235"/>
      <c r="I722" s="235"/>
      <c r="J722" s="235"/>
      <c r="K722" s="235"/>
      <c r="L722" s="235"/>
      <c r="M722" s="235"/>
      <c r="N722" s="235"/>
      <c r="O722" s="235"/>
      <c r="P722" s="235"/>
      <c r="Q722" s="235"/>
    </row>
    <row r="723" spans="1:17" ht="12" customHeight="1" x14ac:dyDescent="0.25">
      <c r="A723" s="235"/>
      <c r="B723" s="235"/>
      <c r="C723" s="235"/>
      <c r="D723" s="235"/>
      <c r="E723" s="235"/>
      <c r="F723" s="235"/>
      <c r="G723" s="235"/>
      <c r="H723" s="235"/>
      <c r="I723" s="235"/>
      <c r="J723" s="235"/>
      <c r="K723" s="235"/>
      <c r="L723" s="235"/>
      <c r="M723" s="235"/>
      <c r="N723" s="235"/>
      <c r="O723" s="235"/>
      <c r="P723" s="235"/>
      <c r="Q723" s="235"/>
    </row>
    <row r="724" spans="1:17" ht="12" customHeight="1" x14ac:dyDescent="0.25">
      <c r="A724" s="235"/>
      <c r="B724" s="235"/>
      <c r="C724" s="235"/>
      <c r="D724" s="235"/>
      <c r="E724" s="235"/>
      <c r="F724" s="235"/>
      <c r="G724" s="235"/>
      <c r="H724" s="235"/>
      <c r="I724" s="235"/>
      <c r="J724" s="235"/>
      <c r="K724" s="235"/>
      <c r="L724" s="235"/>
      <c r="M724" s="235"/>
      <c r="N724" s="235"/>
      <c r="O724" s="235"/>
      <c r="P724" s="235"/>
      <c r="Q724" s="235"/>
    </row>
    <row r="725" spans="1:17" ht="12" customHeight="1" x14ac:dyDescent="0.25">
      <c r="A725" s="235"/>
      <c r="B725" s="235"/>
      <c r="C725" s="235"/>
      <c r="D725" s="235"/>
      <c r="E725" s="235"/>
      <c r="F725" s="235"/>
      <c r="G725" s="235"/>
      <c r="H725" s="235"/>
      <c r="I725" s="235"/>
      <c r="J725" s="235"/>
      <c r="K725" s="235"/>
      <c r="L725" s="235"/>
      <c r="M725" s="235"/>
      <c r="N725" s="235"/>
      <c r="O725" s="235"/>
      <c r="P725" s="235"/>
      <c r="Q725" s="235"/>
    </row>
    <row r="726" spans="1:17" ht="12" customHeight="1" x14ac:dyDescent="0.25">
      <c r="A726" s="235"/>
      <c r="B726" s="235"/>
      <c r="C726" s="235"/>
      <c r="D726" s="235"/>
      <c r="E726" s="235"/>
      <c r="F726" s="235"/>
      <c r="G726" s="235"/>
      <c r="H726" s="235"/>
      <c r="I726" s="235"/>
      <c r="J726" s="235"/>
      <c r="K726" s="235"/>
      <c r="L726" s="235"/>
      <c r="M726" s="235"/>
      <c r="N726" s="235"/>
      <c r="O726" s="235"/>
      <c r="P726" s="235"/>
      <c r="Q726" s="235"/>
    </row>
    <row r="727" spans="1:17" ht="12" customHeight="1" x14ac:dyDescent="0.25">
      <c r="A727" s="235"/>
      <c r="B727" s="235"/>
      <c r="C727" s="235"/>
      <c r="D727" s="235"/>
      <c r="E727" s="235"/>
      <c r="F727" s="235"/>
      <c r="G727" s="235"/>
      <c r="H727" s="235"/>
      <c r="I727" s="235"/>
      <c r="J727" s="235"/>
      <c r="K727" s="235"/>
      <c r="L727" s="235"/>
      <c r="M727" s="235"/>
      <c r="N727" s="235"/>
      <c r="O727" s="235"/>
      <c r="P727" s="235"/>
      <c r="Q727" s="235"/>
    </row>
    <row r="728" spans="1:17" ht="12" customHeight="1" x14ac:dyDescent="0.25">
      <c r="A728" s="235"/>
      <c r="B728" s="235"/>
      <c r="C728" s="235"/>
      <c r="D728" s="235"/>
      <c r="E728" s="235"/>
      <c r="F728" s="235"/>
      <c r="G728" s="235"/>
      <c r="H728" s="235"/>
      <c r="I728" s="235"/>
      <c r="J728" s="235"/>
      <c r="K728" s="235"/>
      <c r="L728" s="235"/>
      <c r="M728" s="235"/>
      <c r="N728" s="235"/>
      <c r="O728" s="235"/>
      <c r="P728" s="235"/>
      <c r="Q728" s="235"/>
    </row>
    <row r="729" spans="1:17" ht="12" customHeight="1" x14ac:dyDescent="0.25">
      <c r="A729" s="235"/>
      <c r="B729" s="235"/>
      <c r="C729" s="235"/>
      <c r="D729" s="235"/>
      <c r="E729" s="235"/>
      <c r="F729" s="235"/>
      <c r="G729" s="235"/>
      <c r="H729" s="235"/>
      <c r="I729" s="235"/>
      <c r="J729" s="235"/>
      <c r="K729" s="235"/>
      <c r="L729" s="235"/>
      <c r="M729" s="235"/>
      <c r="N729" s="235"/>
      <c r="O729" s="235"/>
      <c r="P729" s="235"/>
      <c r="Q729" s="235"/>
    </row>
    <row r="730" spans="1:17" ht="12" customHeight="1" x14ac:dyDescent="0.25">
      <c r="A730" s="235"/>
      <c r="B730" s="235"/>
      <c r="C730" s="235"/>
      <c r="D730" s="235"/>
      <c r="E730" s="235"/>
      <c r="F730" s="235"/>
      <c r="G730" s="235"/>
      <c r="H730" s="235"/>
      <c r="I730" s="235"/>
      <c r="J730" s="235"/>
      <c r="K730" s="235"/>
      <c r="L730" s="235"/>
      <c r="M730" s="235"/>
      <c r="N730" s="235"/>
      <c r="O730" s="235"/>
      <c r="P730" s="235"/>
      <c r="Q730" s="235"/>
    </row>
    <row r="731" spans="1:17" ht="12" customHeight="1" x14ac:dyDescent="0.25">
      <c r="A731" s="235"/>
      <c r="B731" s="235"/>
      <c r="C731" s="235"/>
      <c r="D731" s="235"/>
      <c r="E731" s="235"/>
      <c r="F731" s="235"/>
      <c r="G731" s="235"/>
      <c r="H731" s="235"/>
      <c r="I731" s="235"/>
      <c r="J731" s="235"/>
      <c r="K731" s="235"/>
      <c r="L731" s="235"/>
      <c r="M731" s="235"/>
      <c r="N731" s="235"/>
      <c r="O731" s="235"/>
      <c r="P731" s="235"/>
      <c r="Q731" s="235"/>
    </row>
    <row r="732" spans="1:17" ht="12" customHeight="1" x14ac:dyDescent="0.25">
      <c r="A732" s="235"/>
      <c r="B732" s="235"/>
      <c r="C732" s="235"/>
      <c r="D732" s="235"/>
      <c r="E732" s="235"/>
      <c r="F732" s="235"/>
      <c r="G732" s="235"/>
      <c r="H732" s="235"/>
      <c r="I732" s="235"/>
      <c r="J732" s="235"/>
      <c r="K732" s="235"/>
      <c r="L732" s="235"/>
      <c r="M732" s="235"/>
      <c r="N732" s="235"/>
      <c r="O732" s="235"/>
      <c r="P732" s="235"/>
      <c r="Q732" s="235"/>
    </row>
    <row r="733" spans="1:17" ht="12" customHeight="1" x14ac:dyDescent="0.25">
      <c r="A733" s="235"/>
      <c r="B733" s="235"/>
      <c r="C733" s="235"/>
      <c r="D733" s="235"/>
      <c r="E733" s="235"/>
      <c r="F733" s="235"/>
      <c r="G733" s="235"/>
      <c r="H733" s="235"/>
      <c r="I733" s="235"/>
      <c r="J733" s="235"/>
      <c r="K733" s="235"/>
      <c r="L733" s="235"/>
      <c r="M733" s="235"/>
      <c r="N733" s="235"/>
      <c r="O733" s="235"/>
      <c r="P733" s="235"/>
      <c r="Q733" s="235"/>
    </row>
    <row r="734" spans="1:17" ht="12" customHeight="1" x14ac:dyDescent="0.25">
      <c r="A734" s="235"/>
      <c r="B734" s="235"/>
      <c r="C734" s="235"/>
      <c r="D734" s="235"/>
      <c r="E734" s="235"/>
      <c r="F734" s="235"/>
      <c r="G734" s="235"/>
      <c r="H734" s="235"/>
      <c r="I734" s="235"/>
      <c r="J734" s="235"/>
      <c r="K734" s="235"/>
      <c r="L734" s="235"/>
      <c r="M734" s="235"/>
      <c r="N734" s="235"/>
      <c r="O734" s="235"/>
      <c r="P734" s="235"/>
      <c r="Q734" s="235"/>
    </row>
    <row r="735" spans="1:17" ht="12" customHeight="1" x14ac:dyDescent="0.25">
      <c r="A735" s="235"/>
      <c r="B735" s="235"/>
      <c r="C735" s="235"/>
      <c r="D735" s="235"/>
      <c r="E735" s="235"/>
      <c r="F735" s="235"/>
      <c r="G735" s="235"/>
      <c r="H735" s="235"/>
      <c r="I735" s="235"/>
      <c r="J735" s="235"/>
      <c r="K735" s="235"/>
      <c r="L735" s="235"/>
      <c r="M735" s="235"/>
      <c r="N735" s="235"/>
      <c r="O735" s="235"/>
      <c r="P735" s="235"/>
      <c r="Q735" s="235"/>
    </row>
    <row r="736" spans="1:17" ht="12" customHeight="1" x14ac:dyDescent="0.25">
      <c r="A736" s="235"/>
      <c r="B736" s="235"/>
      <c r="C736" s="235"/>
      <c r="D736" s="235"/>
      <c r="E736" s="235"/>
      <c r="F736" s="235"/>
      <c r="G736" s="235"/>
      <c r="H736" s="235"/>
      <c r="I736" s="235"/>
      <c r="J736" s="235"/>
      <c r="K736" s="235"/>
      <c r="L736" s="235"/>
      <c r="M736" s="235"/>
      <c r="N736" s="235"/>
      <c r="O736" s="235"/>
      <c r="P736" s="235"/>
      <c r="Q736" s="235"/>
    </row>
    <row r="737" spans="1:17" ht="12" customHeight="1" x14ac:dyDescent="0.25">
      <c r="A737" s="235"/>
      <c r="B737" s="235"/>
      <c r="C737" s="235"/>
      <c r="D737" s="235"/>
      <c r="E737" s="235"/>
      <c r="F737" s="235"/>
      <c r="G737" s="235"/>
      <c r="H737" s="235"/>
      <c r="I737" s="235"/>
      <c r="J737" s="235"/>
      <c r="K737" s="235"/>
      <c r="L737" s="235"/>
      <c r="M737" s="235"/>
      <c r="N737" s="235"/>
      <c r="O737" s="235"/>
      <c r="P737" s="235"/>
      <c r="Q737" s="235"/>
    </row>
    <row r="738" spans="1:17" ht="12" customHeight="1" x14ac:dyDescent="0.25">
      <c r="A738" s="235"/>
      <c r="B738" s="235"/>
      <c r="C738" s="235"/>
      <c r="D738" s="235"/>
      <c r="E738" s="235"/>
      <c r="F738" s="235"/>
      <c r="G738" s="235"/>
      <c r="H738" s="235"/>
      <c r="I738" s="235"/>
      <c r="J738" s="235"/>
      <c r="K738" s="235"/>
      <c r="L738" s="235"/>
      <c r="M738" s="235"/>
      <c r="N738" s="235"/>
      <c r="O738" s="235"/>
      <c r="P738" s="235"/>
      <c r="Q738" s="235"/>
    </row>
    <row r="739" spans="1:17" ht="12" customHeight="1" x14ac:dyDescent="0.25">
      <c r="A739" s="235"/>
      <c r="B739" s="235"/>
      <c r="C739" s="235"/>
      <c r="D739" s="235"/>
      <c r="E739" s="235"/>
      <c r="F739" s="235"/>
      <c r="G739" s="235"/>
      <c r="H739" s="235"/>
      <c r="I739" s="235"/>
      <c r="J739" s="235"/>
      <c r="K739" s="235"/>
      <c r="L739" s="235"/>
      <c r="M739" s="235"/>
      <c r="N739" s="235"/>
      <c r="O739" s="235"/>
      <c r="P739" s="235"/>
      <c r="Q739" s="235"/>
    </row>
    <row r="740" spans="1:17" ht="12" customHeight="1" x14ac:dyDescent="0.25">
      <c r="A740" s="235"/>
      <c r="B740" s="235"/>
      <c r="C740" s="235"/>
      <c r="D740" s="235"/>
      <c r="E740" s="235"/>
      <c r="F740" s="235"/>
      <c r="G740" s="235"/>
      <c r="H740" s="235"/>
      <c r="I740" s="235"/>
      <c r="J740" s="235"/>
      <c r="K740" s="235"/>
      <c r="L740" s="235"/>
      <c r="M740" s="235"/>
      <c r="N740" s="235"/>
      <c r="O740" s="235"/>
      <c r="P740" s="235"/>
      <c r="Q740" s="235"/>
    </row>
    <row r="741" spans="1:17" ht="12" customHeight="1" x14ac:dyDescent="0.25">
      <c r="A741" s="235"/>
      <c r="B741" s="235"/>
      <c r="C741" s="235"/>
      <c r="D741" s="235"/>
      <c r="E741" s="235"/>
      <c r="F741" s="235"/>
      <c r="G741" s="235"/>
      <c r="H741" s="235"/>
      <c r="I741" s="235"/>
      <c r="J741" s="235"/>
      <c r="K741" s="235"/>
      <c r="L741" s="235"/>
      <c r="M741" s="235"/>
      <c r="N741" s="235"/>
      <c r="O741" s="235"/>
      <c r="P741" s="235"/>
      <c r="Q741" s="235"/>
    </row>
    <row r="742" spans="1:17" ht="12" customHeight="1" x14ac:dyDescent="0.25">
      <c r="A742" s="235"/>
      <c r="B742" s="235"/>
      <c r="C742" s="235"/>
      <c r="D742" s="235"/>
      <c r="E742" s="235"/>
      <c r="F742" s="235"/>
      <c r="G742" s="235"/>
      <c r="H742" s="235"/>
      <c r="I742" s="235"/>
      <c r="J742" s="235"/>
      <c r="K742" s="235"/>
      <c r="L742" s="235"/>
      <c r="M742" s="235"/>
      <c r="N742" s="235"/>
      <c r="O742" s="235"/>
      <c r="P742" s="235"/>
      <c r="Q742" s="235"/>
    </row>
    <row r="743" spans="1:17" ht="12" customHeight="1" x14ac:dyDescent="0.25">
      <c r="A743" s="235"/>
      <c r="B743" s="235"/>
      <c r="C743" s="235"/>
      <c r="D743" s="235"/>
      <c r="E743" s="235"/>
      <c r="F743" s="235"/>
      <c r="G743" s="235"/>
      <c r="H743" s="235"/>
      <c r="I743" s="235"/>
      <c r="J743" s="235"/>
      <c r="K743" s="235"/>
      <c r="L743" s="235"/>
      <c r="M743" s="235"/>
      <c r="N743" s="235"/>
      <c r="O743" s="235"/>
      <c r="P743" s="235"/>
      <c r="Q743" s="235"/>
    </row>
    <row r="744" spans="1:17" ht="12" customHeight="1" x14ac:dyDescent="0.25">
      <c r="A744" s="235"/>
      <c r="B744" s="235"/>
      <c r="C744" s="235"/>
      <c r="D744" s="235"/>
      <c r="E744" s="235"/>
      <c r="F744" s="235"/>
      <c r="G744" s="235"/>
      <c r="H744" s="235"/>
      <c r="I744" s="235"/>
      <c r="J744" s="235"/>
      <c r="K744" s="235"/>
      <c r="L744" s="235"/>
      <c r="M744" s="235"/>
      <c r="N744" s="235"/>
      <c r="O744" s="235"/>
      <c r="P744" s="235"/>
      <c r="Q744" s="235"/>
    </row>
    <row r="745" spans="1:17" ht="12" customHeight="1" x14ac:dyDescent="0.25">
      <c r="A745" s="235"/>
      <c r="B745" s="235"/>
      <c r="C745" s="235"/>
      <c r="D745" s="235"/>
      <c r="E745" s="235"/>
      <c r="F745" s="235"/>
      <c r="G745" s="235"/>
      <c r="H745" s="235"/>
      <c r="I745" s="235"/>
      <c r="J745" s="235"/>
      <c r="K745" s="235"/>
      <c r="L745" s="235"/>
      <c r="M745" s="235"/>
      <c r="N745" s="235"/>
      <c r="O745" s="235"/>
      <c r="P745" s="235"/>
      <c r="Q745" s="235"/>
    </row>
    <row r="746" spans="1:17" ht="12" customHeight="1" x14ac:dyDescent="0.25">
      <c r="A746" s="235"/>
      <c r="B746" s="235"/>
      <c r="C746" s="235"/>
      <c r="D746" s="235"/>
      <c r="E746" s="235"/>
      <c r="F746" s="235"/>
      <c r="G746" s="235"/>
      <c r="H746" s="235"/>
      <c r="I746" s="235"/>
      <c r="J746" s="235"/>
      <c r="K746" s="235"/>
      <c r="L746" s="235"/>
      <c r="M746" s="235"/>
      <c r="N746" s="235"/>
      <c r="O746" s="235"/>
      <c r="P746" s="235"/>
      <c r="Q746" s="235"/>
    </row>
    <row r="747" spans="1:17" ht="12" customHeight="1" x14ac:dyDescent="0.25">
      <c r="A747" s="235"/>
      <c r="B747" s="235"/>
      <c r="C747" s="235"/>
      <c r="D747" s="235"/>
      <c r="E747" s="235"/>
      <c r="F747" s="235"/>
      <c r="G747" s="235"/>
      <c r="H747" s="235"/>
      <c r="I747" s="235"/>
      <c r="J747" s="235"/>
      <c r="K747" s="235"/>
      <c r="L747" s="235"/>
      <c r="M747" s="235"/>
      <c r="N747" s="235"/>
      <c r="O747" s="235"/>
      <c r="P747" s="235"/>
      <c r="Q747" s="235"/>
    </row>
    <row r="748" spans="1:17" ht="12" customHeight="1" x14ac:dyDescent="0.25">
      <c r="A748" s="235"/>
      <c r="B748" s="235"/>
      <c r="C748" s="235"/>
      <c r="D748" s="235"/>
      <c r="E748" s="235"/>
      <c r="F748" s="235"/>
      <c r="G748" s="235"/>
      <c r="H748" s="235"/>
      <c r="I748" s="235"/>
      <c r="J748" s="235"/>
      <c r="K748" s="235"/>
      <c r="L748" s="235"/>
      <c r="M748" s="235"/>
      <c r="N748" s="235"/>
      <c r="O748" s="235"/>
      <c r="P748" s="235"/>
      <c r="Q748" s="235"/>
    </row>
    <row r="749" spans="1:17" ht="12" customHeight="1" x14ac:dyDescent="0.25">
      <c r="A749" s="235"/>
      <c r="B749" s="235"/>
      <c r="C749" s="235"/>
      <c r="D749" s="235"/>
      <c r="E749" s="235"/>
      <c r="F749" s="235"/>
      <c r="G749" s="235"/>
      <c r="H749" s="235"/>
      <c r="I749" s="235"/>
      <c r="J749" s="235"/>
      <c r="K749" s="235"/>
      <c r="L749" s="235"/>
      <c r="M749" s="235"/>
      <c r="N749" s="235"/>
      <c r="O749" s="235"/>
      <c r="P749" s="235"/>
      <c r="Q749" s="235"/>
    </row>
    <row r="750" spans="1:17" ht="12" customHeight="1" x14ac:dyDescent="0.25">
      <c r="A750" s="235"/>
      <c r="B750" s="235"/>
      <c r="C750" s="235"/>
      <c r="D750" s="235"/>
      <c r="E750" s="235"/>
      <c r="F750" s="235"/>
      <c r="G750" s="235"/>
      <c r="H750" s="235"/>
      <c r="I750" s="235"/>
      <c r="J750" s="235"/>
      <c r="K750" s="235"/>
      <c r="L750" s="235"/>
      <c r="M750" s="235"/>
      <c r="N750" s="235"/>
      <c r="O750" s="235"/>
      <c r="P750" s="235"/>
      <c r="Q750" s="235"/>
    </row>
    <row r="751" spans="1:17" ht="12" customHeight="1" x14ac:dyDescent="0.25">
      <c r="A751" s="235"/>
      <c r="B751" s="235"/>
      <c r="C751" s="235"/>
      <c r="D751" s="235"/>
      <c r="E751" s="235"/>
      <c r="F751" s="235"/>
      <c r="G751" s="235"/>
      <c r="H751" s="235"/>
      <c r="I751" s="235"/>
      <c r="J751" s="235"/>
      <c r="K751" s="235"/>
      <c r="L751" s="235"/>
      <c r="M751" s="235"/>
      <c r="N751" s="235"/>
      <c r="O751" s="235"/>
      <c r="P751" s="235"/>
      <c r="Q751" s="235"/>
    </row>
    <row r="752" spans="1:17" ht="12" customHeight="1" x14ac:dyDescent="0.25">
      <c r="A752" s="235"/>
      <c r="B752" s="235"/>
      <c r="C752" s="235"/>
      <c r="D752" s="235"/>
      <c r="E752" s="235"/>
      <c r="F752" s="235"/>
      <c r="G752" s="235"/>
      <c r="H752" s="235"/>
      <c r="I752" s="235"/>
      <c r="J752" s="235"/>
      <c r="K752" s="235"/>
      <c r="L752" s="235"/>
      <c r="M752" s="235"/>
      <c r="N752" s="235"/>
      <c r="O752" s="235"/>
      <c r="P752" s="235"/>
      <c r="Q752" s="235"/>
    </row>
    <row r="753" spans="1:17" ht="12" customHeight="1" x14ac:dyDescent="0.25">
      <c r="A753" s="235"/>
      <c r="B753" s="235"/>
      <c r="C753" s="235"/>
      <c r="D753" s="235"/>
      <c r="E753" s="235"/>
      <c r="F753" s="235"/>
      <c r="G753" s="235"/>
      <c r="H753" s="235"/>
      <c r="I753" s="235"/>
      <c r="J753" s="235"/>
      <c r="K753" s="235"/>
      <c r="L753" s="235"/>
      <c r="M753" s="235"/>
      <c r="N753" s="235"/>
      <c r="O753" s="235"/>
      <c r="P753" s="235"/>
      <c r="Q753" s="235"/>
    </row>
    <row r="754" spans="1:17" ht="12" customHeight="1" x14ac:dyDescent="0.25">
      <c r="A754" s="235"/>
      <c r="B754" s="235"/>
      <c r="C754" s="235"/>
      <c r="D754" s="235"/>
      <c r="E754" s="235"/>
      <c r="F754" s="235"/>
      <c r="G754" s="235"/>
      <c r="H754" s="235"/>
      <c r="I754" s="235"/>
      <c r="J754" s="235"/>
      <c r="K754" s="235"/>
      <c r="L754" s="235"/>
      <c r="M754" s="235"/>
      <c r="N754" s="235"/>
      <c r="O754" s="235"/>
      <c r="P754" s="235"/>
      <c r="Q754" s="235"/>
    </row>
    <row r="755" spans="1:17" ht="12" customHeight="1" x14ac:dyDescent="0.25">
      <c r="A755" s="235"/>
      <c r="B755" s="235"/>
      <c r="C755" s="235"/>
      <c r="D755" s="235"/>
      <c r="E755" s="235"/>
      <c r="F755" s="235"/>
      <c r="G755" s="235"/>
      <c r="H755" s="235"/>
      <c r="I755" s="235"/>
      <c r="J755" s="235"/>
      <c r="K755" s="235"/>
      <c r="L755" s="235"/>
      <c r="M755" s="235"/>
      <c r="N755" s="235"/>
      <c r="O755" s="235"/>
      <c r="P755" s="235"/>
      <c r="Q755" s="235"/>
    </row>
    <row r="756" spans="1:17" ht="12" customHeight="1" x14ac:dyDescent="0.25">
      <c r="A756" s="235"/>
      <c r="B756" s="235"/>
      <c r="C756" s="235"/>
      <c r="D756" s="235"/>
      <c r="E756" s="235"/>
      <c r="F756" s="235"/>
      <c r="G756" s="235"/>
      <c r="H756" s="235"/>
      <c r="I756" s="235"/>
      <c r="J756" s="235"/>
      <c r="K756" s="235"/>
      <c r="L756" s="235"/>
      <c r="M756" s="235"/>
      <c r="N756" s="235"/>
      <c r="O756" s="235"/>
      <c r="P756" s="235"/>
      <c r="Q756" s="235"/>
    </row>
    <row r="757" spans="1:17" ht="12" customHeight="1" x14ac:dyDescent="0.25">
      <c r="A757" s="235"/>
      <c r="B757" s="235"/>
      <c r="C757" s="235"/>
      <c r="D757" s="235"/>
      <c r="E757" s="235"/>
      <c r="F757" s="235"/>
      <c r="G757" s="235"/>
      <c r="H757" s="235"/>
      <c r="I757" s="235"/>
      <c r="J757" s="235"/>
      <c r="K757" s="235"/>
      <c r="L757" s="235"/>
      <c r="M757" s="235"/>
      <c r="N757" s="235"/>
      <c r="O757" s="235"/>
      <c r="P757" s="235"/>
      <c r="Q757" s="235"/>
    </row>
    <row r="758" spans="1:17" ht="12" customHeight="1" x14ac:dyDescent="0.25">
      <c r="A758" s="235"/>
      <c r="B758" s="235"/>
      <c r="C758" s="235"/>
      <c r="D758" s="235"/>
      <c r="E758" s="235"/>
      <c r="F758" s="235"/>
      <c r="G758" s="235"/>
      <c r="H758" s="235"/>
      <c r="I758" s="235"/>
      <c r="J758" s="235"/>
      <c r="K758" s="235"/>
      <c r="L758" s="235"/>
      <c r="M758" s="235"/>
      <c r="N758" s="235"/>
      <c r="O758" s="235"/>
      <c r="P758" s="235"/>
      <c r="Q758" s="235"/>
    </row>
    <row r="759" spans="1:17" ht="12" customHeight="1" x14ac:dyDescent="0.25">
      <c r="A759" s="235"/>
      <c r="B759" s="235"/>
      <c r="C759" s="235"/>
      <c r="D759" s="235"/>
      <c r="E759" s="235"/>
      <c r="F759" s="235"/>
      <c r="G759" s="235"/>
      <c r="H759" s="235"/>
      <c r="I759" s="235"/>
      <c r="J759" s="235"/>
      <c r="K759" s="235"/>
      <c r="L759" s="235"/>
      <c r="M759" s="235"/>
      <c r="N759" s="235"/>
      <c r="O759" s="235"/>
      <c r="P759" s="235"/>
      <c r="Q759" s="235"/>
    </row>
    <row r="760" spans="1:17" ht="12" customHeight="1" x14ac:dyDescent="0.25">
      <c r="A760" s="235"/>
      <c r="B760" s="235"/>
      <c r="C760" s="235"/>
      <c r="D760" s="235"/>
      <c r="E760" s="235"/>
      <c r="F760" s="235"/>
      <c r="G760" s="235"/>
      <c r="H760" s="235"/>
      <c r="I760" s="235"/>
      <c r="J760" s="235"/>
      <c r="K760" s="235"/>
      <c r="L760" s="235"/>
      <c r="M760" s="235"/>
      <c r="N760" s="235"/>
      <c r="O760" s="235"/>
      <c r="P760" s="235"/>
      <c r="Q760" s="235"/>
    </row>
    <row r="761" spans="1:17" ht="12" customHeight="1" x14ac:dyDescent="0.25">
      <c r="A761" s="235"/>
      <c r="B761" s="235"/>
      <c r="C761" s="235"/>
      <c r="D761" s="235"/>
      <c r="E761" s="235"/>
      <c r="F761" s="235"/>
      <c r="G761" s="235"/>
      <c r="H761" s="235"/>
      <c r="I761" s="235"/>
      <c r="J761" s="235"/>
      <c r="K761" s="235"/>
      <c r="L761" s="235"/>
      <c r="M761" s="235"/>
      <c r="N761" s="235"/>
      <c r="O761" s="235"/>
      <c r="P761" s="235"/>
      <c r="Q761" s="235"/>
    </row>
    <row r="762" spans="1:17" ht="12" customHeight="1" x14ac:dyDescent="0.25">
      <c r="A762" s="235"/>
      <c r="B762" s="235"/>
      <c r="C762" s="235"/>
      <c r="D762" s="235"/>
      <c r="E762" s="235"/>
      <c r="F762" s="235"/>
      <c r="G762" s="235"/>
      <c r="H762" s="235"/>
      <c r="I762" s="235"/>
      <c r="J762" s="235"/>
      <c r="K762" s="235"/>
      <c r="L762" s="235"/>
      <c r="M762" s="235"/>
      <c r="N762" s="235"/>
      <c r="O762" s="235"/>
      <c r="P762" s="235"/>
      <c r="Q762" s="235"/>
    </row>
    <row r="763" spans="1:17" ht="12" customHeight="1" x14ac:dyDescent="0.25">
      <c r="A763" s="235"/>
      <c r="B763" s="235"/>
      <c r="C763" s="235"/>
      <c r="D763" s="235"/>
      <c r="E763" s="235"/>
      <c r="F763" s="235"/>
      <c r="G763" s="235"/>
      <c r="H763" s="235"/>
      <c r="I763" s="235"/>
      <c r="J763" s="235"/>
      <c r="K763" s="235"/>
      <c r="L763" s="235"/>
      <c r="M763" s="235"/>
      <c r="N763" s="235"/>
      <c r="O763" s="235"/>
      <c r="P763" s="235"/>
      <c r="Q763" s="235"/>
    </row>
    <row r="764" spans="1:17" ht="12" customHeight="1" x14ac:dyDescent="0.25">
      <c r="A764" s="235"/>
      <c r="B764" s="235"/>
      <c r="C764" s="235"/>
      <c r="D764" s="235"/>
      <c r="E764" s="235"/>
      <c r="F764" s="235"/>
      <c r="G764" s="235"/>
      <c r="H764" s="235"/>
      <c r="I764" s="235"/>
      <c r="J764" s="235"/>
      <c r="K764" s="235"/>
      <c r="L764" s="235"/>
      <c r="M764" s="235"/>
      <c r="N764" s="235"/>
      <c r="O764" s="235"/>
      <c r="P764" s="235"/>
      <c r="Q764" s="235"/>
    </row>
    <row r="765" spans="1:17" ht="12" customHeight="1" x14ac:dyDescent="0.25">
      <c r="A765" s="235"/>
      <c r="B765" s="235"/>
      <c r="C765" s="235"/>
      <c r="D765" s="235"/>
      <c r="E765" s="235"/>
      <c r="F765" s="235"/>
      <c r="G765" s="235"/>
      <c r="H765" s="235"/>
      <c r="I765" s="235"/>
      <c r="J765" s="235"/>
      <c r="K765" s="235"/>
      <c r="L765" s="235"/>
      <c r="M765" s="235"/>
      <c r="N765" s="235"/>
      <c r="O765" s="235"/>
      <c r="P765" s="235"/>
      <c r="Q765" s="235"/>
    </row>
    <row r="766" spans="1:17" ht="12" customHeight="1" x14ac:dyDescent="0.25">
      <c r="A766" s="235"/>
      <c r="B766" s="235"/>
      <c r="C766" s="235"/>
      <c r="D766" s="235"/>
      <c r="E766" s="235"/>
      <c r="F766" s="235"/>
      <c r="G766" s="235"/>
      <c r="H766" s="235"/>
      <c r="I766" s="235"/>
      <c r="J766" s="235"/>
      <c r="K766" s="235"/>
      <c r="L766" s="235"/>
      <c r="M766" s="235"/>
      <c r="N766" s="235"/>
      <c r="O766" s="235"/>
      <c r="P766" s="235"/>
      <c r="Q766" s="235"/>
    </row>
    <row r="767" spans="1:17" ht="12" customHeight="1" x14ac:dyDescent="0.25">
      <c r="A767" s="235"/>
      <c r="B767" s="235"/>
      <c r="C767" s="235"/>
      <c r="D767" s="235"/>
      <c r="E767" s="235"/>
      <c r="F767" s="235"/>
      <c r="G767" s="235"/>
      <c r="H767" s="235"/>
      <c r="I767" s="235"/>
      <c r="J767" s="235"/>
      <c r="K767" s="235"/>
      <c r="L767" s="235"/>
      <c r="M767" s="235"/>
      <c r="N767" s="235"/>
      <c r="O767" s="235"/>
      <c r="P767" s="235"/>
      <c r="Q767" s="235"/>
    </row>
    <row r="768" spans="1:17" ht="12" customHeight="1" x14ac:dyDescent="0.25">
      <c r="A768" s="235"/>
      <c r="B768" s="235"/>
      <c r="C768" s="235"/>
      <c r="D768" s="235"/>
      <c r="E768" s="235"/>
      <c r="F768" s="235"/>
      <c r="G768" s="235"/>
      <c r="H768" s="235"/>
      <c r="I768" s="235"/>
      <c r="J768" s="235"/>
      <c r="K768" s="235"/>
      <c r="L768" s="235"/>
      <c r="M768" s="235"/>
      <c r="N768" s="235"/>
      <c r="O768" s="235"/>
      <c r="P768" s="235"/>
      <c r="Q768" s="235"/>
    </row>
    <row r="769" spans="1:17" ht="12" customHeight="1" x14ac:dyDescent="0.25">
      <c r="A769" s="235"/>
      <c r="B769" s="235"/>
      <c r="C769" s="235"/>
      <c r="D769" s="235"/>
      <c r="E769" s="235"/>
      <c r="F769" s="235"/>
      <c r="G769" s="235"/>
      <c r="H769" s="235"/>
      <c r="I769" s="235"/>
      <c r="J769" s="235"/>
      <c r="K769" s="235"/>
      <c r="L769" s="235"/>
      <c r="M769" s="235"/>
      <c r="N769" s="235"/>
      <c r="O769" s="235"/>
      <c r="P769" s="235"/>
      <c r="Q769" s="235"/>
    </row>
    <row r="770" spans="1:17" ht="12" customHeight="1" x14ac:dyDescent="0.25">
      <c r="A770" s="235"/>
      <c r="B770" s="235"/>
      <c r="C770" s="235"/>
      <c r="D770" s="235"/>
      <c r="E770" s="235"/>
      <c r="F770" s="235"/>
      <c r="G770" s="235"/>
      <c r="H770" s="235"/>
      <c r="I770" s="235"/>
      <c r="J770" s="235"/>
      <c r="K770" s="235"/>
      <c r="L770" s="235"/>
      <c r="M770" s="235"/>
      <c r="N770" s="235"/>
      <c r="O770" s="235"/>
      <c r="P770" s="235"/>
      <c r="Q770" s="235"/>
    </row>
    <row r="771" spans="1:17" ht="12" customHeight="1" x14ac:dyDescent="0.25">
      <c r="A771" s="235"/>
      <c r="B771" s="235"/>
      <c r="C771" s="235"/>
      <c r="D771" s="235"/>
      <c r="E771" s="235"/>
      <c r="F771" s="235"/>
      <c r="G771" s="235"/>
      <c r="H771" s="235"/>
      <c r="I771" s="235"/>
      <c r="J771" s="235"/>
      <c r="K771" s="235"/>
      <c r="L771" s="235"/>
      <c r="M771" s="235"/>
      <c r="N771" s="235"/>
      <c r="O771" s="235"/>
      <c r="P771" s="235"/>
      <c r="Q771" s="235"/>
    </row>
    <row r="772" spans="1:17" ht="12" customHeight="1" x14ac:dyDescent="0.25">
      <c r="A772" s="235"/>
      <c r="B772" s="235"/>
      <c r="C772" s="235"/>
      <c r="D772" s="235"/>
      <c r="E772" s="235"/>
      <c r="F772" s="235"/>
      <c r="G772" s="235"/>
      <c r="H772" s="235"/>
      <c r="I772" s="235"/>
      <c r="J772" s="235"/>
      <c r="K772" s="235"/>
      <c r="L772" s="235"/>
      <c r="M772" s="235"/>
      <c r="N772" s="235"/>
      <c r="O772" s="235"/>
      <c r="P772" s="235"/>
      <c r="Q772" s="235"/>
    </row>
    <row r="773" spans="1:17" ht="12" customHeight="1" x14ac:dyDescent="0.25">
      <c r="A773" s="235"/>
      <c r="B773" s="235"/>
      <c r="C773" s="235"/>
      <c r="D773" s="235"/>
      <c r="E773" s="235"/>
      <c r="F773" s="235"/>
      <c r="G773" s="235"/>
      <c r="H773" s="235"/>
      <c r="I773" s="235"/>
      <c r="J773" s="235"/>
      <c r="K773" s="235"/>
      <c r="L773" s="235"/>
      <c r="M773" s="235"/>
      <c r="N773" s="235"/>
      <c r="O773" s="235"/>
      <c r="P773" s="235"/>
      <c r="Q773" s="235"/>
    </row>
    <row r="774" spans="1:17" ht="12" customHeight="1" x14ac:dyDescent="0.25">
      <c r="A774" s="235"/>
      <c r="B774" s="235"/>
      <c r="C774" s="235"/>
      <c r="D774" s="235"/>
      <c r="E774" s="235"/>
      <c r="F774" s="235"/>
      <c r="G774" s="235"/>
      <c r="H774" s="235"/>
      <c r="I774" s="235"/>
      <c r="J774" s="235"/>
      <c r="K774" s="235"/>
      <c r="L774" s="235"/>
      <c r="M774" s="235"/>
      <c r="N774" s="235"/>
      <c r="O774" s="235"/>
      <c r="P774" s="235"/>
      <c r="Q774" s="235"/>
    </row>
    <row r="775" spans="1:17" ht="12" customHeight="1" x14ac:dyDescent="0.25">
      <c r="A775" s="235"/>
      <c r="B775" s="235"/>
      <c r="C775" s="235"/>
      <c r="D775" s="235"/>
      <c r="E775" s="235"/>
      <c r="F775" s="235"/>
      <c r="G775" s="235"/>
      <c r="H775" s="235"/>
      <c r="I775" s="235"/>
      <c r="J775" s="235"/>
      <c r="K775" s="235"/>
      <c r="L775" s="235"/>
      <c r="M775" s="235"/>
      <c r="N775" s="235"/>
      <c r="O775" s="235"/>
      <c r="P775" s="235"/>
      <c r="Q775" s="235"/>
    </row>
    <row r="776" spans="1:17" ht="12" customHeight="1" x14ac:dyDescent="0.25">
      <c r="A776" s="235"/>
      <c r="B776" s="235"/>
      <c r="C776" s="235"/>
      <c r="D776" s="235"/>
      <c r="E776" s="235"/>
      <c r="F776" s="235"/>
      <c r="G776" s="235"/>
      <c r="H776" s="235"/>
      <c r="I776" s="235"/>
      <c r="J776" s="235"/>
      <c r="K776" s="235"/>
      <c r="L776" s="235"/>
      <c r="M776" s="235"/>
      <c r="N776" s="235"/>
      <c r="O776" s="235"/>
      <c r="P776" s="235"/>
      <c r="Q776" s="235"/>
    </row>
    <row r="777" spans="1:17" ht="12" customHeight="1" x14ac:dyDescent="0.25">
      <c r="A777" s="235"/>
      <c r="B777" s="235"/>
      <c r="C777" s="235"/>
      <c r="D777" s="235"/>
      <c r="E777" s="235"/>
      <c r="F777" s="235"/>
      <c r="G777" s="235"/>
      <c r="H777" s="235"/>
      <c r="I777" s="235"/>
      <c r="J777" s="235"/>
      <c r="K777" s="235"/>
      <c r="L777" s="235"/>
      <c r="M777" s="235"/>
      <c r="N777" s="235"/>
      <c r="O777" s="235"/>
      <c r="P777" s="235"/>
      <c r="Q777" s="235"/>
    </row>
    <row r="778" spans="1:17" ht="12" customHeight="1" x14ac:dyDescent="0.25">
      <c r="A778" s="235"/>
      <c r="B778" s="235"/>
      <c r="C778" s="235"/>
      <c r="D778" s="235"/>
      <c r="E778" s="235"/>
      <c r="F778" s="235"/>
      <c r="G778" s="235"/>
      <c r="H778" s="235"/>
      <c r="I778" s="235"/>
      <c r="J778" s="235"/>
      <c r="K778" s="235"/>
      <c r="L778" s="235"/>
      <c r="M778" s="235"/>
      <c r="N778" s="235"/>
      <c r="O778" s="235"/>
      <c r="P778" s="235"/>
      <c r="Q778" s="235"/>
    </row>
    <row r="779" spans="1:17" ht="12" customHeight="1" x14ac:dyDescent="0.25">
      <c r="A779" s="235"/>
      <c r="B779" s="235"/>
      <c r="C779" s="235"/>
      <c r="D779" s="235"/>
      <c r="E779" s="235"/>
      <c r="F779" s="235"/>
      <c r="G779" s="235"/>
      <c r="H779" s="235"/>
      <c r="I779" s="235"/>
      <c r="J779" s="235"/>
      <c r="K779" s="235"/>
      <c r="L779" s="235"/>
      <c r="M779" s="235"/>
      <c r="N779" s="235"/>
      <c r="O779" s="235"/>
      <c r="P779" s="235"/>
      <c r="Q779" s="235"/>
    </row>
    <row r="780" spans="1:17" ht="12" customHeight="1" x14ac:dyDescent="0.25">
      <c r="A780" s="235"/>
      <c r="B780" s="235"/>
      <c r="C780" s="235"/>
      <c r="D780" s="235"/>
      <c r="E780" s="235"/>
      <c r="F780" s="235"/>
      <c r="G780" s="235"/>
      <c r="H780" s="235"/>
      <c r="I780" s="235"/>
      <c r="J780" s="235"/>
      <c r="K780" s="235"/>
      <c r="L780" s="235"/>
      <c r="M780" s="235"/>
      <c r="N780" s="235"/>
      <c r="O780" s="235"/>
      <c r="P780" s="235"/>
      <c r="Q780" s="235"/>
    </row>
    <row r="781" spans="1:17" ht="12" customHeight="1" x14ac:dyDescent="0.25">
      <c r="A781" s="235"/>
      <c r="B781" s="235"/>
      <c r="C781" s="235"/>
      <c r="D781" s="235"/>
      <c r="E781" s="235"/>
      <c r="F781" s="235"/>
      <c r="G781" s="235"/>
      <c r="H781" s="235"/>
      <c r="I781" s="235"/>
      <c r="J781" s="235"/>
      <c r="K781" s="235"/>
      <c r="L781" s="235"/>
      <c r="M781" s="235"/>
      <c r="N781" s="235"/>
      <c r="O781" s="235"/>
      <c r="P781" s="235"/>
      <c r="Q781" s="235"/>
    </row>
    <row r="782" spans="1:17" ht="12" customHeight="1" x14ac:dyDescent="0.25">
      <c r="A782" s="235"/>
      <c r="B782" s="235"/>
      <c r="C782" s="235"/>
      <c r="D782" s="235"/>
      <c r="E782" s="235"/>
      <c r="F782" s="235"/>
      <c r="G782" s="235"/>
      <c r="H782" s="235"/>
      <c r="I782" s="235"/>
      <c r="J782" s="235"/>
      <c r="K782" s="235"/>
      <c r="L782" s="235"/>
      <c r="M782" s="235"/>
      <c r="N782" s="235"/>
      <c r="O782" s="235"/>
      <c r="P782" s="235"/>
      <c r="Q782" s="235"/>
    </row>
    <row r="783" spans="1:17" ht="12" customHeight="1" x14ac:dyDescent="0.25">
      <c r="A783" s="235"/>
      <c r="B783" s="235"/>
      <c r="C783" s="235"/>
      <c r="D783" s="235"/>
      <c r="E783" s="235"/>
      <c r="F783" s="235"/>
      <c r="G783" s="235"/>
      <c r="H783" s="235"/>
      <c r="I783" s="235"/>
      <c r="J783" s="235"/>
      <c r="K783" s="235"/>
      <c r="L783" s="235"/>
      <c r="M783" s="235"/>
      <c r="N783" s="235"/>
      <c r="O783" s="235"/>
      <c r="P783" s="235"/>
      <c r="Q783" s="235"/>
    </row>
    <row r="784" spans="1:17" ht="12" customHeight="1" x14ac:dyDescent="0.25">
      <c r="A784" s="235"/>
      <c r="B784" s="235"/>
      <c r="C784" s="235"/>
      <c r="D784" s="235"/>
      <c r="E784" s="235"/>
      <c r="F784" s="235"/>
      <c r="G784" s="235"/>
      <c r="H784" s="235"/>
      <c r="I784" s="235"/>
      <c r="J784" s="235"/>
      <c r="K784" s="235"/>
      <c r="L784" s="235"/>
      <c r="M784" s="235"/>
      <c r="N784" s="235"/>
      <c r="O784" s="235"/>
      <c r="P784" s="235"/>
      <c r="Q784" s="235"/>
    </row>
    <row r="785" spans="1:17" ht="12" customHeight="1" x14ac:dyDescent="0.25">
      <c r="A785" s="235"/>
      <c r="B785" s="235"/>
      <c r="C785" s="235"/>
      <c r="D785" s="235"/>
      <c r="E785" s="235"/>
      <c r="F785" s="235"/>
      <c r="G785" s="235"/>
      <c r="H785" s="235"/>
      <c r="I785" s="235"/>
      <c r="J785" s="235"/>
      <c r="K785" s="235"/>
      <c r="L785" s="235"/>
      <c r="M785" s="235"/>
      <c r="N785" s="235"/>
      <c r="O785" s="235"/>
      <c r="P785" s="235"/>
      <c r="Q785" s="235"/>
    </row>
    <row r="786" spans="1:17" ht="12" customHeight="1" x14ac:dyDescent="0.25">
      <c r="A786" s="235"/>
      <c r="B786" s="235"/>
      <c r="C786" s="235"/>
      <c r="D786" s="235"/>
      <c r="E786" s="235"/>
      <c r="F786" s="235"/>
      <c r="G786" s="235"/>
      <c r="H786" s="235"/>
      <c r="I786" s="235"/>
      <c r="J786" s="235"/>
      <c r="K786" s="235"/>
      <c r="L786" s="235"/>
      <c r="M786" s="235"/>
      <c r="N786" s="235"/>
      <c r="O786" s="235"/>
      <c r="P786" s="235"/>
      <c r="Q786" s="235"/>
    </row>
    <row r="787" spans="1:17" ht="12" customHeight="1" x14ac:dyDescent="0.25">
      <c r="A787" s="235"/>
      <c r="B787" s="235"/>
      <c r="C787" s="235"/>
      <c r="D787" s="235"/>
      <c r="E787" s="235"/>
      <c r="F787" s="235"/>
      <c r="G787" s="235"/>
      <c r="H787" s="235"/>
      <c r="I787" s="235"/>
      <c r="J787" s="235"/>
      <c r="K787" s="235"/>
      <c r="L787" s="235"/>
      <c r="M787" s="235"/>
      <c r="N787" s="235"/>
      <c r="O787" s="235"/>
      <c r="P787" s="235"/>
      <c r="Q787" s="235"/>
    </row>
    <row r="788" spans="1:17" ht="12" customHeight="1" x14ac:dyDescent="0.25">
      <c r="A788" s="235"/>
      <c r="B788" s="235"/>
      <c r="C788" s="235"/>
      <c r="D788" s="235"/>
      <c r="E788" s="235"/>
      <c r="F788" s="235"/>
      <c r="G788" s="235"/>
      <c r="H788" s="235"/>
      <c r="I788" s="235"/>
      <c r="J788" s="235"/>
      <c r="K788" s="235"/>
      <c r="L788" s="235"/>
      <c r="M788" s="235"/>
      <c r="N788" s="235"/>
      <c r="O788" s="235"/>
      <c r="P788" s="235"/>
      <c r="Q788" s="235"/>
    </row>
    <row r="789" spans="1:17" ht="12" customHeight="1" x14ac:dyDescent="0.25">
      <c r="A789" s="235"/>
      <c r="B789" s="235"/>
      <c r="C789" s="235"/>
      <c r="D789" s="235"/>
      <c r="E789" s="235"/>
      <c r="F789" s="235"/>
      <c r="G789" s="235"/>
      <c r="H789" s="235"/>
      <c r="I789" s="235"/>
      <c r="J789" s="235"/>
      <c r="K789" s="235"/>
      <c r="L789" s="235"/>
      <c r="M789" s="235"/>
      <c r="N789" s="235"/>
      <c r="O789" s="235"/>
      <c r="P789" s="235"/>
      <c r="Q789" s="235"/>
    </row>
    <row r="790" spans="1:17" ht="12" customHeight="1" x14ac:dyDescent="0.25">
      <c r="A790" s="235"/>
      <c r="B790" s="235"/>
      <c r="C790" s="235"/>
      <c r="D790" s="235"/>
      <c r="E790" s="235"/>
      <c r="F790" s="235"/>
      <c r="G790" s="235"/>
      <c r="H790" s="235"/>
      <c r="I790" s="235"/>
      <c r="J790" s="235"/>
      <c r="K790" s="235"/>
      <c r="L790" s="235"/>
      <c r="M790" s="235"/>
      <c r="N790" s="235"/>
      <c r="O790" s="235"/>
      <c r="P790" s="235"/>
      <c r="Q790" s="235"/>
    </row>
    <row r="791" spans="1:17" ht="12" customHeight="1" x14ac:dyDescent="0.25">
      <c r="A791" s="235"/>
      <c r="B791" s="235"/>
      <c r="C791" s="235"/>
      <c r="D791" s="235"/>
      <c r="E791" s="235"/>
      <c r="F791" s="235"/>
      <c r="G791" s="235"/>
      <c r="H791" s="235"/>
      <c r="I791" s="235"/>
      <c r="J791" s="235"/>
      <c r="K791" s="235"/>
      <c r="L791" s="235"/>
      <c r="M791" s="235"/>
      <c r="N791" s="235"/>
      <c r="O791" s="235"/>
      <c r="P791" s="235"/>
      <c r="Q791" s="235"/>
    </row>
    <row r="792" spans="1:17" ht="12" customHeight="1" x14ac:dyDescent="0.25">
      <c r="A792" s="235"/>
      <c r="B792" s="235"/>
      <c r="C792" s="235"/>
      <c r="D792" s="235"/>
      <c r="E792" s="235"/>
      <c r="F792" s="235"/>
      <c r="G792" s="235"/>
      <c r="H792" s="235"/>
      <c r="I792" s="235"/>
      <c r="J792" s="235"/>
      <c r="K792" s="235"/>
      <c r="L792" s="235"/>
      <c r="M792" s="235"/>
      <c r="N792" s="235"/>
      <c r="O792" s="235"/>
      <c r="P792" s="235"/>
      <c r="Q792" s="235"/>
    </row>
    <row r="793" spans="1:17" ht="12" customHeight="1" x14ac:dyDescent="0.25">
      <c r="A793" s="235"/>
      <c r="B793" s="235"/>
      <c r="C793" s="235"/>
      <c r="D793" s="235"/>
      <c r="E793" s="235"/>
      <c r="F793" s="235"/>
      <c r="G793" s="235"/>
      <c r="H793" s="235"/>
      <c r="I793" s="235"/>
      <c r="J793" s="235"/>
      <c r="K793" s="235"/>
      <c r="L793" s="235"/>
      <c r="M793" s="235"/>
      <c r="N793" s="235"/>
      <c r="O793" s="235"/>
      <c r="P793" s="235"/>
      <c r="Q793" s="235"/>
    </row>
    <row r="794" spans="1:17" ht="12" customHeight="1" x14ac:dyDescent="0.25">
      <c r="A794" s="235"/>
      <c r="B794" s="235"/>
      <c r="C794" s="235"/>
      <c r="D794" s="235"/>
      <c r="E794" s="235"/>
      <c r="F794" s="235"/>
      <c r="G794" s="235"/>
      <c r="H794" s="235"/>
      <c r="I794" s="235"/>
      <c r="J794" s="235"/>
      <c r="K794" s="235"/>
      <c r="L794" s="235"/>
      <c r="M794" s="235"/>
      <c r="N794" s="235"/>
      <c r="O794" s="235"/>
      <c r="P794" s="235"/>
      <c r="Q794" s="235"/>
    </row>
    <row r="795" spans="1:17" ht="12" customHeight="1" x14ac:dyDescent="0.25">
      <c r="A795" s="235"/>
      <c r="B795" s="235"/>
      <c r="C795" s="235"/>
      <c r="D795" s="235"/>
      <c r="E795" s="235"/>
      <c r="F795" s="235"/>
      <c r="G795" s="235"/>
      <c r="H795" s="235"/>
      <c r="I795" s="235"/>
      <c r="J795" s="235"/>
      <c r="K795" s="235"/>
      <c r="L795" s="235"/>
      <c r="M795" s="235"/>
      <c r="N795" s="235"/>
      <c r="O795" s="235"/>
      <c r="P795" s="235"/>
      <c r="Q795" s="235"/>
    </row>
    <row r="796" spans="1:17" ht="12" customHeight="1" x14ac:dyDescent="0.25">
      <c r="A796" s="235"/>
      <c r="B796" s="235"/>
      <c r="C796" s="235"/>
      <c r="D796" s="235"/>
      <c r="E796" s="235"/>
      <c r="F796" s="235"/>
      <c r="G796" s="235"/>
      <c r="H796" s="235"/>
      <c r="I796" s="235"/>
      <c r="J796" s="235"/>
      <c r="K796" s="235"/>
      <c r="L796" s="235"/>
      <c r="M796" s="235"/>
      <c r="N796" s="235"/>
      <c r="O796" s="235"/>
      <c r="P796" s="235"/>
      <c r="Q796" s="235"/>
    </row>
    <row r="797" spans="1:17" ht="12" customHeight="1" x14ac:dyDescent="0.25">
      <c r="A797" s="235"/>
      <c r="B797" s="235"/>
      <c r="C797" s="235"/>
      <c r="D797" s="235"/>
      <c r="E797" s="235"/>
      <c r="F797" s="235"/>
      <c r="G797" s="235"/>
      <c r="H797" s="235"/>
      <c r="I797" s="235"/>
      <c r="J797" s="235"/>
      <c r="K797" s="235"/>
      <c r="L797" s="235"/>
      <c r="M797" s="235"/>
      <c r="N797" s="235"/>
      <c r="O797" s="235"/>
      <c r="P797" s="235"/>
      <c r="Q797" s="235"/>
    </row>
    <row r="798" spans="1:17" ht="12" customHeight="1" x14ac:dyDescent="0.25">
      <c r="A798" s="235"/>
      <c r="B798" s="235"/>
      <c r="C798" s="235"/>
      <c r="D798" s="235"/>
      <c r="E798" s="235"/>
      <c r="F798" s="235"/>
      <c r="G798" s="235"/>
      <c r="H798" s="235"/>
      <c r="I798" s="235"/>
      <c r="J798" s="235"/>
      <c r="K798" s="235"/>
      <c r="L798" s="235"/>
      <c r="M798" s="235"/>
      <c r="N798" s="235"/>
      <c r="O798" s="235"/>
      <c r="P798" s="235"/>
      <c r="Q798" s="235"/>
    </row>
    <row r="799" spans="1:17" ht="12" customHeight="1" x14ac:dyDescent="0.25">
      <c r="A799" s="235"/>
      <c r="B799" s="235"/>
      <c r="C799" s="235"/>
      <c r="D799" s="235"/>
      <c r="E799" s="235"/>
      <c r="F799" s="235"/>
      <c r="G799" s="235"/>
      <c r="H799" s="235"/>
      <c r="I799" s="235"/>
      <c r="J799" s="235"/>
      <c r="K799" s="235"/>
      <c r="L799" s="235"/>
      <c r="M799" s="235"/>
      <c r="N799" s="235"/>
      <c r="O799" s="235"/>
      <c r="P799" s="235"/>
      <c r="Q799" s="235"/>
    </row>
    <row r="800" spans="1:17" ht="12" customHeight="1" x14ac:dyDescent="0.25">
      <c r="A800" s="235"/>
      <c r="B800" s="235"/>
      <c r="C800" s="235"/>
      <c r="D800" s="235"/>
      <c r="E800" s="235"/>
      <c r="F800" s="235"/>
      <c r="G800" s="235"/>
      <c r="H800" s="235"/>
      <c r="I800" s="235"/>
      <c r="J800" s="235"/>
      <c r="K800" s="235"/>
      <c r="L800" s="235"/>
      <c r="M800" s="235"/>
      <c r="N800" s="235"/>
      <c r="O800" s="235"/>
      <c r="P800" s="235"/>
      <c r="Q800" s="235"/>
    </row>
    <row r="801" spans="1:17" ht="12" customHeight="1" x14ac:dyDescent="0.25">
      <c r="A801" s="235"/>
      <c r="B801" s="235"/>
      <c r="C801" s="235"/>
      <c r="D801" s="235"/>
      <c r="E801" s="235"/>
      <c r="F801" s="235"/>
      <c r="G801" s="235"/>
      <c r="H801" s="235"/>
      <c r="I801" s="235"/>
      <c r="J801" s="235"/>
      <c r="K801" s="235"/>
      <c r="L801" s="235"/>
      <c r="M801" s="235"/>
      <c r="N801" s="235"/>
      <c r="O801" s="235"/>
      <c r="P801" s="235"/>
      <c r="Q801" s="235"/>
    </row>
    <row r="802" spans="1:17" ht="12" customHeight="1" x14ac:dyDescent="0.25">
      <c r="A802" s="235"/>
      <c r="B802" s="235"/>
      <c r="C802" s="235"/>
      <c r="D802" s="235"/>
      <c r="E802" s="235"/>
      <c r="F802" s="235"/>
      <c r="G802" s="235"/>
      <c r="H802" s="235"/>
      <c r="I802" s="235"/>
      <c r="J802" s="235"/>
      <c r="K802" s="235"/>
      <c r="L802" s="235"/>
      <c r="M802" s="235"/>
      <c r="N802" s="235"/>
      <c r="O802" s="235"/>
      <c r="P802" s="235"/>
      <c r="Q802" s="235"/>
    </row>
    <row r="803" spans="1:17" ht="12" customHeight="1" x14ac:dyDescent="0.25">
      <c r="A803" s="235"/>
      <c r="B803" s="235"/>
      <c r="C803" s="235"/>
      <c r="D803" s="235"/>
      <c r="E803" s="235"/>
      <c r="F803" s="235"/>
      <c r="G803" s="235"/>
      <c r="H803" s="235"/>
      <c r="I803" s="235"/>
      <c r="J803" s="235"/>
      <c r="K803" s="235"/>
      <c r="L803" s="235"/>
      <c r="M803" s="235"/>
      <c r="N803" s="235"/>
      <c r="O803" s="235"/>
      <c r="P803" s="235"/>
      <c r="Q803" s="235"/>
    </row>
    <row r="804" spans="1:17" ht="12" customHeight="1" x14ac:dyDescent="0.25">
      <c r="A804" s="235"/>
      <c r="B804" s="235"/>
      <c r="C804" s="235"/>
      <c r="D804" s="235"/>
      <c r="E804" s="235"/>
      <c r="F804" s="235"/>
      <c r="G804" s="235"/>
      <c r="H804" s="235"/>
      <c r="I804" s="235"/>
      <c r="J804" s="235"/>
      <c r="K804" s="235"/>
      <c r="L804" s="235"/>
      <c r="M804" s="235"/>
      <c r="N804" s="235"/>
      <c r="O804" s="235"/>
      <c r="P804" s="235"/>
      <c r="Q804" s="235"/>
    </row>
    <row r="805" spans="1:17" ht="12" customHeight="1" x14ac:dyDescent="0.25">
      <c r="A805" s="235"/>
      <c r="B805" s="235"/>
      <c r="C805" s="235"/>
      <c r="D805" s="235"/>
      <c r="E805" s="235"/>
      <c r="F805" s="235"/>
      <c r="G805" s="235"/>
      <c r="H805" s="235"/>
      <c r="I805" s="235"/>
      <c r="J805" s="235"/>
      <c r="K805" s="235"/>
      <c r="L805" s="235"/>
      <c r="M805" s="235"/>
      <c r="N805" s="235"/>
      <c r="O805" s="235"/>
      <c r="P805" s="235"/>
      <c r="Q805" s="235"/>
    </row>
    <row r="806" spans="1:17" ht="12" customHeight="1" x14ac:dyDescent="0.25">
      <c r="A806" s="235"/>
      <c r="B806" s="235"/>
      <c r="C806" s="235"/>
      <c r="D806" s="235"/>
      <c r="E806" s="235"/>
      <c r="F806" s="235"/>
      <c r="G806" s="235"/>
      <c r="H806" s="235"/>
      <c r="I806" s="235"/>
      <c r="J806" s="235"/>
      <c r="K806" s="235"/>
      <c r="L806" s="235"/>
      <c r="M806" s="235"/>
      <c r="N806" s="235"/>
      <c r="O806" s="235"/>
      <c r="P806" s="235"/>
      <c r="Q806" s="235"/>
    </row>
    <row r="807" spans="1:17" ht="12" customHeight="1" x14ac:dyDescent="0.25">
      <c r="A807" s="235"/>
      <c r="B807" s="235"/>
      <c r="C807" s="235"/>
      <c r="D807" s="235"/>
      <c r="E807" s="235"/>
      <c r="F807" s="235"/>
      <c r="G807" s="235"/>
      <c r="H807" s="235"/>
      <c r="I807" s="235"/>
      <c r="J807" s="235"/>
      <c r="K807" s="235"/>
      <c r="L807" s="235"/>
      <c r="M807" s="235"/>
      <c r="N807" s="235"/>
      <c r="O807" s="235"/>
      <c r="P807" s="235"/>
      <c r="Q807" s="235"/>
    </row>
    <row r="808" spans="1:17" ht="12" customHeight="1" x14ac:dyDescent="0.25">
      <c r="A808" s="235"/>
      <c r="B808" s="235"/>
      <c r="C808" s="235"/>
      <c r="D808" s="235"/>
      <c r="E808" s="235"/>
      <c r="F808" s="235"/>
      <c r="G808" s="235"/>
      <c r="H808" s="235"/>
      <c r="I808" s="235"/>
      <c r="J808" s="235"/>
      <c r="K808" s="235"/>
      <c r="L808" s="235"/>
      <c r="M808" s="235"/>
      <c r="N808" s="235"/>
      <c r="O808" s="235"/>
      <c r="P808" s="235"/>
      <c r="Q808" s="235"/>
    </row>
    <row r="809" spans="1:17" ht="12" customHeight="1" x14ac:dyDescent="0.25">
      <c r="A809" s="235"/>
      <c r="B809" s="235"/>
      <c r="C809" s="235"/>
      <c r="D809" s="235"/>
      <c r="E809" s="235"/>
      <c r="F809" s="235"/>
      <c r="G809" s="235"/>
      <c r="H809" s="235"/>
      <c r="I809" s="235"/>
      <c r="J809" s="235"/>
      <c r="K809" s="235"/>
      <c r="L809" s="235"/>
      <c r="M809" s="235"/>
      <c r="N809" s="235"/>
      <c r="O809" s="235"/>
      <c r="P809" s="235"/>
      <c r="Q809" s="235"/>
    </row>
    <row r="810" spans="1:17" ht="12" customHeight="1" x14ac:dyDescent="0.25">
      <c r="A810" s="235"/>
      <c r="B810" s="235"/>
      <c r="C810" s="235"/>
      <c r="D810" s="235"/>
      <c r="E810" s="235"/>
      <c r="F810" s="235"/>
      <c r="G810" s="235"/>
      <c r="H810" s="235"/>
      <c r="I810" s="235"/>
      <c r="J810" s="235"/>
      <c r="K810" s="235"/>
      <c r="L810" s="235"/>
      <c r="M810" s="235"/>
      <c r="N810" s="235"/>
      <c r="O810" s="235"/>
      <c r="P810" s="235"/>
      <c r="Q810" s="235"/>
    </row>
    <row r="811" spans="1:17" ht="12" customHeight="1" x14ac:dyDescent="0.25">
      <c r="A811" s="235"/>
      <c r="B811" s="235"/>
      <c r="C811" s="235"/>
      <c r="D811" s="235"/>
      <c r="E811" s="235"/>
      <c r="F811" s="235"/>
      <c r="G811" s="235"/>
      <c r="H811" s="235"/>
      <c r="I811" s="235"/>
      <c r="J811" s="235"/>
      <c r="K811" s="235"/>
      <c r="L811" s="235"/>
      <c r="M811" s="235"/>
      <c r="N811" s="235"/>
      <c r="O811" s="235"/>
      <c r="P811" s="235"/>
      <c r="Q811" s="235"/>
    </row>
    <row r="812" spans="1:17" ht="12" customHeight="1" x14ac:dyDescent="0.25">
      <c r="A812" s="235"/>
      <c r="B812" s="235"/>
      <c r="C812" s="235"/>
      <c r="D812" s="235"/>
      <c r="E812" s="235"/>
      <c r="F812" s="235"/>
      <c r="G812" s="235"/>
      <c r="H812" s="235"/>
      <c r="I812" s="235"/>
      <c r="J812" s="235"/>
      <c r="K812" s="235"/>
      <c r="L812" s="235"/>
      <c r="M812" s="235"/>
      <c r="N812" s="235"/>
      <c r="O812" s="235"/>
      <c r="P812" s="235"/>
      <c r="Q812" s="235"/>
    </row>
    <row r="813" spans="1:17" ht="12" customHeight="1" x14ac:dyDescent="0.25">
      <c r="A813" s="235"/>
      <c r="B813" s="235"/>
      <c r="C813" s="235"/>
      <c r="D813" s="235"/>
      <c r="E813" s="235"/>
      <c r="F813" s="235"/>
      <c r="G813" s="235"/>
      <c r="H813" s="235"/>
      <c r="I813" s="235"/>
      <c r="J813" s="235"/>
      <c r="K813" s="235"/>
      <c r="L813" s="235"/>
      <c r="M813" s="235"/>
      <c r="N813" s="235"/>
      <c r="O813" s="235"/>
      <c r="P813" s="235"/>
      <c r="Q813" s="235"/>
    </row>
    <row r="814" spans="1:17" ht="12" customHeight="1" x14ac:dyDescent="0.25">
      <c r="A814" s="235"/>
      <c r="B814" s="235"/>
      <c r="C814" s="235"/>
      <c r="D814" s="235"/>
      <c r="E814" s="235"/>
      <c r="F814" s="235"/>
      <c r="G814" s="235"/>
      <c r="H814" s="235"/>
      <c r="I814" s="235"/>
      <c r="J814" s="235"/>
      <c r="K814" s="235"/>
      <c r="L814" s="235"/>
      <c r="M814" s="235"/>
      <c r="N814" s="235"/>
      <c r="O814" s="235"/>
      <c r="P814" s="235"/>
      <c r="Q814" s="235"/>
    </row>
    <row r="815" spans="1:17" ht="12" customHeight="1" x14ac:dyDescent="0.25">
      <c r="A815" s="235"/>
      <c r="B815" s="235"/>
      <c r="C815" s="235"/>
      <c r="D815" s="235"/>
      <c r="E815" s="235"/>
      <c r="F815" s="235"/>
      <c r="G815" s="235"/>
      <c r="H815" s="235"/>
      <c r="I815" s="235"/>
      <c r="J815" s="235"/>
      <c r="K815" s="235"/>
      <c r="L815" s="235"/>
      <c r="M815" s="235"/>
      <c r="N815" s="235"/>
      <c r="O815" s="235"/>
      <c r="P815" s="235"/>
      <c r="Q815" s="235"/>
    </row>
    <row r="816" spans="1:17" ht="12" customHeight="1" x14ac:dyDescent="0.25">
      <c r="A816" s="235"/>
      <c r="B816" s="235"/>
      <c r="C816" s="235"/>
      <c r="D816" s="235"/>
      <c r="E816" s="235"/>
      <c r="F816" s="235"/>
      <c r="G816" s="235"/>
      <c r="H816" s="235"/>
      <c r="I816" s="235"/>
      <c r="J816" s="235"/>
      <c r="K816" s="235"/>
      <c r="L816" s="235"/>
      <c r="M816" s="235"/>
      <c r="N816" s="235"/>
      <c r="O816" s="235"/>
      <c r="P816" s="235"/>
      <c r="Q816" s="235"/>
    </row>
    <row r="817" spans="1:17" ht="12" customHeight="1" x14ac:dyDescent="0.25">
      <c r="A817" s="235"/>
      <c r="B817" s="235"/>
      <c r="C817" s="235"/>
      <c r="D817" s="235"/>
      <c r="E817" s="235"/>
      <c r="F817" s="235"/>
      <c r="G817" s="235"/>
      <c r="H817" s="235"/>
      <c r="I817" s="235"/>
      <c r="J817" s="235"/>
      <c r="K817" s="235"/>
      <c r="L817" s="235"/>
      <c r="M817" s="235"/>
      <c r="N817" s="235"/>
      <c r="O817" s="235"/>
      <c r="P817" s="235"/>
      <c r="Q817" s="235"/>
    </row>
    <row r="818" spans="1:17" ht="12" customHeight="1" x14ac:dyDescent="0.25">
      <c r="A818" s="235"/>
      <c r="B818" s="235"/>
      <c r="C818" s="235"/>
      <c r="D818" s="235"/>
      <c r="E818" s="235"/>
      <c r="F818" s="235"/>
      <c r="G818" s="235"/>
      <c r="H818" s="235"/>
      <c r="I818" s="235"/>
      <c r="J818" s="235"/>
      <c r="K818" s="235"/>
      <c r="L818" s="235"/>
      <c r="M818" s="235"/>
      <c r="N818" s="235"/>
      <c r="O818" s="235"/>
      <c r="P818" s="235"/>
      <c r="Q818" s="235"/>
    </row>
    <row r="819" spans="1:17" ht="12" customHeight="1" x14ac:dyDescent="0.25">
      <c r="A819" s="235"/>
      <c r="B819" s="235"/>
      <c r="C819" s="235"/>
      <c r="D819" s="235"/>
      <c r="E819" s="235"/>
      <c r="F819" s="235"/>
      <c r="G819" s="235"/>
      <c r="H819" s="235"/>
      <c r="I819" s="235"/>
      <c r="J819" s="235"/>
      <c r="K819" s="235"/>
      <c r="L819" s="235"/>
      <c r="M819" s="235"/>
      <c r="N819" s="235"/>
      <c r="O819" s="235"/>
      <c r="P819" s="235"/>
      <c r="Q819" s="235"/>
    </row>
    <row r="820" spans="1:17" ht="12" customHeight="1" x14ac:dyDescent="0.25">
      <c r="A820" s="235"/>
      <c r="B820" s="235"/>
      <c r="C820" s="235"/>
      <c r="D820" s="235"/>
      <c r="E820" s="235"/>
      <c r="F820" s="235"/>
      <c r="G820" s="235"/>
      <c r="H820" s="235"/>
      <c r="I820" s="235"/>
      <c r="J820" s="235"/>
      <c r="K820" s="235"/>
      <c r="L820" s="235"/>
      <c r="M820" s="235"/>
      <c r="N820" s="235"/>
      <c r="O820" s="235"/>
      <c r="P820" s="235"/>
      <c r="Q820" s="235"/>
    </row>
    <row r="821" spans="1:17" ht="12" customHeight="1" x14ac:dyDescent="0.25">
      <c r="A821" s="235"/>
      <c r="B821" s="235"/>
      <c r="C821" s="235"/>
      <c r="D821" s="235"/>
      <c r="E821" s="235"/>
      <c r="F821" s="235"/>
      <c r="G821" s="235"/>
      <c r="H821" s="235"/>
      <c r="I821" s="235"/>
      <c r="J821" s="235"/>
      <c r="K821" s="235"/>
      <c r="L821" s="235"/>
      <c r="M821" s="235"/>
      <c r="N821" s="235"/>
      <c r="O821" s="235"/>
      <c r="P821" s="235"/>
      <c r="Q821" s="235"/>
    </row>
    <row r="822" spans="1:17" ht="12" customHeight="1" x14ac:dyDescent="0.25">
      <c r="A822" s="235"/>
      <c r="B822" s="235"/>
      <c r="C822" s="235"/>
      <c r="D822" s="235"/>
      <c r="E822" s="235"/>
      <c r="F822" s="235"/>
      <c r="G822" s="235"/>
      <c r="H822" s="235"/>
      <c r="I822" s="235"/>
      <c r="J822" s="235"/>
      <c r="K822" s="235"/>
      <c r="L822" s="235"/>
      <c r="M822" s="235"/>
      <c r="N822" s="235"/>
      <c r="O822" s="235"/>
      <c r="P822" s="235"/>
      <c r="Q822" s="235"/>
    </row>
    <row r="823" spans="1:17" ht="12" customHeight="1" x14ac:dyDescent="0.25">
      <c r="A823" s="235"/>
      <c r="B823" s="235"/>
      <c r="C823" s="235"/>
      <c r="D823" s="235"/>
      <c r="E823" s="235"/>
      <c r="F823" s="235"/>
      <c r="G823" s="235"/>
      <c r="H823" s="235"/>
      <c r="I823" s="235"/>
      <c r="J823" s="235"/>
      <c r="K823" s="235"/>
      <c r="L823" s="235"/>
      <c r="M823" s="235"/>
      <c r="N823" s="235"/>
      <c r="O823" s="235"/>
      <c r="P823" s="235"/>
      <c r="Q823" s="235"/>
    </row>
    <row r="824" spans="1:17" ht="12" customHeight="1" x14ac:dyDescent="0.25">
      <c r="A824" s="235"/>
      <c r="B824" s="235"/>
      <c r="C824" s="235"/>
      <c r="D824" s="235"/>
      <c r="E824" s="235"/>
      <c r="F824" s="235"/>
      <c r="G824" s="235"/>
      <c r="H824" s="235"/>
      <c r="I824" s="235"/>
      <c r="J824" s="235"/>
      <c r="K824" s="235"/>
      <c r="L824" s="235"/>
      <c r="M824" s="235"/>
      <c r="N824" s="235"/>
      <c r="O824" s="235"/>
      <c r="P824" s="235"/>
      <c r="Q824" s="235"/>
    </row>
    <row r="825" spans="1:17" ht="12" customHeight="1" x14ac:dyDescent="0.25">
      <c r="A825" s="235"/>
      <c r="B825" s="235"/>
      <c r="C825" s="235"/>
      <c r="D825" s="235"/>
      <c r="E825" s="235"/>
      <c r="F825" s="235"/>
      <c r="G825" s="235"/>
      <c r="H825" s="235"/>
      <c r="I825" s="235"/>
      <c r="J825" s="235"/>
      <c r="K825" s="235"/>
      <c r="L825" s="235"/>
      <c r="M825" s="235"/>
      <c r="N825" s="235"/>
      <c r="O825" s="235"/>
      <c r="P825" s="235"/>
      <c r="Q825" s="235"/>
    </row>
    <row r="826" spans="1:17" ht="12" customHeight="1" x14ac:dyDescent="0.25">
      <c r="A826" s="235"/>
      <c r="B826" s="235"/>
      <c r="C826" s="235"/>
      <c r="D826" s="235"/>
      <c r="E826" s="235"/>
      <c r="F826" s="235"/>
      <c r="G826" s="235"/>
      <c r="H826" s="235"/>
      <c r="I826" s="235"/>
      <c r="J826" s="235"/>
      <c r="K826" s="235"/>
      <c r="L826" s="235"/>
      <c r="M826" s="235"/>
      <c r="N826" s="235"/>
      <c r="O826" s="235"/>
      <c r="P826" s="235"/>
      <c r="Q826" s="235"/>
    </row>
    <row r="827" spans="1:17" ht="12" customHeight="1" x14ac:dyDescent="0.25">
      <c r="A827" s="235"/>
      <c r="B827" s="235"/>
      <c r="C827" s="235"/>
      <c r="D827" s="235"/>
      <c r="E827" s="235"/>
      <c r="F827" s="235"/>
      <c r="G827" s="235"/>
      <c r="H827" s="235"/>
      <c r="I827" s="235"/>
      <c r="J827" s="235"/>
      <c r="K827" s="235"/>
      <c r="L827" s="235"/>
      <c r="M827" s="235"/>
      <c r="N827" s="235"/>
      <c r="O827" s="235"/>
      <c r="P827" s="235"/>
      <c r="Q827" s="235"/>
    </row>
    <row r="828" spans="1:17" ht="12" customHeight="1" x14ac:dyDescent="0.25">
      <c r="A828" s="235"/>
      <c r="B828" s="235"/>
      <c r="C828" s="235"/>
      <c r="D828" s="235"/>
      <c r="E828" s="235"/>
      <c r="F828" s="235"/>
      <c r="G828" s="235"/>
      <c r="H828" s="235"/>
      <c r="I828" s="235"/>
      <c r="J828" s="235"/>
      <c r="K828" s="235"/>
      <c r="L828" s="235"/>
      <c r="M828" s="235"/>
      <c r="N828" s="235"/>
      <c r="O828" s="235"/>
      <c r="P828" s="235"/>
      <c r="Q828" s="235"/>
    </row>
    <row r="829" spans="1:17" ht="12" customHeight="1" x14ac:dyDescent="0.25">
      <c r="A829" s="235"/>
      <c r="B829" s="235"/>
      <c r="C829" s="235"/>
      <c r="D829" s="235"/>
      <c r="E829" s="235"/>
      <c r="F829" s="235"/>
      <c r="G829" s="235"/>
      <c r="H829" s="235"/>
      <c r="I829" s="235"/>
      <c r="J829" s="235"/>
      <c r="K829" s="235"/>
      <c r="L829" s="235"/>
      <c r="M829" s="235"/>
      <c r="N829" s="235"/>
      <c r="O829" s="235"/>
      <c r="P829" s="235"/>
      <c r="Q829" s="235"/>
    </row>
    <row r="830" spans="1:17" ht="12" customHeight="1" x14ac:dyDescent="0.25">
      <c r="A830" s="235"/>
      <c r="B830" s="235"/>
      <c r="C830" s="235"/>
      <c r="D830" s="235"/>
      <c r="E830" s="235"/>
      <c r="F830" s="235"/>
      <c r="G830" s="235"/>
      <c r="H830" s="235"/>
      <c r="I830" s="235"/>
      <c r="J830" s="235"/>
      <c r="K830" s="235"/>
      <c r="L830" s="235"/>
      <c r="M830" s="235"/>
      <c r="N830" s="235"/>
      <c r="O830" s="235"/>
      <c r="P830" s="235"/>
      <c r="Q830" s="235"/>
    </row>
    <row r="831" spans="1:17" ht="12" customHeight="1" x14ac:dyDescent="0.25">
      <c r="A831" s="235"/>
      <c r="B831" s="235"/>
      <c r="C831" s="235"/>
      <c r="D831" s="235"/>
      <c r="E831" s="235"/>
      <c r="F831" s="235"/>
      <c r="G831" s="235"/>
      <c r="H831" s="235"/>
      <c r="I831" s="235"/>
      <c r="J831" s="235"/>
      <c r="K831" s="235"/>
      <c r="L831" s="235"/>
      <c r="M831" s="235"/>
      <c r="N831" s="235"/>
      <c r="O831" s="235"/>
      <c r="P831" s="235"/>
      <c r="Q831" s="235"/>
    </row>
    <row r="832" spans="1:17" ht="12" customHeight="1" x14ac:dyDescent="0.25">
      <c r="A832" s="235"/>
      <c r="B832" s="235"/>
      <c r="C832" s="235"/>
      <c r="D832" s="235"/>
      <c r="E832" s="235"/>
      <c r="F832" s="235"/>
      <c r="G832" s="235"/>
      <c r="H832" s="235"/>
      <c r="I832" s="235"/>
      <c r="J832" s="235"/>
      <c r="K832" s="235"/>
      <c r="L832" s="235"/>
      <c r="M832" s="235"/>
      <c r="N832" s="235"/>
      <c r="O832" s="235"/>
      <c r="P832" s="235"/>
      <c r="Q832" s="235"/>
    </row>
    <row r="833" spans="1:17" ht="12" customHeight="1" x14ac:dyDescent="0.25">
      <c r="A833" s="235"/>
      <c r="B833" s="235"/>
      <c r="C833" s="235"/>
      <c r="D833" s="235"/>
      <c r="E833" s="235"/>
      <c r="F833" s="235"/>
      <c r="G833" s="235"/>
      <c r="H833" s="235"/>
      <c r="I833" s="235"/>
      <c r="J833" s="235"/>
      <c r="K833" s="235"/>
      <c r="L833" s="235"/>
      <c r="M833" s="235"/>
      <c r="N833" s="235"/>
      <c r="O833" s="235"/>
      <c r="P833" s="235"/>
      <c r="Q833" s="235"/>
    </row>
    <row r="834" spans="1:17" ht="12" customHeight="1" x14ac:dyDescent="0.25">
      <c r="A834" s="235"/>
      <c r="B834" s="235"/>
      <c r="C834" s="235"/>
      <c r="D834" s="235"/>
      <c r="E834" s="235"/>
      <c r="F834" s="235"/>
      <c r="G834" s="235"/>
      <c r="H834" s="235"/>
      <c r="I834" s="235"/>
      <c r="J834" s="235"/>
      <c r="K834" s="235"/>
      <c r="L834" s="235"/>
      <c r="M834" s="235"/>
      <c r="N834" s="235"/>
      <c r="O834" s="235"/>
      <c r="P834" s="235"/>
      <c r="Q834" s="235"/>
    </row>
    <row r="835" spans="1:17" ht="12" customHeight="1" x14ac:dyDescent="0.25">
      <c r="A835" s="235"/>
      <c r="B835" s="235"/>
      <c r="C835" s="235"/>
      <c r="D835" s="235"/>
      <c r="E835" s="235"/>
      <c r="F835" s="235"/>
      <c r="G835" s="235"/>
      <c r="H835" s="235"/>
      <c r="I835" s="235"/>
      <c r="J835" s="235"/>
      <c r="K835" s="235"/>
      <c r="L835" s="235"/>
      <c r="M835" s="235"/>
      <c r="N835" s="235"/>
      <c r="O835" s="235"/>
      <c r="P835" s="235"/>
      <c r="Q835" s="235"/>
    </row>
    <row r="836" spans="1:17" ht="12" customHeight="1" x14ac:dyDescent="0.25">
      <c r="A836" s="235"/>
      <c r="B836" s="235"/>
      <c r="C836" s="235"/>
      <c r="D836" s="235"/>
      <c r="E836" s="235"/>
      <c r="F836" s="235"/>
      <c r="G836" s="235"/>
      <c r="H836" s="235"/>
      <c r="I836" s="235"/>
      <c r="J836" s="235"/>
      <c r="K836" s="235"/>
      <c r="L836" s="235"/>
      <c r="M836" s="235"/>
      <c r="N836" s="235"/>
      <c r="O836" s="235"/>
      <c r="P836" s="235"/>
      <c r="Q836" s="235"/>
    </row>
    <row r="837" spans="1:17" ht="12" customHeight="1" x14ac:dyDescent="0.25">
      <c r="A837" s="235"/>
      <c r="B837" s="235"/>
      <c r="C837" s="235"/>
      <c r="D837" s="235"/>
      <c r="E837" s="235"/>
      <c r="F837" s="235"/>
      <c r="G837" s="235"/>
      <c r="H837" s="235"/>
      <c r="I837" s="235"/>
      <c r="J837" s="235"/>
      <c r="K837" s="235"/>
      <c r="L837" s="235"/>
      <c r="M837" s="235"/>
      <c r="N837" s="235"/>
      <c r="O837" s="235"/>
      <c r="P837" s="235"/>
      <c r="Q837" s="235"/>
    </row>
    <row r="838" spans="1:17" ht="12" customHeight="1" x14ac:dyDescent="0.25">
      <c r="A838" s="235"/>
      <c r="B838" s="235"/>
      <c r="C838" s="235"/>
      <c r="D838" s="235"/>
      <c r="E838" s="235"/>
      <c r="F838" s="235"/>
      <c r="G838" s="235"/>
      <c r="H838" s="235"/>
      <c r="I838" s="235"/>
      <c r="J838" s="235"/>
      <c r="K838" s="235"/>
      <c r="L838" s="235"/>
      <c r="M838" s="235"/>
      <c r="N838" s="235"/>
      <c r="O838" s="235"/>
      <c r="P838" s="235"/>
      <c r="Q838" s="235"/>
    </row>
    <row r="839" spans="1:17" ht="12" customHeight="1" x14ac:dyDescent="0.25">
      <c r="A839" s="235"/>
      <c r="B839" s="235"/>
      <c r="C839" s="235"/>
      <c r="D839" s="235"/>
      <c r="E839" s="235"/>
      <c r="F839" s="235"/>
      <c r="G839" s="235"/>
      <c r="H839" s="235"/>
      <c r="I839" s="235"/>
      <c r="J839" s="235"/>
      <c r="K839" s="235"/>
      <c r="L839" s="235"/>
      <c r="M839" s="235"/>
      <c r="N839" s="235"/>
      <c r="O839" s="235"/>
      <c r="P839" s="235"/>
      <c r="Q839" s="235"/>
    </row>
    <row r="840" spans="1:17" ht="12" customHeight="1" x14ac:dyDescent="0.25">
      <c r="A840" s="235"/>
      <c r="B840" s="235"/>
      <c r="C840" s="235"/>
      <c r="D840" s="235"/>
      <c r="E840" s="235"/>
      <c r="F840" s="235"/>
      <c r="G840" s="235"/>
      <c r="H840" s="235"/>
      <c r="I840" s="235"/>
      <c r="J840" s="235"/>
      <c r="K840" s="235"/>
      <c r="L840" s="235"/>
      <c r="M840" s="235"/>
      <c r="N840" s="235"/>
      <c r="O840" s="235"/>
      <c r="P840" s="235"/>
      <c r="Q840" s="235"/>
    </row>
    <row r="841" spans="1:17" ht="12" customHeight="1" x14ac:dyDescent="0.25">
      <c r="A841" s="235"/>
      <c r="B841" s="235"/>
      <c r="C841" s="235"/>
      <c r="D841" s="235"/>
      <c r="E841" s="235"/>
      <c r="F841" s="235"/>
      <c r="G841" s="235"/>
      <c r="H841" s="235"/>
      <c r="I841" s="235"/>
      <c r="J841" s="235"/>
      <c r="K841" s="235"/>
      <c r="L841" s="235"/>
      <c r="M841" s="235"/>
      <c r="N841" s="235"/>
      <c r="O841" s="235"/>
      <c r="P841" s="235"/>
      <c r="Q841" s="235"/>
    </row>
    <row r="842" spans="1:17" ht="12" customHeight="1" x14ac:dyDescent="0.25">
      <c r="A842" s="235"/>
      <c r="B842" s="235"/>
      <c r="C842" s="235"/>
      <c r="D842" s="235"/>
      <c r="E842" s="235"/>
      <c r="F842" s="235"/>
      <c r="G842" s="235"/>
      <c r="H842" s="235"/>
      <c r="I842" s="235"/>
      <c r="J842" s="235"/>
      <c r="K842" s="235"/>
      <c r="L842" s="235"/>
      <c r="M842" s="235"/>
      <c r="N842" s="235"/>
      <c r="O842" s="235"/>
      <c r="P842" s="235"/>
      <c r="Q842" s="235"/>
    </row>
    <row r="843" spans="1:17" ht="12" customHeight="1" x14ac:dyDescent="0.25">
      <c r="A843" s="235"/>
      <c r="B843" s="235"/>
      <c r="C843" s="235"/>
      <c r="D843" s="235"/>
      <c r="E843" s="235"/>
      <c r="F843" s="235"/>
      <c r="G843" s="235"/>
      <c r="H843" s="235"/>
      <c r="I843" s="235"/>
      <c r="J843" s="235"/>
      <c r="K843" s="235"/>
      <c r="L843" s="235"/>
      <c r="M843" s="235"/>
      <c r="N843" s="235"/>
      <c r="O843" s="235"/>
      <c r="P843" s="235"/>
      <c r="Q843" s="235"/>
    </row>
    <row r="844" spans="1:17" ht="12" customHeight="1" x14ac:dyDescent="0.25">
      <c r="A844" s="235"/>
      <c r="B844" s="235"/>
      <c r="C844" s="235"/>
      <c r="D844" s="235"/>
      <c r="E844" s="235"/>
      <c r="F844" s="235"/>
      <c r="G844" s="235"/>
      <c r="H844" s="235"/>
      <c r="I844" s="235"/>
      <c r="J844" s="235"/>
      <c r="K844" s="235"/>
      <c r="L844" s="235"/>
      <c r="M844" s="235"/>
      <c r="N844" s="235"/>
      <c r="O844" s="235"/>
      <c r="P844" s="235"/>
      <c r="Q844" s="235"/>
    </row>
    <row r="845" spans="1:17" ht="12" customHeight="1" x14ac:dyDescent="0.25">
      <c r="A845" s="235"/>
      <c r="B845" s="235"/>
      <c r="C845" s="235"/>
      <c r="D845" s="235"/>
      <c r="E845" s="235"/>
      <c r="F845" s="235"/>
      <c r="G845" s="235"/>
      <c r="H845" s="235"/>
      <c r="I845" s="235"/>
      <c r="J845" s="235"/>
      <c r="K845" s="235"/>
      <c r="L845" s="235"/>
      <c r="M845" s="235"/>
      <c r="N845" s="235"/>
      <c r="O845" s="235"/>
      <c r="P845" s="235"/>
      <c r="Q845" s="235"/>
    </row>
    <row r="846" spans="1:17" ht="12" customHeight="1" x14ac:dyDescent="0.25">
      <c r="A846" s="235"/>
      <c r="B846" s="235"/>
      <c r="C846" s="235"/>
      <c r="D846" s="235"/>
      <c r="E846" s="235"/>
      <c r="F846" s="235"/>
      <c r="G846" s="235"/>
      <c r="H846" s="235"/>
      <c r="I846" s="235"/>
      <c r="J846" s="235"/>
      <c r="K846" s="235"/>
      <c r="L846" s="235"/>
      <c r="M846" s="235"/>
      <c r="N846" s="235"/>
      <c r="O846" s="235"/>
      <c r="P846" s="235"/>
      <c r="Q846" s="235"/>
    </row>
    <row r="847" spans="1:17" ht="12" customHeight="1" x14ac:dyDescent="0.25">
      <c r="A847" s="235"/>
      <c r="B847" s="235"/>
      <c r="C847" s="235"/>
      <c r="D847" s="235"/>
      <c r="E847" s="235"/>
      <c r="F847" s="235"/>
      <c r="G847" s="235"/>
      <c r="H847" s="235"/>
      <c r="I847" s="235"/>
      <c r="J847" s="235"/>
      <c r="K847" s="235"/>
      <c r="L847" s="235"/>
      <c r="M847" s="235"/>
      <c r="N847" s="235"/>
      <c r="O847" s="235"/>
      <c r="P847" s="235"/>
      <c r="Q847" s="235"/>
    </row>
    <row r="848" spans="1:17" ht="12" customHeight="1" x14ac:dyDescent="0.25">
      <c r="A848" s="235"/>
      <c r="B848" s="235"/>
      <c r="C848" s="235"/>
      <c r="D848" s="235"/>
      <c r="E848" s="235"/>
      <c r="F848" s="235"/>
      <c r="G848" s="235"/>
      <c r="H848" s="235"/>
      <c r="I848" s="235"/>
      <c r="J848" s="235"/>
      <c r="K848" s="235"/>
      <c r="L848" s="235"/>
      <c r="M848" s="235"/>
      <c r="N848" s="235"/>
      <c r="O848" s="235"/>
      <c r="P848" s="235"/>
      <c r="Q848" s="235"/>
    </row>
    <row r="849" spans="1:17" ht="12" customHeight="1" x14ac:dyDescent="0.25">
      <c r="A849" s="235"/>
      <c r="B849" s="235"/>
      <c r="C849" s="235"/>
      <c r="D849" s="235"/>
      <c r="E849" s="235"/>
      <c r="F849" s="235"/>
      <c r="G849" s="235"/>
      <c r="H849" s="235"/>
      <c r="I849" s="235"/>
      <c r="J849" s="235"/>
      <c r="K849" s="235"/>
      <c r="L849" s="235"/>
      <c r="M849" s="235"/>
      <c r="N849" s="235"/>
      <c r="O849" s="235"/>
      <c r="P849" s="235"/>
      <c r="Q849" s="235"/>
    </row>
    <row r="850" spans="1:17" ht="12" customHeight="1" x14ac:dyDescent="0.25">
      <c r="A850" s="235"/>
      <c r="B850" s="235"/>
      <c r="C850" s="235"/>
      <c r="D850" s="235"/>
      <c r="E850" s="235"/>
      <c r="F850" s="235"/>
      <c r="G850" s="235"/>
      <c r="H850" s="235"/>
      <c r="I850" s="235"/>
      <c r="J850" s="235"/>
      <c r="K850" s="235"/>
      <c r="L850" s="235"/>
      <c r="M850" s="235"/>
      <c r="N850" s="235"/>
      <c r="O850" s="235"/>
      <c r="P850" s="235"/>
      <c r="Q850" s="235"/>
    </row>
    <row r="851" spans="1:17" ht="12" customHeight="1" x14ac:dyDescent="0.25">
      <c r="A851" s="235"/>
      <c r="B851" s="235"/>
      <c r="C851" s="235"/>
      <c r="D851" s="235"/>
      <c r="E851" s="235"/>
      <c r="F851" s="235"/>
      <c r="G851" s="235"/>
      <c r="H851" s="235"/>
      <c r="I851" s="235"/>
      <c r="J851" s="235"/>
      <c r="K851" s="235"/>
      <c r="L851" s="235"/>
      <c r="M851" s="235"/>
      <c r="N851" s="235"/>
      <c r="O851" s="235"/>
      <c r="P851" s="235"/>
      <c r="Q851" s="235"/>
    </row>
    <row r="852" spans="1:17" ht="12" customHeight="1" x14ac:dyDescent="0.25">
      <c r="A852" s="235"/>
      <c r="B852" s="235"/>
      <c r="C852" s="235"/>
      <c r="D852" s="235"/>
      <c r="E852" s="235"/>
      <c r="F852" s="235"/>
      <c r="G852" s="235"/>
      <c r="H852" s="235"/>
      <c r="I852" s="235"/>
      <c r="J852" s="235"/>
      <c r="K852" s="235"/>
      <c r="L852" s="235"/>
      <c r="M852" s="235"/>
      <c r="N852" s="235"/>
      <c r="O852" s="235"/>
      <c r="P852" s="235"/>
      <c r="Q852" s="235"/>
    </row>
    <row r="853" spans="1:17" ht="12" customHeight="1" x14ac:dyDescent="0.25">
      <c r="A853" s="235"/>
      <c r="B853" s="235"/>
      <c r="C853" s="235"/>
      <c r="D853" s="235"/>
      <c r="E853" s="235"/>
      <c r="F853" s="235"/>
      <c r="G853" s="235"/>
      <c r="H853" s="235"/>
      <c r="I853" s="235"/>
      <c r="J853" s="235"/>
      <c r="K853" s="235"/>
      <c r="L853" s="235"/>
      <c r="M853" s="235"/>
      <c r="N853" s="235"/>
      <c r="O853" s="235"/>
      <c r="P853" s="235"/>
      <c r="Q853" s="235"/>
    </row>
    <row r="854" spans="1:17" ht="12" customHeight="1" x14ac:dyDescent="0.25">
      <c r="A854" s="235"/>
      <c r="B854" s="235"/>
      <c r="C854" s="235"/>
      <c r="D854" s="235"/>
      <c r="E854" s="235"/>
      <c r="F854" s="235"/>
      <c r="G854" s="235"/>
      <c r="H854" s="235"/>
      <c r="I854" s="235"/>
      <c r="J854" s="235"/>
      <c r="K854" s="235"/>
      <c r="L854" s="235"/>
      <c r="M854" s="235"/>
      <c r="N854" s="235"/>
      <c r="O854" s="235"/>
      <c r="P854" s="235"/>
      <c r="Q854" s="235"/>
    </row>
    <row r="855" spans="1:17" ht="12" customHeight="1" x14ac:dyDescent="0.25">
      <c r="A855" s="235"/>
      <c r="B855" s="235"/>
      <c r="C855" s="235"/>
      <c r="D855" s="235"/>
      <c r="E855" s="235"/>
      <c r="F855" s="235"/>
      <c r="G855" s="235"/>
      <c r="H855" s="235"/>
      <c r="I855" s="235"/>
      <c r="J855" s="235"/>
      <c r="K855" s="235"/>
      <c r="L855" s="235"/>
      <c r="M855" s="235"/>
      <c r="N855" s="235"/>
      <c r="O855" s="235"/>
      <c r="P855" s="235"/>
      <c r="Q855" s="235"/>
    </row>
    <row r="856" spans="1:17" ht="12" customHeight="1" x14ac:dyDescent="0.25">
      <c r="A856" s="235"/>
      <c r="B856" s="235"/>
      <c r="C856" s="235"/>
      <c r="D856" s="235"/>
      <c r="E856" s="235"/>
      <c r="F856" s="235"/>
      <c r="G856" s="235"/>
      <c r="H856" s="235"/>
      <c r="I856" s="235"/>
      <c r="J856" s="235"/>
      <c r="K856" s="235"/>
      <c r="L856" s="235"/>
      <c r="M856" s="235"/>
      <c r="N856" s="235"/>
      <c r="O856" s="235"/>
      <c r="P856" s="235"/>
      <c r="Q856" s="235"/>
    </row>
    <row r="857" spans="1:17" ht="12" customHeight="1" x14ac:dyDescent="0.25">
      <c r="A857" s="235"/>
      <c r="B857" s="235"/>
      <c r="C857" s="235"/>
      <c r="D857" s="235"/>
      <c r="E857" s="235"/>
      <c r="F857" s="235"/>
      <c r="G857" s="235"/>
      <c r="H857" s="235"/>
      <c r="I857" s="235"/>
      <c r="J857" s="235"/>
      <c r="K857" s="235"/>
      <c r="L857" s="235"/>
      <c r="M857" s="235"/>
      <c r="N857" s="235"/>
      <c r="O857" s="235"/>
      <c r="P857" s="235"/>
      <c r="Q857" s="235"/>
    </row>
    <row r="858" spans="1:17" ht="12" customHeight="1" x14ac:dyDescent="0.25">
      <c r="A858" s="235"/>
      <c r="B858" s="235"/>
      <c r="C858" s="235"/>
      <c r="D858" s="235"/>
      <c r="E858" s="235"/>
      <c r="F858" s="235"/>
      <c r="G858" s="235"/>
      <c r="H858" s="235"/>
      <c r="I858" s="235"/>
      <c r="J858" s="235"/>
      <c r="K858" s="235"/>
      <c r="L858" s="235"/>
      <c r="M858" s="235"/>
      <c r="N858" s="235"/>
      <c r="O858" s="235"/>
      <c r="P858" s="235"/>
      <c r="Q858" s="235"/>
    </row>
    <row r="859" spans="1:17" ht="12" customHeight="1" x14ac:dyDescent="0.25">
      <c r="A859" s="235"/>
      <c r="B859" s="235"/>
      <c r="C859" s="235"/>
      <c r="D859" s="235"/>
      <c r="E859" s="235"/>
      <c r="F859" s="235"/>
      <c r="G859" s="235"/>
      <c r="H859" s="235"/>
      <c r="I859" s="235"/>
      <c r="J859" s="235"/>
      <c r="K859" s="235"/>
      <c r="L859" s="235"/>
      <c r="M859" s="235"/>
      <c r="N859" s="235"/>
      <c r="O859" s="235"/>
      <c r="P859" s="235"/>
      <c r="Q859" s="235"/>
    </row>
    <row r="860" spans="1:17" ht="12" customHeight="1" x14ac:dyDescent="0.25">
      <c r="A860" s="235"/>
      <c r="B860" s="235"/>
      <c r="C860" s="235"/>
      <c r="D860" s="235"/>
      <c r="E860" s="235"/>
      <c r="F860" s="235"/>
      <c r="G860" s="235"/>
      <c r="H860" s="235"/>
      <c r="I860" s="235"/>
      <c r="J860" s="235"/>
      <c r="K860" s="235"/>
      <c r="L860" s="235"/>
      <c r="M860" s="235"/>
      <c r="N860" s="235"/>
      <c r="O860" s="235"/>
      <c r="P860" s="235"/>
      <c r="Q860" s="235"/>
    </row>
    <row r="861" spans="1:17" ht="12" customHeight="1" x14ac:dyDescent="0.25">
      <c r="A861" s="235"/>
      <c r="B861" s="235"/>
      <c r="C861" s="235"/>
      <c r="D861" s="235"/>
      <c r="E861" s="235"/>
      <c r="F861" s="235"/>
      <c r="G861" s="235"/>
      <c r="H861" s="235"/>
      <c r="I861" s="235"/>
      <c r="J861" s="235"/>
      <c r="K861" s="235"/>
      <c r="L861" s="235"/>
      <c r="M861" s="235"/>
      <c r="N861" s="235"/>
      <c r="O861" s="235"/>
      <c r="P861" s="235"/>
      <c r="Q861" s="235"/>
    </row>
    <row r="862" spans="1:17" ht="12" customHeight="1" x14ac:dyDescent="0.25">
      <c r="A862" s="235"/>
      <c r="B862" s="235"/>
      <c r="C862" s="235"/>
      <c r="D862" s="235"/>
      <c r="E862" s="235"/>
      <c r="F862" s="235"/>
      <c r="G862" s="235"/>
      <c r="H862" s="235"/>
      <c r="I862" s="235"/>
      <c r="J862" s="235"/>
      <c r="K862" s="235"/>
      <c r="L862" s="235"/>
      <c r="M862" s="235"/>
      <c r="N862" s="235"/>
      <c r="O862" s="235"/>
      <c r="P862" s="235"/>
      <c r="Q862" s="235"/>
    </row>
    <row r="863" spans="1:17" ht="12" customHeight="1" x14ac:dyDescent="0.25">
      <c r="A863" s="235"/>
      <c r="B863" s="235"/>
      <c r="C863" s="235"/>
      <c r="D863" s="235"/>
      <c r="E863" s="235"/>
      <c r="F863" s="235"/>
      <c r="G863" s="235"/>
      <c r="H863" s="235"/>
      <c r="I863" s="235"/>
      <c r="J863" s="235"/>
      <c r="K863" s="235"/>
      <c r="L863" s="235"/>
      <c r="M863" s="235"/>
      <c r="N863" s="235"/>
      <c r="O863" s="235"/>
      <c r="P863" s="235"/>
      <c r="Q863" s="235"/>
    </row>
    <row r="864" spans="1:17" ht="12" customHeight="1" x14ac:dyDescent="0.25">
      <c r="A864" s="235"/>
      <c r="B864" s="235"/>
      <c r="C864" s="235"/>
      <c r="D864" s="235"/>
      <c r="E864" s="235"/>
      <c r="F864" s="235"/>
      <c r="G864" s="235"/>
      <c r="H864" s="235"/>
      <c r="I864" s="235"/>
      <c r="J864" s="235"/>
      <c r="K864" s="235"/>
      <c r="L864" s="235"/>
      <c r="M864" s="235"/>
      <c r="N864" s="235"/>
      <c r="O864" s="235"/>
      <c r="P864" s="235"/>
      <c r="Q864" s="235"/>
    </row>
    <row r="865" spans="1:17" ht="12" customHeight="1" x14ac:dyDescent="0.25">
      <c r="A865" s="235"/>
      <c r="B865" s="235"/>
      <c r="C865" s="235"/>
      <c r="D865" s="235"/>
      <c r="E865" s="235"/>
      <c r="F865" s="235"/>
      <c r="G865" s="235"/>
      <c r="H865" s="235"/>
      <c r="I865" s="235"/>
      <c r="J865" s="235"/>
      <c r="K865" s="235"/>
      <c r="L865" s="235"/>
      <c r="M865" s="235"/>
      <c r="N865" s="235"/>
      <c r="O865" s="235"/>
      <c r="P865" s="235"/>
      <c r="Q865" s="235"/>
    </row>
    <row r="866" spans="1:17" ht="12" customHeight="1" x14ac:dyDescent="0.25">
      <c r="A866" s="235"/>
      <c r="B866" s="235"/>
      <c r="C866" s="235"/>
      <c r="D866" s="235"/>
      <c r="E866" s="235"/>
      <c r="F866" s="235"/>
      <c r="G866" s="235"/>
      <c r="H866" s="235"/>
      <c r="I866" s="235"/>
      <c r="J866" s="235"/>
      <c r="K866" s="235"/>
      <c r="L866" s="235"/>
      <c r="M866" s="235"/>
      <c r="N866" s="235"/>
      <c r="O866" s="235"/>
      <c r="P866" s="235"/>
      <c r="Q866" s="235"/>
    </row>
    <row r="867" spans="1:17" ht="12" customHeight="1" x14ac:dyDescent="0.25">
      <c r="A867" s="235"/>
      <c r="B867" s="235"/>
      <c r="C867" s="235"/>
      <c r="D867" s="235"/>
      <c r="E867" s="235"/>
      <c r="F867" s="235"/>
      <c r="G867" s="235"/>
      <c r="H867" s="235"/>
      <c r="I867" s="235"/>
      <c r="J867" s="235"/>
      <c r="K867" s="235"/>
      <c r="L867" s="235"/>
      <c r="M867" s="235"/>
      <c r="N867" s="235"/>
      <c r="O867" s="235"/>
      <c r="P867" s="235"/>
      <c r="Q867" s="235"/>
    </row>
    <row r="868" spans="1:17" ht="12" customHeight="1" x14ac:dyDescent="0.25">
      <c r="A868" s="235"/>
      <c r="B868" s="235"/>
      <c r="C868" s="235"/>
      <c r="D868" s="235"/>
      <c r="E868" s="235"/>
      <c r="F868" s="235"/>
      <c r="G868" s="235"/>
      <c r="H868" s="235"/>
      <c r="I868" s="235"/>
      <c r="J868" s="235"/>
      <c r="K868" s="235"/>
      <c r="L868" s="235"/>
      <c r="M868" s="235"/>
      <c r="N868" s="235"/>
      <c r="O868" s="235"/>
      <c r="P868" s="235"/>
      <c r="Q868" s="235"/>
    </row>
    <row r="869" spans="1:17" ht="12" customHeight="1" x14ac:dyDescent="0.25">
      <c r="A869" s="235"/>
      <c r="B869" s="235"/>
      <c r="C869" s="235"/>
      <c r="D869" s="235"/>
      <c r="E869" s="235"/>
      <c r="F869" s="235"/>
      <c r="G869" s="235"/>
      <c r="H869" s="235"/>
      <c r="I869" s="235"/>
      <c r="J869" s="235"/>
      <c r="K869" s="235"/>
      <c r="L869" s="235"/>
      <c r="M869" s="235"/>
      <c r="N869" s="235"/>
      <c r="O869" s="235"/>
      <c r="P869" s="235"/>
      <c r="Q869" s="235"/>
    </row>
    <row r="870" spans="1:17" ht="12" customHeight="1" x14ac:dyDescent="0.25">
      <c r="A870" s="235"/>
      <c r="B870" s="235"/>
      <c r="C870" s="235"/>
      <c r="D870" s="235"/>
      <c r="E870" s="235"/>
      <c r="F870" s="235"/>
      <c r="G870" s="235"/>
      <c r="H870" s="235"/>
      <c r="I870" s="235"/>
      <c r="J870" s="235"/>
      <c r="K870" s="235"/>
      <c r="L870" s="235"/>
      <c r="M870" s="235"/>
      <c r="N870" s="235"/>
      <c r="O870" s="235"/>
      <c r="P870" s="235"/>
      <c r="Q870" s="235"/>
    </row>
    <row r="871" spans="1:17" ht="12" customHeight="1" x14ac:dyDescent="0.25">
      <c r="A871" s="235"/>
      <c r="B871" s="235"/>
      <c r="C871" s="235"/>
      <c r="D871" s="235"/>
      <c r="E871" s="235"/>
      <c r="F871" s="235"/>
      <c r="G871" s="235"/>
      <c r="H871" s="235"/>
      <c r="I871" s="235"/>
      <c r="J871" s="235"/>
      <c r="K871" s="235"/>
      <c r="L871" s="235"/>
      <c r="M871" s="235"/>
      <c r="N871" s="235"/>
      <c r="O871" s="235"/>
      <c r="P871" s="235"/>
      <c r="Q871" s="235"/>
    </row>
    <row r="872" spans="1:17" ht="12" customHeight="1" x14ac:dyDescent="0.25">
      <c r="A872" s="235"/>
      <c r="B872" s="235"/>
      <c r="C872" s="235"/>
      <c r="D872" s="235"/>
      <c r="E872" s="235"/>
      <c r="F872" s="235"/>
      <c r="G872" s="235"/>
      <c r="H872" s="235"/>
      <c r="I872" s="235"/>
      <c r="J872" s="235"/>
      <c r="K872" s="235"/>
      <c r="L872" s="235"/>
      <c r="M872" s="235"/>
      <c r="N872" s="235"/>
      <c r="O872" s="235"/>
      <c r="P872" s="235"/>
      <c r="Q872" s="235"/>
    </row>
    <row r="873" spans="1:17" ht="12" customHeight="1" x14ac:dyDescent="0.25">
      <c r="A873" s="235"/>
      <c r="B873" s="235"/>
      <c r="C873" s="235"/>
      <c r="D873" s="235"/>
      <c r="E873" s="235"/>
      <c r="F873" s="235"/>
      <c r="G873" s="235"/>
      <c r="H873" s="235"/>
      <c r="I873" s="235"/>
      <c r="J873" s="235"/>
      <c r="K873" s="235"/>
      <c r="L873" s="235"/>
      <c r="M873" s="235"/>
      <c r="N873" s="235"/>
      <c r="O873" s="235"/>
      <c r="P873" s="235"/>
      <c r="Q873" s="235"/>
    </row>
    <row r="874" spans="1:17" ht="12" customHeight="1" x14ac:dyDescent="0.25">
      <c r="A874" s="235"/>
      <c r="B874" s="235"/>
      <c r="C874" s="235"/>
      <c r="D874" s="235"/>
      <c r="E874" s="235"/>
      <c r="F874" s="235"/>
      <c r="G874" s="235"/>
      <c r="H874" s="235"/>
      <c r="I874" s="235"/>
      <c r="J874" s="235"/>
      <c r="K874" s="235"/>
      <c r="L874" s="235"/>
      <c r="M874" s="235"/>
      <c r="N874" s="235"/>
      <c r="O874" s="235"/>
      <c r="P874" s="235"/>
      <c r="Q874" s="235"/>
    </row>
    <row r="875" spans="1:17" ht="12" customHeight="1" x14ac:dyDescent="0.25">
      <c r="A875" s="235"/>
      <c r="B875" s="235"/>
      <c r="C875" s="235"/>
      <c r="D875" s="235"/>
      <c r="E875" s="235"/>
      <c r="F875" s="235"/>
      <c r="G875" s="235"/>
      <c r="H875" s="235"/>
      <c r="I875" s="235"/>
      <c r="J875" s="235"/>
      <c r="K875" s="235"/>
      <c r="L875" s="235"/>
      <c r="M875" s="235"/>
      <c r="N875" s="235"/>
      <c r="O875" s="235"/>
      <c r="P875" s="235"/>
      <c r="Q875" s="235"/>
    </row>
    <row r="876" spans="1:17" ht="12" customHeight="1" x14ac:dyDescent="0.25">
      <c r="A876" s="235"/>
      <c r="B876" s="235"/>
      <c r="C876" s="235"/>
      <c r="D876" s="235"/>
      <c r="E876" s="235"/>
      <c r="F876" s="235"/>
      <c r="G876" s="235"/>
      <c r="H876" s="235"/>
      <c r="I876" s="235"/>
      <c r="J876" s="235"/>
      <c r="K876" s="235"/>
      <c r="L876" s="235"/>
      <c r="M876" s="235"/>
      <c r="N876" s="235"/>
      <c r="O876" s="235"/>
      <c r="P876" s="235"/>
      <c r="Q876" s="235"/>
    </row>
    <row r="877" spans="1:17" ht="12" customHeight="1" x14ac:dyDescent="0.25">
      <c r="A877" s="235"/>
      <c r="B877" s="235"/>
      <c r="C877" s="235"/>
      <c r="D877" s="235"/>
      <c r="E877" s="235"/>
      <c r="F877" s="235"/>
      <c r="G877" s="235"/>
      <c r="H877" s="235"/>
      <c r="I877" s="235"/>
      <c r="J877" s="235"/>
      <c r="K877" s="235"/>
      <c r="L877" s="235"/>
      <c r="M877" s="235"/>
      <c r="N877" s="235"/>
      <c r="O877" s="235"/>
      <c r="P877" s="235"/>
      <c r="Q877" s="235"/>
    </row>
    <row r="878" spans="1:17" ht="12" customHeight="1" x14ac:dyDescent="0.25">
      <c r="A878" s="235"/>
      <c r="B878" s="235"/>
      <c r="C878" s="235"/>
      <c r="D878" s="235"/>
      <c r="E878" s="235"/>
      <c r="F878" s="235"/>
      <c r="G878" s="235"/>
      <c r="H878" s="235"/>
      <c r="I878" s="235"/>
      <c r="J878" s="235"/>
      <c r="K878" s="235"/>
      <c r="L878" s="235"/>
      <c r="M878" s="235"/>
      <c r="N878" s="235"/>
      <c r="O878" s="235"/>
      <c r="P878" s="235"/>
      <c r="Q878" s="235"/>
    </row>
    <row r="879" spans="1:17" ht="12" customHeight="1" x14ac:dyDescent="0.25">
      <c r="A879" s="235"/>
      <c r="B879" s="235"/>
      <c r="C879" s="235"/>
      <c r="D879" s="235"/>
      <c r="E879" s="235"/>
      <c r="F879" s="235"/>
      <c r="G879" s="235"/>
      <c r="H879" s="235"/>
      <c r="I879" s="235"/>
      <c r="J879" s="235"/>
      <c r="K879" s="235"/>
      <c r="L879" s="235"/>
      <c r="M879" s="235"/>
      <c r="N879" s="235"/>
      <c r="O879" s="235"/>
      <c r="P879" s="235"/>
      <c r="Q879" s="235"/>
    </row>
    <row r="880" spans="1:17" ht="12" customHeight="1" x14ac:dyDescent="0.25">
      <c r="A880" s="235"/>
      <c r="B880" s="235"/>
      <c r="C880" s="235"/>
      <c r="D880" s="235"/>
      <c r="E880" s="235"/>
      <c r="F880" s="235"/>
      <c r="G880" s="235"/>
      <c r="H880" s="235"/>
      <c r="I880" s="235"/>
      <c r="J880" s="235"/>
      <c r="K880" s="235"/>
      <c r="L880" s="235"/>
      <c r="M880" s="235"/>
      <c r="N880" s="235"/>
      <c r="O880" s="235"/>
      <c r="P880" s="235"/>
      <c r="Q880" s="235"/>
    </row>
    <row r="881" spans="1:17" ht="12" customHeight="1" x14ac:dyDescent="0.25">
      <c r="A881" s="235"/>
      <c r="B881" s="235"/>
      <c r="C881" s="235"/>
      <c r="D881" s="235"/>
      <c r="E881" s="235"/>
      <c r="F881" s="235"/>
      <c r="G881" s="235"/>
      <c r="H881" s="235"/>
      <c r="I881" s="235"/>
      <c r="J881" s="235"/>
      <c r="K881" s="235"/>
      <c r="L881" s="235"/>
      <c r="M881" s="235"/>
      <c r="N881" s="235"/>
      <c r="O881" s="235"/>
      <c r="P881" s="235"/>
      <c r="Q881" s="235"/>
    </row>
    <row r="882" spans="1:17" ht="12" customHeight="1" x14ac:dyDescent="0.25">
      <c r="A882" s="235"/>
      <c r="B882" s="235"/>
      <c r="C882" s="235"/>
      <c r="D882" s="235"/>
      <c r="E882" s="235"/>
      <c r="F882" s="235"/>
      <c r="G882" s="235"/>
      <c r="H882" s="235"/>
      <c r="I882" s="235"/>
      <c r="J882" s="235"/>
      <c r="K882" s="235"/>
      <c r="L882" s="235"/>
      <c r="M882" s="235"/>
      <c r="N882" s="235"/>
      <c r="O882" s="235"/>
      <c r="P882" s="235"/>
      <c r="Q882" s="235"/>
    </row>
    <row r="883" spans="1:17" ht="12" customHeight="1" x14ac:dyDescent="0.25">
      <c r="A883" s="235"/>
      <c r="B883" s="235"/>
      <c r="C883" s="235"/>
      <c r="D883" s="235"/>
      <c r="E883" s="235"/>
      <c r="F883" s="235"/>
      <c r="G883" s="235"/>
      <c r="H883" s="235"/>
      <c r="I883" s="235"/>
      <c r="J883" s="235"/>
      <c r="K883" s="235"/>
      <c r="L883" s="235"/>
      <c r="M883" s="235"/>
      <c r="N883" s="235"/>
      <c r="O883" s="235"/>
      <c r="P883" s="235"/>
      <c r="Q883" s="235"/>
    </row>
    <row r="884" spans="1:17" ht="12" customHeight="1" x14ac:dyDescent="0.25">
      <c r="A884" s="235"/>
      <c r="B884" s="235"/>
      <c r="C884" s="235"/>
      <c r="D884" s="235"/>
      <c r="E884" s="235"/>
      <c r="F884" s="235"/>
      <c r="G884" s="235"/>
      <c r="H884" s="235"/>
      <c r="I884" s="235"/>
      <c r="J884" s="235"/>
      <c r="K884" s="235"/>
      <c r="L884" s="235"/>
      <c r="M884" s="235"/>
      <c r="N884" s="235"/>
      <c r="O884" s="235"/>
      <c r="P884" s="235"/>
      <c r="Q884" s="235"/>
    </row>
    <row r="885" spans="1:17" ht="12" customHeight="1" x14ac:dyDescent="0.25">
      <c r="A885" s="235"/>
      <c r="B885" s="235"/>
      <c r="C885" s="235"/>
      <c r="D885" s="235"/>
      <c r="E885" s="235"/>
      <c r="F885" s="235"/>
      <c r="G885" s="235"/>
      <c r="H885" s="235"/>
      <c r="I885" s="235"/>
      <c r="J885" s="235"/>
      <c r="K885" s="235"/>
      <c r="L885" s="235"/>
      <c r="M885" s="235"/>
      <c r="N885" s="235"/>
      <c r="O885" s="235"/>
      <c r="P885" s="235"/>
      <c r="Q885" s="235"/>
    </row>
    <row r="886" spans="1:17" ht="12" customHeight="1" x14ac:dyDescent="0.25">
      <c r="A886" s="235"/>
      <c r="B886" s="235"/>
      <c r="C886" s="235"/>
      <c r="D886" s="235"/>
      <c r="E886" s="235"/>
      <c r="F886" s="235"/>
      <c r="G886" s="235"/>
      <c r="H886" s="235"/>
      <c r="I886" s="235"/>
      <c r="J886" s="235"/>
      <c r="K886" s="235"/>
      <c r="L886" s="235"/>
      <c r="M886" s="235"/>
      <c r="N886" s="235"/>
      <c r="O886" s="235"/>
      <c r="P886" s="235"/>
      <c r="Q886" s="235"/>
    </row>
    <row r="887" spans="1:17" ht="12" customHeight="1" x14ac:dyDescent="0.25">
      <c r="A887" s="235"/>
      <c r="B887" s="235"/>
      <c r="C887" s="235"/>
      <c r="D887" s="235"/>
      <c r="E887" s="235"/>
      <c r="F887" s="235"/>
      <c r="G887" s="235"/>
      <c r="H887" s="235"/>
      <c r="I887" s="235"/>
      <c r="J887" s="235"/>
      <c r="K887" s="235"/>
      <c r="L887" s="235"/>
      <c r="M887" s="235"/>
      <c r="N887" s="235"/>
      <c r="O887" s="235"/>
      <c r="P887" s="235"/>
      <c r="Q887" s="235"/>
    </row>
    <row r="888" spans="1:17" ht="12" customHeight="1" x14ac:dyDescent="0.25">
      <c r="A888" s="235"/>
      <c r="B888" s="235"/>
      <c r="C888" s="235"/>
      <c r="D888" s="235"/>
      <c r="E888" s="235"/>
      <c r="F888" s="235"/>
      <c r="G888" s="235"/>
      <c r="H888" s="235"/>
      <c r="I888" s="235"/>
      <c r="J888" s="235"/>
      <c r="K888" s="235"/>
      <c r="L888" s="235"/>
      <c r="M888" s="235"/>
      <c r="N888" s="235"/>
      <c r="O888" s="235"/>
      <c r="P888" s="235"/>
      <c r="Q888" s="235"/>
    </row>
    <row r="889" spans="1:17" ht="12" customHeight="1" x14ac:dyDescent="0.25">
      <c r="A889" s="235"/>
      <c r="B889" s="235"/>
      <c r="C889" s="235"/>
      <c r="D889" s="235"/>
      <c r="E889" s="235"/>
      <c r="F889" s="235"/>
      <c r="G889" s="235"/>
      <c r="H889" s="235"/>
      <c r="I889" s="235"/>
      <c r="J889" s="235"/>
      <c r="K889" s="235"/>
      <c r="L889" s="235"/>
      <c r="M889" s="235"/>
      <c r="N889" s="235"/>
      <c r="O889" s="235"/>
      <c r="P889" s="235"/>
      <c r="Q889" s="235"/>
    </row>
    <row r="890" spans="1:17" ht="12" customHeight="1" x14ac:dyDescent="0.25">
      <c r="A890" s="235"/>
      <c r="B890" s="235"/>
      <c r="C890" s="235"/>
      <c r="D890" s="235"/>
      <c r="E890" s="235"/>
      <c r="F890" s="235"/>
      <c r="G890" s="235"/>
      <c r="H890" s="235"/>
      <c r="I890" s="235"/>
      <c r="J890" s="235"/>
      <c r="K890" s="235"/>
      <c r="L890" s="235"/>
      <c r="M890" s="235"/>
      <c r="N890" s="235"/>
      <c r="O890" s="235"/>
      <c r="P890" s="235"/>
      <c r="Q890" s="235"/>
    </row>
    <row r="891" spans="1:17" ht="12" customHeight="1" x14ac:dyDescent="0.25">
      <c r="A891" s="235"/>
      <c r="B891" s="235"/>
      <c r="C891" s="235"/>
      <c r="D891" s="235"/>
      <c r="E891" s="235"/>
      <c r="F891" s="235"/>
      <c r="G891" s="235"/>
      <c r="H891" s="235"/>
      <c r="I891" s="235"/>
      <c r="J891" s="235"/>
      <c r="K891" s="235"/>
      <c r="L891" s="235"/>
      <c r="M891" s="235"/>
      <c r="N891" s="235"/>
      <c r="O891" s="235"/>
      <c r="P891" s="235"/>
      <c r="Q891" s="235"/>
    </row>
    <row r="892" spans="1:17" ht="12" customHeight="1" x14ac:dyDescent="0.25">
      <c r="A892" s="235"/>
      <c r="B892" s="235"/>
      <c r="C892" s="235"/>
      <c r="D892" s="235"/>
      <c r="E892" s="235"/>
      <c r="F892" s="235"/>
      <c r="G892" s="235"/>
      <c r="H892" s="235"/>
      <c r="I892" s="235"/>
      <c r="J892" s="235"/>
      <c r="K892" s="235"/>
      <c r="L892" s="235"/>
      <c r="M892" s="235"/>
      <c r="N892" s="235"/>
      <c r="O892" s="235"/>
      <c r="P892" s="235"/>
      <c r="Q892" s="235"/>
    </row>
    <row r="893" spans="1:17" ht="12" customHeight="1" x14ac:dyDescent="0.25">
      <c r="A893" s="235"/>
      <c r="B893" s="235"/>
      <c r="C893" s="235"/>
      <c r="D893" s="235"/>
      <c r="E893" s="235"/>
      <c r="F893" s="235"/>
      <c r="G893" s="235"/>
      <c r="H893" s="235"/>
      <c r="I893" s="235"/>
      <c r="J893" s="235"/>
      <c r="K893" s="235"/>
      <c r="L893" s="235"/>
      <c r="M893" s="235"/>
      <c r="N893" s="235"/>
      <c r="O893" s="235"/>
      <c r="P893" s="235"/>
      <c r="Q893" s="235"/>
    </row>
    <row r="894" spans="1:17" ht="12" customHeight="1" x14ac:dyDescent="0.25">
      <c r="A894" s="235"/>
      <c r="B894" s="235"/>
      <c r="C894" s="235"/>
      <c r="D894" s="235"/>
      <c r="E894" s="235"/>
      <c r="F894" s="235"/>
      <c r="G894" s="235"/>
      <c r="H894" s="235"/>
      <c r="I894" s="235"/>
      <c r="J894" s="235"/>
      <c r="K894" s="235"/>
      <c r="L894" s="235"/>
      <c r="M894" s="235"/>
      <c r="N894" s="235"/>
      <c r="O894" s="235"/>
      <c r="P894" s="235"/>
      <c r="Q894" s="235"/>
    </row>
    <row r="895" spans="1:17" ht="12" customHeight="1" x14ac:dyDescent="0.25">
      <c r="A895" s="235"/>
      <c r="B895" s="235"/>
      <c r="C895" s="235"/>
      <c r="D895" s="235"/>
      <c r="E895" s="235"/>
      <c r="F895" s="235"/>
      <c r="G895" s="235"/>
      <c r="H895" s="235"/>
      <c r="I895" s="235"/>
      <c r="J895" s="235"/>
      <c r="K895" s="235"/>
      <c r="L895" s="235"/>
      <c r="M895" s="235"/>
      <c r="N895" s="235"/>
      <c r="O895" s="235"/>
      <c r="P895" s="235"/>
      <c r="Q895" s="235"/>
    </row>
    <row r="896" spans="1:17" ht="12" customHeight="1" x14ac:dyDescent="0.25">
      <c r="A896" s="235"/>
      <c r="B896" s="235"/>
      <c r="C896" s="235"/>
      <c r="D896" s="235"/>
      <c r="E896" s="235"/>
      <c r="F896" s="235"/>
      <c r="G896" s="235"/>
      <c r="H896" s="235"/>
      <c r="I896" s="235"/>
      <c r="J896" s="235"/>
      <c r="K896" s="235"/>
      <c r="L896" s="235"/>
      <c r="M896" s="235"/>
      <c r="N896" s="235"/>
      <c r="O896" s="235"/>
      <c r="P896" s="235"/>
      <c r="Q896" s="235"/>
    </row>
    <row r="897" spans="1:17" ht="12" customHeight="1" x14ac:dyDescent="0.25">
      <c r="A897" s="235"/>
      <c r="B897" s="235"/>
      <c r="C897" s="235"/>
      <c r="D897" s="235"/>
      <c r="E897" s="235"/>
      <c r="F897" s="235"/>
      <c r="G897" s="235"/>
      <c r="H897" s="235"/>
      <c r="I897" s="235"/>
      <c r="J897" s="235"/>
      <c r="K897" s="235"/>
      <c r="L897" s="235"/>
      <c r="M897" s="235"/>
      <c r="N897" s="235"/>
      <c r="O897" s="235"/>
      <c r="P897" s="235"/>
      <c r="Q897" s="235"/>
    </row>
    <row r="898" spans="1:17" ht="12" customHeight="1" x14ac:dyDescent="0.25">
      <c r="A898" s="235"/>
      <c r="B898" s="235"/>
      <c r="C898" s="235"/>
      <c r="D898" s="235"/>
      <c r="E898" s="235"/>
      <c r="F898" s="235"/>
      <c r="G898" s="235"/>
      <c r="H898" s="235"/>
      <c r="I898" s="235"/>
      <c r="J898" s="235"/>
      <c r="K898" s="235"/>
      <c r="L898" s="235"/>
      <c r="M898" s="235"/>
      <c r="N898" s="235"/>
      <c r="O898" s="235"/>
      <c r="P898" s="235"/>
      <c r="Q898" s="235"/>
    </row>
    <row r="899" spans="1:17" ht="12" customHeight="1" x14ac:dyDescent="0.25">
      <c r="A899" s="235"/>
      <c r="B899" s="235"/>
      <c r="C899" s="235"/>
      <c r="D899" s="235"/>
      <c r="E899" s="235"/>
      <c r="F899" s="235"/>
      <c r="G899" s="235"/>
      <c r="H899" s="235"/>
      <c r="I899" s="235"/>
      <c r="J899" s="235"/>
      <c r="K899" s="235"/>
      <c r="L899" s="235"/>
      <c r="M899" s="235"/>
      <c r="N899" s="235"/>
      <c r="O899" s="235"/>
      <c r="P899" s="235"/>
      <c r="Q899" s="235"/>
    </row>
    <row r="900" spans="1:17" ht="12" customHeight="1" x14ac:dyDescent="0.25">
      <c r="A900" s="235"/>
      <c r="B900" s="235"/>
      <c r="C900" s="235"/>
      <c r="D900" s="235"/>
      <c r="E900" s="235"/>
      <c r="F900" s="235"/>
      <c r="G900" s="235"/>
      <c r="H900" s="235"/>
      <c r="I900" s="235"/>
      <c r="J900" s="235"/>
      <c r="K900" s="235"/>
      <c r="L900" s="235"/>
      <c r="M900" s="235"/>
      <c r="N900" s="235"/>
      <c r="O900" s="235"/>
      <c r="P900" s="235"/>
      <c r="Q900" s="235"/>
    </row>
    <row r="901" spans="1:17" ht="12" customHeight="1" x14ac:dyDescent="0.25">
      <c r="A901" s="235"/>
      <c r="B901" s="235"/>
      <c r="C901" s="235"/>
      <c r="D901" s="235"/>
      <c r="E901" s="235"/>
      <c r="F901" s="235"/>
      <c r="G901" s="235"/>
      <c r="H901" s="235"/>
      <c r="I901" s="235"/>
      <c r="J901" s="235"/>
      <c r="K901" s="235"/>
      <c r="L901" s="235"/>
      <c r="M901" s="235"/>
      <c r="N901" s="235"/>
      <c r="O901" s="235"/>
      <c r="P901" s="235"/>
      <c r="Q901" s="235"/>
    </row>
    <row r="902" spans="1:17" ht="12" customHeight="1" x14ac:dyDescent="0.25">
      <c r="A902" s="235"/>
      <c r="B902" s="235"/>
      <c r="C902" s="235"/>
      <c r="D902" s="235"/>
      <c r="E902" s="235"/>
      <c r="F902" s="235"/>
      <c r="G902" s="235"/>
      <c r="H902" s="235"/>
      <c r="I902" s="235"/>
      <c r="J902" s="235"/>
      <c r="K902" s="235"/>
      <c r="L902" s="235"/>
      <c r="M902" s="235"/>
      <c r="N902" s="235"/>
      <c r="O902" s="235"/>
      <c r="P902" s="235"/>
      <c r="Q902" s="235"/>
    </row>
    <row r="903" spans="1:17" ht="12" customHeight="1" x14ac:dyDescent="0.25">
      <c r="A903" s="235"/>
      <c r="B903" s="235"/>
      <c r="C903" s="235"/>
      <c r="D903" s="235"/>
      <c r="E903" s="235"/>
      <c r="F903" s="235"/>
      <c r="G903" s="235"/>
      <c r="H903" s="235"/>
      <c r="I903" s="235"/>
      <c r="J903" s="235"/>
      <c r="K903" s="235"/>
      <c r="L903" s="235"/>
      <c r="M903" s="235"/>
      <c r="N903" s="235"/>
      <c r="O903" s="235"/>
      <c r="P903" s="235"/>
      <c r="Q903" s="235"/>
    </row>
    <row r="904" spans="1:17" ht="12" customHeight="1" x14ac:dyDescent="0.25">
      <c r="A904" s="235"/>
      <c r="B904" s="235"/>
      <c r="C904" s="235"/>
      <c r="D904" s="235"/>
      <c r="E904" s="235"/>
      <c r="F904" s="235"/>
      <c r="G904" s="235"/>
      <c r="H904" s="235"/>
      <c r="I904" s="235"/>
      <c r="J904" s="235"/>
      <c r="K904" s="235"/>
      <c r="L904" s="235"/>
      <c r="M904" s="235"/>
      <c r="N904" s="235"/>
      <c r="O904" s="235"/>
      <c r="P904" s="235"/>
      <c r="Q904" s="235"/>
    </row>
    <row r="905" spans="1:17" ht="12" customHeight="1" x14ac:dyDescent="0.25">
      <c r="A905" s="235"/>
      <c r="B905" s="235"/>
      <c r="C905" s="235"/>
      <c r="D905" s="235"/>
      <c r="E905" s="235"/>
      <c r="F905" s="235"/>
      <c r="G905" s="235"/>
      <c r="H905" s="235"/>
      <c r="I905" s="235"/>
      <c r="J905" s="235"/>
      <c r="K905" s="235"/>
      <c r="L905" s="235"/>
      <c r="M905" s="235"/>
      <c r="N905" s="235"/>
      <c r="O905" s="235"/>
      <c r="P905" s="235"/>
      <c r="Q905" s="235"/>
    </row>
    <row r="906" spans="1:17" ht="12" customHeight="1" x14ac:dyDescent="0.25">
      <c r="A906" s="235"/>
      <c r="B906" s="235"/>
      <c r="C906" s="235"/>
      <c r="D906" s="235"/>
      <c r="E906" s="235"/>
      <c r="F906" s="235"/>
      <c r="G906" s="235"/>
      <c r="H906" s="235"/>
      <c r="I906" s="235"/>
      <c r="J906" s="235"/>
      <c r="K906" s="235"/>
      <c r="L906" s="235"/>
      <c r="M906" s="235"/>
      <c r="N906" s="235"/>
      <c r="O906" s="235"/>
      <c r="P906" s="235"/>
      <c r="Q906" s="235"/>
    </row>
    <row r="907" spans="1:17" ht="12" customHeight="1" x14ac:dyDescent="0.25">
      <c r="A907" s="235"/>
      <c r="B907" s="235"/>
      <c r="C907" s="235"/>
      <c r="D907" s="235"/>
      <c r="E907" s="235"/>
      <c r="F907" s="235"/>
      <c r="G907" s="235"/>
      <c r="H907" s="235"/>
      <c r="I907" s="235"/>
      <c r="J907" s="235"/>
      <c r="K907" s="235"/>
      <c r="L907" s="235"/>
      <c r="M907" s="235"/>
      <c r="N907" s="235"/>
      <c r="O907" s="235"/>
      <c r="P907" s="235"/>
      <c r="Q907" s="235"/>
    </row>
    <row r="908" spans="1:17" ht="12" customHeight="1" x14ac:dyDescent="0.25">
      <c r="A908" s="235"/>
      <c r="B908" s="235"/>
      <c r="C908" s="235"/>
      <c r="D908" s="235"/>
      <c r="E908" s="235"/>
      <c r="F908" s="235"/>
      <c r="G908" s="235"/>
      <c r="H908" s="235"/>
      <c r="I908" s="235"/>
      <c r="J908" s="235"/>
      <c r="K908" s="235"/>
      <c r="L908" s="235"/>
      <c r="M908" s="235"/>
      <c r="N908" s="235"/>
      <c r="O908" s="235"/>
      <c r="P908" s="235"/>
      <c r="Q908" s="235"/>
    </row>
    <row r="909" spans="1:17" ht="12" customHeight="1" x14ac:dyDescent="0.25">
      <c r="A909" s="235"/>
      <c r="B909" s="235"/>
      <c r="C909" s="235"/>
      <c r="D909" s="235"/>
      <c r="E909" s="235"/>
      <c r="F909" s="235"/>
      <c r="G909" s="235"/>
      <c r="H909" s="235"/>
      <c r="I909" s="235"/>
      <c r="J909" s="235"/>
      <c r="K909" s="235"/>
      <c r="L909" s="235"/>
      <c r="M909" s="235"/>
      <c r="N909" s="235"/>
      <c r="O909" s="235"/>
      <c r="P909" s="235"/>
      <c r="Q909" s="235"/>
    </row>
    <row r="910" spans="1:17" ht="12" customHeight="1" x14ac:dyDescent="0.25">
      <c r="A910" s="235"/>
      <c r="B910" s="235"/>
      <c r="C910" s="235"/>
      <c r="D910" s="235"/>
      <c r="E910" s="235"/>
      <c r="F910" s="235"/>
      <c r="G910" s="235"/>
      <c r="H910" s="235"/>
      <c r="I910" s="235"/>
      <c r="J910" s="235"/>
      <c r="K910" s="235"/>
      <c r="L910" s="235"/>
      <c r="M910" s="235"/>
      <c r="N910" s="235"/>
      <c r="O910" s="235"/>
      <c r="P910" s="235"/>
      <c r="Q910" s="235"/>
    </row>
    <row r="911" spans="1:17" ht="12" customHeight="1" x14ac:dyDescent="0.25">
      <c r="A911" s="235"/>
      <c r="B911" s="235"/>
      <c r="C911" s="235"/>
      <c r="D911" s="235"/>
      <c r="E911" s="235"/>
      <c r="F911" s="235"/>
      <c r="G911" s="235"/>
      <c r="H911" s="235"/>
      <c r="I911" s="235"/>
      <c r="J911" s="235"/>
      <c r="K911" s="235"/>
      <c r="L911" s="235"/>
      <c r="M911" s="235"/>
      <c r="N911" s="235"/>
      <c r="O911" s="235"/>
      <c r="P911" s="235"/>
      <c r="Q911" s="235"/>
    </row>
    <row r="912" spans="1:17" ht="12" customHeight="1" x14ac:dyDescent="0.25">
      <c r="A912" s="235"/>
      <c r="B912" s="235"/>
      <c r="C912" s="235"/>
      <c r="D912" s="235"/>
      <c r="E912" s="235"/>
      <c r="F912" s="235"/>
      <c r="G912" s="235"/>
      <c r="H912" s="235"/>
      <c r="I912" s="235"/>
      <c r="J912" s="235"/>
      <c r="K912" s="235"/>
      <c r="L912" s="235"/>
      <c r="M912" s="235"/>
      <c r="N912" s="235"/>
      <c r="O912" s="235"/>
      <c r="P912" s="235"/>
      <c r="Q912" s="235"/>
    </row>
    <row r="913" spans="1:17" ht="12" customHeight="1" x14ac:dyDescent="0.25">
      <c r="A913" s="235"/>
      <c r="B913" s="235"/>
      <c r="C913" s="235"/>
      <c r="D913" s="235"/>
      <c r="E913" s="235"/>
      <c r="F913" s="235"/>
      <c r="G913" s="235"/>
      <c r="H913" s="235"/>
      <c r="I913" s="235"/>
      <c r="J913" s="235"/>
      <c r="K913" s="235"/>
      <c r="L913" s="235"/>
      <c r="M913" s="235"/>
      <c r="N913" s="235"/>
      <c r="O913" s="235"/>
      <c r="P913" s="235"/>
      <c r="Q913" s="235"/>
    </row>
    <row r="914" spans="1:17" ht="12" customHeight="1" x14ac:dyDescent="0.25">
      <c r="A914" s="235"/>
      <c r="B914" s="235"/>
      <c r="C914" s="235"/>
      <c r="D914" s="235"/>
      <c r="E914" s="235"/>
      <c r="F914" s="235"/>
      <c r="G914" s="235"/>
      <c r="H914" s="235"/>
      <c r="I914" s="235"/>
      <c r="J914" s="235"/>
      <c r="K914" s="235"/>
      <c r="L914" s="235"/>
      <c r="M914" s="235"/>
      <c r="N914" s="235"/>
      <c r="O914" s="235"/>
      <c r="P914" s="235"/>
      <c r="Q914" s="235"/>
    </row>
    <row r="915" spans="1:17" ht="12" customHeight="1" x14ac:dyDescent="0.25">
      <c r="A915" s="235"/>
      <c r="B915" s="235"/>
      <c r="C915" s="235"/>
      <c r="D915" s="235"/>
      <c r="E915" s="235"/>
      <c r="F915" s="235"/>
      <c r="G915" s="235"/>
      <c r="H915" s="235"/>
      <c r="I915" s="235"/>
      <c r="J915" s="235"/>
      <c r="K915" s="235"/>
      <c r="L915" s="235"/>
      <c r="M915" s="235"/>
      <c r="N915" s="235"/>
      <c r="O915" s="235"/>
      <c r="P915" s="235"/>
      <c r="Q915" s="235"/>
    </row>
    <row r="916" spans="1:17" ht="12" customHeight="1" x14ac:dyDescent="0.25">
      <c r="A916" s="235"/>
      <c r="B916" s="235"/>
      <c r="C916" s="235"/>
      <c r="D916" s="235"/>
      <c r="E916" s="235"/>
      <c r="F916" s="235"/>
      <c r="G916" s="235"/>
      <c r="H916" s="235"/>
      <c r="I916" s="235"/>
      <c r="J916" s="235"/>
      <c r="K916" s="235"/>
      <c r="L916" s="235"/>
      <c r="M916" s="235"/>
      <c r="N916" s="235"/>
      <c r="O916" s="235"/>
      <c r="P916" s="235"/>
      <c r="Q916" s="235"/>
    </row>
    <row r="917" spans="1:17" ht="12" customHeight="1" x14ac:dyDescent="0.25">
      <c r="A917" s="235"/>
      <c r="B917" s="235"/>
      <c r="C917" s="235"/>
      <c r="D917" s="235"/>
      <c r="E917" s="235"/>
      <c r="F917" s="235"/>
      <c r="G917" s="235"/>
      <c r="H917" s="235"/>
      <c r="I917" s="235"/>
      <c r="J917" s="235"/>
      <c r="K917" s="235"/>
      <c r="L917" s="235"/>
      <c r="M917" s="235"/>
      <c r="N917" s="235"/>
      <c r="O917" s="235"/>
      <c r="P917" s="235"/>
      <c r="Q917" s="235"/>
    </row>
    <row r="918" spans="1:17" ht="12" customHeight="1" x14ac:dyDescent="0.25">
      <c r="A918" s="235"/>
      <c r="B918" s="235"/>
      <c r="C918" s="235"/>
      <c r="D918" s="235"/>
      <c r="E918" s="235"/>
      <c r="F918" s="235"/>
      <c r="G918" s="235"/>
      <c r="H918" s="235"/>
      <c r="I918" s="235"/>
      <c r="J918" s="235"/>
      <c r="K918" s="235"/>
      <c r="L918" s="235"/>
      <c r="M918" s="235"/>
      <c r="N918" s="235"/>
      <c r="O918" s="235"/>
      <c r="P918" s="235"/>
      <c r="Q918" s="235"/>
    </row>
    <row r="919" spans="1:17" ht="12" customHeight="1" x14ac:dyDescent="0.25">
      <c r="A919" s="235"/>
      <c r="B919" s="235"/>
      <c r="C919" s="235"/>
      <c r="D919" s="235"/>
      <c r="E919" s="235"/>
      <c r="F919" s="235"/>
      <c r="G919" s="235"/>
      <c r="H919" s="235"/>
      <c r="I919" s="235"/>
      <c r="J919" s="235"/>
      <c r="K919" s="235"/>
      <c r="L919" s="235"/>
      <c r="M919" s="235"/>
      <c r="N919" s="235"/>
      <c r="O919" s="235"/>
      <c r="P919" s="235"/>
      <c r="Q919" s="235"/>
    </row>
    <row r="920" spans="1:17" ht="12" customHeight="1" x14ac:dyDescent="0.25">
      <c r="A920" s="235"/>
      <c r="B920" s="235"/>
      <c r="C920" s="235"/>
      <c r="D920" s="235"/>
      <c r="E920" s="235"/>
      <c r="F920" s="235"/>
      <c r="G920" s="235"/>
      <c r="H920" s="235"/>
      <c r="I920" s="235"/>
      <c r="J920" s="235"/>
      <c r="K920" s="235"/>
      <c r="L920" s="235"/>
      <c r="M920" s="235"/>
      <c r="N920" s="235"/>
      <c r="O920" s="235"/>
      <c r="P920" s="235"/>
      <c r="Q920" s="235"/>
    </row>
    <row r="921" spans="1:17" ht="12" customHeight="1" x14ac:dyDescent="0.25">
      <c r="A921" s="235"/>
      <c r="B921" s="235"/>
      <c r="C921" s="235"/>
      <c r="D921" s="235"/>
      <c r="E921" s="235"/>
      <c r="F921" s="235"/>
      <c r="G921" s="235"/>
      <c r="H921" s="235"/>
      <c r="I921" s="235"/>
      <c r="J921" s="235"/>
      <c r="K921" s="235"/>
      <c r="L921" s="235"/>
      <c r="M921" s="235"/>
      <c r="N921" s="235"/>
      <c r="O921" s="235"/>
      <c r="P921" s="235"/>
      <c r="Q921" s="235"/>
    </row>
    <row r="922" spans="1:17" ht="12" customHeight="1" x14ac:dyDescent="0.25">
      <c r="A922" s="235"/>
      <c r="B922" s="235"/>
      <c r="C922" s="235"/>
      <c r="D922" s="235"/>
      <c r="E922" s="235"/>
      <c r="F922" s="235"/>
      <c r="G922" s="235"/>
      <c r="H922" s="235"/>
      <c r="I922" s="235"/>
      <c r="J922" s="235"/>
      <c r="K922" s="235"/>
      <c r="L922" s="235"/>
      <c r="M922" s="235"/>
      <c r="N922" s="235"/>
      <c r="O922" s="235"/>
      <c r="P922" s="235"/>
      <c r="Q922" s="235"/>
    </row>
    <row r="923" spans="1:17" ht="12" customHeight="1" x14ac:dyDescent="0.25">
      <c r="A923" s="235"/>
      <c r="B923" s="235"/>
      <c r="C923" s="235"/>
      <c r="D923" s="235"/>
      <c r="E923" s="235"/>
      <c r="F923" s="235"/>
      <c r="G923" s="235"/>
      <c r="H923" s="235"/>
      <c r="I923" s="235"/>
      <c r="J923" s="235"/>
      <c r="K923" s="235"/>
      <c r="L923" s="235"/>
      <c r="M923" s="235"/>
      <c r="N923" s="235"/>
      <c r="O923" s="235"/>
      <c r="P923" s="235"/>
      <c r="Q923" s="235"/>
    </row>
    <row r="924" spans="1:17" ht="12" customHeight="1" x14ac:dyDescent="0.25">
      <c r="A924" s="235"/>
      <c r="B924" s="235"/>
      <c r="C924" s="235"/>
      <c r="D924" s="235"/>
      <c r="E924" s="235"/>
      <c r="F924" s="235"/>
      <c r="G924" s="235"/>
      <c r="H924" s="235"/>
      <c r="I924" s="235"/>
      <c r="J924" s="235"/>
      <c r="K924" s="235"/>
      <c r="L924" s="235"/>
      <c r="M924" s="235"/>
      <c r="N924" s="235"/>
      <c r="O924" s="235"/>
      <c r="P924" s="235"/>
      <c r="Q924" s="235"/>
    </row>
    <row r="925" spans="1:17" ht="12" customHeight="1" x14ac:dyDescent="0.25">
      <c r="A925" s="235"/>
      <c r="B925" s="235"/>
      <c r="C925" s="235"/>
      <c r="D925" s="235"/>
      <c r="E925" s="235"/>
      <c r="F925" s="235"/>
      <c r="G925" s="235"/>
      <c r="H925" s="235"/>
      <c r="I925" s="235"/>
      <c r="J925" s="235"/>
      <c r="K925" s="235"/>
      <c r="L925" s="235"/>
      <c r="M925" s="235"/>
      <c r="N925" s="235"/>
      <c r="O925" s="235"/>
      <c r="P925" s="235"/>
      <c r="Q925" s="235"/>
    </row>
    <row r="926" spans="1:17" ht="12" customHeight="1" x14ac:dyDescent="0.25">
      <c r="A926" s="235"/>
      <c r="B926" s="235"/>
      <c r="C926" s="235"/>
      <c r="D926" s="235"/>
      <c r="E926" s="235"/>
      <c r="F926" s="235"/>
      <c r="G926" s="235"/>
      <c r="H926" s="235"/>
      <c r="I926" s="235"/>
      <c r="J926" s="235"/>
      <c r="K926" s="235"/>
      <c r="L926" s="235"/>
      <c r="M926" s="235"/>
      <c r="N926" s="235"/>
      <c r="O926" s="235"/>
      <c r="P926" s="235"/>
      <c r="Q926" s="235"/>
    </row>
    <row r="927" spans="1:17" ht="12" customHeight="1" x14ac:dyDescent="0.25">
      <c r="A927" s="235"/>
      <c r="B927" s="235"/>
      <c r="C927" s="235"/>
      <c r="D927" s="235"/>
      <c r="E927" s="235"/>
      <c r="F927" s="235"/>
      <c r="G927" s="235"/>
      <c r="H927" s="235"/>
      <c r="I927" s="235"/>
      <c r="J927" s="235"/>
      <c r="K927" s="235"/>
      <c r="L927" s="235"/>
      <c r="M927" s="235"/>
      <c r="N927" s="235"/>
      <c r="O927" s="235"/>
      <c r="P927" s="235"/>
      <c r="Q927" s="235"/>
    </row>
    <row r="928" spans="1:17" ht="12" customHeight="1" x14ac:dyDescent="0.25">
      <c r="A928" s="235"/>
      <c r="B928" s="235"/>
      <c r="C928" s="235"/>
      <c r="D928" s="235"/>
      <c r="E928" s="235"/>
      <c r="F928" s="235"/>
      <c r="G928" s="235"/>
      <c r="H928" s="235"/>
      <c r="I928" s="235"/>
      <c r="J928" s="235"/>
      <c r="K928" s="235"/>
      <c r="L928" s="235"/>
      <c r="M928" s="235"/>
      <c r="N928" s="235"/>
      <c r="O928" s="235"/>
      <c r="P928" s="235"/>
      <c r="Q928" s="235"/>
    </row>
    <row r="929" spans="1:17" ht="12" customHeight="1" x14ac:dyDescent="0.25">
      <c r="A929" s="235"/>
      <c r="B929" s="235"/>
      <c r="C929" s="235"/>
      <c r="D929" s="235"/>
      <c r="E929" s="235"/>
      <c r="F929" s="235"/>
      <c r="G929" s="235"/>
      <c r="H929" s="235"/>
      <c r="I929" s="235"/>
      <c r="J929" s="235"/>
      <c r="K929" s="235"/>
      <c r="L929" s="235"/>
      <c r="M929" s="235"/>
      <c r="N929" s="235"/>
      <c r="O929" s="235"/>
      <c r="P929" s="235"/>
      <c r="Q929" s="235"/>
    </row>
    <row r="930" spans="1:17" ht="12" customHeight="1" x14ac:dyDescent="0.25">
      <c r="A930" s="235"/>
      <c r="B930" s="235"/>
      <c r="C930" s="235"/>
      <c r="D930" s="235"/>
      <c r="E930" s="235"/>
      <c r="F930" s="235"/>
      <c r="G930" s="235"/>
      <c r="H930" s="235"/>
      <c r="I930" s="235"/>
      <c r="J930" s="235"/>
      <c r="K930" s="235"/>
      <c r="L930" s="235"/>
      <c r="M930" s="235"/>
      <c r="N930" s="235"/>
      <c r="O930" s="235"/>
      <c r="P930" s="235"/>
      <c r="Q930" s="235"/>
    </row>
    <row r="931" spans="1:17" ht="12" customHeight="1" x14ac:dyDescent="0.25">
      <c r="A931" s="235"/>
      <c r="B931" s="235"/>
      <c r="C931" s="235"/>
      <c r="D931" s="235"/>
      <c r="E931" s="235"/>
      <c r="F931" s="235"/>
      <c r="G931" s="235"/>
      <c r="H931" s="235"/>
      <c r="I931" s="235"/>
      <c r="J931" s="235"/>
      <c r="K931" s="235"/>
      <c r="L931" s="235"/>
      <c r="M931" s="235"/>
      <c r="N931" s="235"/>
      <c r="O931" s="235"/>
      <c r="P931" s="235"/>
      <c r="Q931" s="235"/>
    </row>
    <row r="932" spans="1:17" ht="12" customHeight="1" x14ac:dyDescent="0.25">
      <c r="A932" s="235"/>
      <c r="B932" s="235"/>
      <c r="C932" s="235"/>
      <c r="D932" s="235"/>
      <c r="E932" s="235"/>
      <c r="F932" s="235"/>
      <c r="G932" s="235"/>
      <c r="H932" s="235"/>
      <c r="I932" s="235"/>
      <c r="J932" s="235"/>
      <c r="K932" s="235"/>
      <c r="L932" s="235"/>
      <c r="M932" s="235"/>
      <c r="N932" s="235"/>
      <c r="O932" s="235"/>
      <c r="P932" s="235"/>
      <c r="Q932" s="235"/>
    </row>
    <row r="933" spans="1:17" ht="12" customHeight="1" x14ac:dyDescent="0.25">
      <c r="A933" s="235"/>
      <c r="B933" s="235"/>
      <c r="C933" s="235"/>
      <c r="D933" s="235"/>
      <c r="E933" s="235"/>
      <c r="F933" s="235"/>
      <c r="G933" s="235"/>
      <c r="H933" s="235"/>
      <c r="I933" s="235"/>
      <c r="J933" s="235"/>
      <c r="K933" s="235"/>
      <c r="L933" s="235"/>
      <c r="M933" s="235"/>
      <c r="N933" s="235"/>
      <c r="O933" s="235"/>
      <c r="P933" s="235"/>
      <c r="Q933" s="235"/>
    </row>
    <row r="934" spans="1:17" ht="12" customHeight="1" x14ac:dyDescent="0.25">
      <c r="A934" s="235"/>
      <c r="B934" s="235"/>
      <c r="C934" s="235"/>
      <c r="D934" s="235"/>
      <c r="E934" s="235"/>
      <c r="F934" s="235"/>
      <c r="G934" s="235"/>
      <c r="H934" s="235"/>
      <c r="I934" s="235"/>
      <c r="J934" s="235"/>
      <c r="K934" s="235"/>
      <c r="L934" s="235"/>
      <c r="M934" s="235"/>
      <c r="N934" s="235"/>
      <c r="O934" s="235"/>
      <c r="P934" s="235"/>
      <c r="Q934" s="235"/>
    </row>
    <row r="935" spans="1:17" ht="12" customHeight="1" x14ac:dyDescent="0.25">
      <c r="A935" s="235"/>
      <c r="B935" s="235"/>
      <c r="C935" s="235"/>
      <c r="D935" s="235"/>
      <c r="E935" s="235"/>
      <c r="F935" s="235"/>
      <c r="G935" s="235"/>
      <c r="H935" s="235"/>
      <c r="I935" s="235"/>
      <c r="J935" s="235"/>
      <c r="K935" s="235"/>
      <c r="L935" s="235"/>
      <c r="M935" s="235"/>
      <c r="N935" s="235"/>
      <c r="O935" s="235"/>
      <c r="P935" s="235"/>
      <c r="Q935" s="235"/>
    </row>
    <row r="936" spans="1:17" ht="12" customHeight="1" x14ac:dyDescent="0.25">
      <c r="A936" s="235"/>
      <c r="B936" s="235"/>
      <c r="C936" s="235"/>
      <c r="D936" s="235"/>
      <c r="E936" s="235"/>
      <c r="F936" s="235"/>
      <c r="G936" s="235"/>
      <c r="H936" s="235"/>
      <c r="I936" s="235"/>
      <c r="J936" s="235"/>
      <c r="K936" s="235"/>
      <c r="L936" s="235"/>
      <c r="M936" s="235"/>
      <c r="N936" s="235"/>
      <c r="O936" s="235"/>
      <c r="P936" s="235"/>
      <c r="Q936" s="235"/>
    </row>
    <row r="937" spans="1:17" ht="12" customHeight="1" x14ac:dyDescent="0.25">
      <c r="A937" s="235"/>
      <c r="B937" s="235"/>
      <c r="C937" s="235"/>
      <c r="D937" s="235"/>
      <c r="E937" s="235"/>
      <c r="F937" s="235"/>
      <c r="G937" s="235"/>
      <c r="H937" s="235"/>
      <c r="I937" s="235"/>
      <c r="J937" s="235"/>
      <c r="K937" s="235"/>
      <c r="L937" s="235"/>
      <c r="M937" s="235"/>
      <c r="N937" s="235"/>
      <c r="O937" s="235"/>
      <c r="P937" s="235"/>
      <c r="Q937" s="235"/>
    </row>
    <row r="938" spans="1:17" ht="12" customHeight="1" x14ac:dyDescent="0.25">
      <c r="A938" s="235"/>
      <c r="B938" s="235"/>
      <c r="C938" s="235"/>
      <c r="D938" s="235"/>
      <c r="E938" s="235"/>
      <c r="F938" s="235"/>
      <c r="G938" s="235"/>
      <c r="H938" s="235"/>
      <c r="I938" s="235"/>
      <c r="J938" s="235"/>
      <c r="K938" s="235"/>
      <c r="L938" s="235"/>
      <c r="M938" s="235"/>
      <c r="N938" s="235"/>
      <c r="O938" s="235"/>
      <c r="P938" s="235"/>
      <c r="Q938" s="235"/>
    </row>
    <row r="939" spans="1:17" ht="12" customHeight="1" x14ac:dyDescent="0.25">
      <c r="A939" s="235"/>
      <c r="B939" s="235"/>
      <c r="C939" s="235"/>
      <c r="D939" s="235"/>
      <c r="E939" s="235"/>
      <c r="F939" s="235"/>
      <c r="G939" s="235"/>
      <c r="H939" s="235"/>
      <c r="I939" s="235"/>
      <c r="J939" s="235"/>
      <c r="K939" s="235"/>
      <c r="L939" s="235"/>
      <c r="M939" s="235"/>
      <c r="N939" s="235"/>
      <c r="O939" s="235"/>
      <c r="P939" s="235"/>
      <c r="Q939" s="235"/>
    </row>
    <row r="940" spans="1:17" ht="12" customHeight="1" x14ac:dyDescent="0.25">
      <c r="A940" s="235"/>
      <c r="B940" s="235"/>
      <c r="C940" s="235"/>
      <c r="D940" s="235"/>
      <c r="E940" s="235"/>
      <c r="F940" s="235"/>
      <c r="G940" s="235"/>
      <c r="H940" s="235"/>
      <c r="I940" s="235"/>
      <c r="J940" s="235"/>
      <c r="K940" s="235"/>
      <c r="L940" s="235"/>
      <c r="M940" s="235"/>
      <c r="N940" s="235"/>
      <c r="O940" s="235"/>
      <c r="P940" s="235"/>
      <c r="Q940" s="235"/>
    </row>
    <row r="941" spans="1:17" ht="12" customHeight="1" x14ac:dyDescent="0.25">
      <c r="A941" s="235"/>
      <c r="B941" s="235"/>
      <c r="C941" s="235"/>
      <c r="D941" s="235"/>
      <c r="E941" s="235"/>
      <c r="F941" s="235"/>
      <c r="G941" s="235"/>
      <c r="H941" s="235"/>
      <c r="I941" s="235"/>
      <c r="J941" s="235"/>
      <c r="K941" s="235"/>
      <c r="L941" s="235"/>
      <c r="M941" s="235"/>
      <c r="N941" s="235"/>
      <c r="O941" s="235"/>
      <c r="P941" s="235"/>
      <c r="Q941" s="235"/>
    </row>
    <row r="942" spans="1:17" ht="12" customHeight="1" x14ac:dyDescent="0.25">
      <c r="A942" s="235"/>
      <c r="B942" s="235"/>
      <c r="C942" s="235"/>
      <c r="D942" s="235"/>
      <c r="E942" s="235"/>
      <c r="F942" s="235"/>
      <c r="G942" s="235"/>
      <c r="H942" s="235"/>
      <c r="I942" s="235"/>
      <c r="J942" s="235"/>
      <c r="K942" s="235"/>
      <c r="L942" s="235"/>
      <c r="M942" s="235"/>
      <c r="N942" s="235"/>
      <c r="O942" s="235"/>
      <c r="P942" s="235"/>
      <c r="Q942" s="235"/>
    </row>
    <row r="943" spans="1:17" ht="12" customHeight="1" x14ac:dyDescent="0.25">
      <c r="A943" s="235"/>
      <c r="B943" s="235"/>
      <c r="C943" s="235"/>
      <c r="D943" s="235"/>
      <c r="E943" s="235"/>
      <c r="F943" s="235"/>
      <c r="G943" s="235"/>
      <c r="H943" s="235"/>
      <c r="I943" s="235"/>
      <c r="J943" s="235"/>
      <c r="K943" s="235"/>
      <c r="L943" s="235"/>
      <c r="M943" s="235"/>
      <c r="N943" s="235"/>
      <c r="O943" s="235"/>
      <c r="P943" s="235"/>
      <c r="Q943" s="235"/>
    </row>
    <row r="944" spans="1:17" ht="12" customHeight="1" x14ac:dyDescent="0.25">
      <c r="A944" s="235"/>
      <c r="B944" s="235"/>
      <c r="C944" s="235"/>
      <c r="D944" s="235"/>
      <c r="E944" s="235"/>
      <c r="F944" s="235"/>
      <c r="G944" s="235"/>
      <c r="H944" s="235"/>
      <c r="I944" s="235"/>
      <c r="J944" s="235"/>
      <c r="K944" s="235"/>
      <c r="L944" s="235"/>
      <c r="M944" s="235"/>
      <c r="N944" s="235"/>
      <c r="O944" s="235"/>
      <c r="P944" s="235"/>
      <c r="Q944" s="235"/>
    </row>
    <row r="945" spans="1:17" ht="12" customHeight="1" x14ac:dyDescent="0.25">
      <c r="A945" s="235"/>
      <c r="B945" s="235"/>
      <c r="C945" s="235"/>
      <c r="D945" s="235"/>
      <c r="E945" s="235"/>
      <c r="F945" s="235"/>
      <c r="G945" s="235"/>
      <c r="H945" s="235"/>
      <c r="I945" s="235"/>
      <c r="J945" s="235"/>
      <c r="K945" s="235"/>
      <c r="L945" s="235"/>
      <c r="M945" s="235"/>
      <c r="N945" s="235"/>
      <c r="O945" s="235"/>
      <c r="P945" s="235"/>
      <c r="Q945" s="235"/>
    </row>
    <row r="946" spans="1:17" ht="12" customHeight="1" x14ac:dyDescent="0.25">
      <c r="A946" s="235"/>
      <c r="B946" s="235"/>
      <c r="C946" s="235"/>
      <c r="D946" s="235"/>
      <c r="E946" s="235"/>
      <c r="F946" s="235"/>
      <c r="G946" s="235"/>
      <c r="H946" s="235"/>
      <c r="I946" s="235"/>
      <c r="J946" s="235"/>
      <c r="K946" s="235"/>
      <c r="L946" s="235"/>
      <c r="M946" s="235"/>
      <c r="N946" s="235"/>
      <c r="O946" s="235"/>
      <c r="P946" s="235"/>
      <c r="Q946" s="235"/>
    </row>
    <row r="947" spans="1:17" ht="12" customHeight="1" x14ac:dyDescent="0.25">
      <c r="A947" s="235"/>
      <c r="B947" s="235"/>
      <c r="C947" s="235"/>
      <c r="D947" s="235"/>
      <c r="E947" s="235"/>
      <c r="F947" s="235"/>
      <c r="G947" s="235"/>
      <c r="H947" s="235"/>
      <c r="I947" s="235"/>
      <c r="J947" s="235"/>
      <c r="K947" s="235"/>
      <c r="L947" s="235"/>
      <c r="M947" s="235"/>
      <c r="N947" s="235"/>
      <c r="O947" s="235"/>
      <c r="P947" s="235"/>
      <c r="Q947" s="235"/>
    </row>
    <row r="948" spans="1:17" ht="12" customHeight="1" x14ac:dyDescent="0.25">
      <c r="A948" s="235"/>
      <c r="B948" s="235"/>
      <c r="C948" s="235"/>
      <c r="D948" s="235"/>
      <c r="E948" s="235"/>
      <c r="F948" s="235"/>
      <c r="G948" s="235"/>
      <c r="H948" s="235"/>
      <c r="I948" s="235"/>
      <c r="J948" s="235"/>
      <c r="K948" s="235"/>
      <c r="L948" s="235"/>
      <c r="M948" s="235"/>
      <c r="N948" s="235"/>
      <c r="O948" s="235"/>
      <c r="P948" s="235"/>
      <c r="Q948" s="235"/>
    </row>
    <row r="949" spans="1:17" ht="12" customHeight="1" x14ac:dyDescent="0.25">
      <c r="A949" s="235"/>
      <c r="B949" s="235"/>
      <c r="C949" s="235"/>
      <c r="D949" s="235"/>
      <c r="E949" s="235"/>
      <c r="F949" s="235"/>
      <c r="G949" s="235"/>
      <c r="H949" s="235"/>
      <c r="I949" s="235"/>
      <c r="J949" s="235"/>
      <c r="K949" s="235"/>
      <c r="L949" s="235"/>
      <c r="M949" s="235"/>
      <c r="N949" s="235"/>
      <c r="O949" s="235"/>
      <c r="P949" s="235"/>
      <c r="Q949" s="235"/>
    </row>
    <row r="950" spans="1:17" ht="12" customHeight="1" x14ac:dyDescent="0.25">
      <c r="A950" s="235"/>
      <c r="B950" s="235"/>
      <c r="C950" s="235"/>
      <c r="D950" s="235"/>
      <c r="E950" s="235"/>
      <c r="F950" s="235"/>
      <c r="G950" s="235"/>
      <c r="H950" s="235"/>
      <c r="I950" s="235"/>
      <c r="J950" s="235"/>
      <c r="K950" s="235"/>
      <c r="L950" s="235"/>
      <c r="M950" s="235"/>
      <c r="N950" s="235"/>
      <c r="O950" s="235"/>
      <c r="P950" s="235"/>
      <c r="Q950" s="235"/>
    </row>
    <row r="951" spans="1:17" ht="12" customHeight="1" x14ac:dyDescent="0.25">
      <c r="A951" s="235"/>
      <c r="B951" s="235"/>
      <c r="C951" s="235"/>
      <c r="D951" s="235"/>
      <c r="E951" s="235"/>
      <c r="F951" s="235"/>
      <c r="G951" s="235"/>
      <c r="H951" s="235"/>
      <c r="I951" s="235"/>
      <c r="J951" s="235"/>
      <c r="K951" s="235"/>
      <c r="L951" s="235"/>
      <c r="M951" s="235"/>
      <c r="N951" s="235"/>
      <c r="O951" s="235"/>
      <c r="P951" s="235"/>
      <c r="Q951" s="235"/>
    </row>
    <row r="952" spans="1:17" ht="12" customHeight="1" x14ac:dyDescent="0.25">
      <c r="A952" s="235"/>
      <c r="B952" s="235"/>
      <c r="C952" s="235"/>
      <c r="D952" s="235"/>
      <c r="E952" s="235"/>
      <c r="F952" s="235"/>
      <c r="G952" s="235"/>
      <c r="H952" s="235"/>
      <c r="I952" s="235"/>
      <c r="J952" s="235"/>
      <c r="K952" s="235"/>
      <c r="L952" s="235"/>
      <c r="M952" s="235"/>
      <c r="N952" s="235"/>
      <c r="O952" s="235"/>
      <c r="P952" s="235"/>
      <c r="Q952" s="235"/>
    </row>
    <row r="953" spans="1:17" ht="12" customHeight="1" x14ac:dyDescent="0.25">
      <c r="A953" s="235"/>
      <c r="B953" s="235"/>
      <c r="C953" s="235"/>
      <c r="D953" s="235"/>
      <c r="E953" s="235"/>
      <c r="F953" s="235"/>
      <c r="G953" s="235"/>
      <c r="H953" s="235"/>
      <c r="I953" s="235"/>
      <c r="J953" s="235"/>
      <c r="K953" s="235"/>
      <c r="L953" s="235"/>
      <c r="M953" s="235"/>
      <c r="N953" s="235"/>
      <c r="O953" s="235"/>
      <c r="P953" s="235"/>
      <c r="Q953" s="235"/>
    </row>
    <row r="954" spans="1:17" ht="12" customHeight="1" x14ac:dyDescent="0.25">
      <c r="A954" s="235"/>
      <c r="B954" s="235"/>
      <c r="C954" s="235"/>
      <c r="D954" s="235"/>
      <c r="E954" s="235"/>
      <c r="F954" s="235"/>
      <c r="G954" s="235"/>
      <c r="H954" s="235"/>
      <c r="I954" s="235"/>
      <c r="J954" s="235"/>
      <c r="K954" s="235"/>
      <c r="L954" s="235"/>
      <c r="M954" s="235"/>
      <c r="N954" s="235"/>
      <c r="O954" s="235"/>
      <c r="P954" s="235"/>
      <c r="Q954" s="235"/>
    </row>
    <row r="955" spans="1:17" ht="12" customHeight="1" x14ac:dyDescent="0.25">
      <c r="A955" s="235"/>
      <c r="B955" s="235"/>
      <c r="C955" s="235"/>
      <c r="D955" s="235"/>
      <c r="E955" s="235"/>
      <c r="F955" s="235"/>
      <c r="G955" s="235"/>
      <c r="H955" s="235"/>
      <c r="I955" s="235"/>
      <c r="J955" s="235"/>
      <c r="K955" s="235"/>
      <c r="L955" s="235"/>
      <c r="M955" s="235"/>
      <c r="N955" s="235"/>
      <c r="O955" s="235"/>
      <c r="P955" s="235"/>
      <c r="Q955" s="235"/>
    </row>
    <row r="956" spans="1:17" ht="12" customHeight="1" x14ac:dyDescent="0.25">
      <c r="A956" s="235"/>
      <c r="B956" s="235"/>
      <c r="C956" s="235"/>
      <c r="D956" s="235"/>
      <c r="E956" s="235"/>
      <c r="F956" s="235"/>
      <c r="G956" s="235"/>
      <c r="H956" s="235"/>
      <c r="I956" s="235"/>
      <c r="J956" s="235"/>
      <c r="K956" s="235"/>
      <c r="L956" s="235"/>
      <c r="M956" s="235"/>
      <c r="N956" s="235"/>
      <c r="O956" s="235"/>
      <c r="P956" s="235"/>
      <c r="Q956" s="235"/>
    </row>
    <row r="957" spans="1:17" ht="12" customHeight="1" x14ac:dyDescent="0.25">
      <c r="A957" s="235"/>
      <c r="B957" s="235"/>
      <c r="C957" s="235"/>
      <c r="D957" s="235"/>
      <c r="E957" s="235"/>
      <c r="F957" s="235"/>
      <c r="G957" s="235"/>
      <c r="H957" s="235"/>
      <c r="I957" s="235"/>
      <c r="J957" s="235"/>
      <c r="K957" s="235"/>
      <c r="L957" s="235"/>
      <c r="M957" s="235"/>
      <c r="N957" s="235"/>
      <c r="O957" s="235"/>
      <c r="P957" s="235"/>
      <c r="Q957" s="235"/>
    </row>
    <row r="958" spans="1:17" ht="12" customHeight="1" x14ac:dyDescent="0.25">
      <c r="A958" s="235"/>
      <c r="B958" s="235"/>
      <c r="C958" s="235"/>
      <c r="D958" s="235"/>
      <c r="E958" s="235"/>
      <c r="F958" s="235"/>
      <c r="G958" s="235"/>
      <c r="H958" s="235"/>
      <c r="I958" s="235"/>
      <c r="J958" s="235"/>
      <c r="K958" s="235"/>
      <c r="L958" s="235"/>
      <c r="M958" s="235"/>
      <c r="N958" s="235"/>
      <c r="O958" s="235"/>
      <c r="P958" s="235"/>
      <c r="Q958" s="235"/>
    </row>
    <row r="959" spans="1:17" ht="12" customHeight="1" x14ac:dyDescent="0.25">
      <c r="A959" s="235"/>
      <c r="B959" s="235"/>
      <c r="C959" s="235"/>
      <c r="D959" s="235"/>
      <c r="E959" s="235"/>
      <c r="F959" s="235"/>
      <c r="G959" s="235"/>
      <c r="H959" s="235"/>
      <c r="I959" s="235"/>
      <c r="J959" s="235"/>
      <c r="K959" s="235"/>
      <c r="L959" s="235"/>
      <c r="M959" s="235"/>
      <c r="N959" s="235"/>
      <c r="O959" s="235"/>
      <c r="P959" s="235"/>
      <c r="Q959" s="235"/>
    </row>
    <row r="960" spans="1:17" ht="12" customHeight="1" x14ac:dyDescent="0.25">
      <c r="A960" s="235"/>
      <c r="B960" s="235"/>
      <c r="C960" s="235"/>
      <c r="D960" s="235"/>
      <c r="E960" s="235"/>
      <c r="F960" s="235"/>
      <c r="G960" s="235"/>
      <c r="H960" s="235"/>
      <c r="I960" s="235"/>
      <c r="J960" s="235"/>
      <c r="K960" s="235"/>
      <c r="L960" s="235"/>
      <c r="M960" s="235"/>
      <c r="N960" s="235"/>
      <c r="O960" s="235"/>
      <c r="P960" s="235"/>
      <c r="Q960" s="235"/>
    </row>
    <row r="961" spans="1:17" ht="12" customHeight="1" x14ac:dyDescent="0.25">
      <c r="A961" s="235"/>
      <c r="B961" s="235"/>
      <c r="C961" s="235"/>
      <c r="D961" s="235"/>
      <c r="E961" s="235"/>
      <c r="F961" s="235"/>
      <c r="G961" s="235"/>
      <c r="H961" s="235"/>
      <c r="I961" s="235"/>
      <c r="J961" s="235"/>
      <c r="K961" s="235"/>
      <c r="L961" s="235"/>
      <c r="M961" s="235"/>
      <c r="N961" s="235"/>
      <c r="O961" s="235"/>
      <c r="P961" s="235"/>
      <c r="Q961" s="235"/>
    </row>
    <row r="962" spans="1:17" ht="12" customHeight="1" x14ac:dyDescent="0.25">
      <c r="A962" s="235"/>
      <c r="B962" s="235"/>
      <c r="C962" s="235"/>
      <c r="D962" s="235"/>
      <c r="E962" s="235"/>
      <c r="F962" s="235"/>
      <c r="G962" s="235"/>
      <c r="H962" s="235"/>
      <c r="I962" s="235"/>
      <c r="J962" s="235"/>
      <c r="K962" s="235"/>
      <c r="L962" s="235"/>
      <c r="M962" s="235"/>
      <c r="N962" s="235"/>
      <c r="O962" s="235"/>
      <c r="P962" s="235"/>
      <c r="Q962" s="235"/>
    </row>
    <row r="963" spans="1:17" ht="12" customHeight="1" x14ac:dyDescent="0.25">
      <c r="A963" s="235"/>
      <c r="B963" s="235"/>
      <c r="C963" s="235"/>
      <c r="D963" s="235"/>
      <c r="E963" s="235"/>
      <c r="F963" s="235"/>
      <c r="G963" s="235"/>
      <c r="H963" s="235"/>
      <c r="I963" s="235"/>
      <c r="J963" s="235"/>
      <c r="K963" s="235"/>
      <c r="L963" s="235"/>
      <c r="M963" s="235"/>
      <c r="N963" s="235"/>
      <c r="O963" s="235"/>
      <c r="P963" s="235"/>
      <c r="Q963" s="235"/>
    </row>
    <row r="964" spans="1:17" ht="12" customHeight="1" x14ac:dyDescent="0.25">
      <c r="A964" s="235"/>
      <c r="B964" s="235"/>
      <c r="C964" s="235"/>
      <c r="D964" s="235"/>
      <c r="E964" s="235"/>
      <c r="F964" s="235"/>
      <c r="G964" s="235"/>
      <c r="H964" s="235"/>
      <c r="I964" s="235"/>
      <c r="J964" s="235"/>
      <c r="K964" s="235"/>
      <c r="L964" s="235"/>
      <c r="M964" s="235"/>
      <c r="N964" s="235"/>
      <c r="O964" s="235"/>
      <c r="P964" s="235"/>
      <c r="Q964" s="235"/>
    </row>
    <row r="965" spans="1:17" ht="12" customHeight="1" x14ac:dyDescent="0.25">
      <c r="A965" s="235"/>
      <c r="B965" s="235"/>
      <c r="C965" s="235"/>
      <c r="D965" s="235"/>
      <c r="E965" s="235"/>
      <c r="F965" s="235"/>
      <c r="G965" s="235"/>
      <c r="H965" s="235"/>
      <c r="I965" s="235"/>
      <c r="J965" s="235"/>
      <c r="K965" s="235"/>
      <c r="L965" s="235"/>
      <c r="M965" s="235"/>
      <c r="N965" s="235"/>
      <c r="O965" s="235"/>
      <c r="P965" s="235"/>
      <c r="Q965" s="235"/>
    </row>
    <row r="966" spans="1:17" ht="12" customHeight="1" x14ac:dyDescent="0.25">
      <c r="A966" s="235"/>
      <c r="B966" s="235"/>
      <c r="C966" s="235"/>
      <c r="D966" s="235"/>
      <c r="E966" s="235"/>
      <c r="F966" s="235"/>
      <c r="G966" s="235"/>
      <c r="H966" s="235"/>
      <c r="I966" s="235"/>
      <c r="J966" s="235"/>
      <c r="K966" s="235"/>
      <c r="L966" s="235"/>
      <c r="M966" s="235"/>
      <c r="N966" s="235"/>
      <c r="O966" s="235"/>
      <c r="P966" s="235"/>
      <c r="Q966" s="235"/>
    </row>
    <row r="967" spans="1:17" ht="12" customHeight="1" x14ac:dyDescent="0.25">
      <c r="A967" s="235"/>
      <c r="B967" s="235"/>
      <c r="C967" s="235"/>
      <c r="D967" s="235"/>
      <c r="E967" s="235"/>
      <c r="F967" s="235"/>
      <c r="G967" s="235"/>
      <c r="H967" s="235"/>
      <c r="I967" s="235"/>
      <c r="J967" s="235"/>
      <c r="K967" s="235"/>
      <c r="L967" s="235"/>
      <c r="M967" s="235"/>
      <c r="N967" s="235"/>
      <c r="O967" s="235"/>
      <c r="P967" s="235"/>
      <c r="Q967" s="235"/>
    </row>
    <row r="968" spans="1:17" ht="12" customHeight="1" x14ac:dyDescent="0.25">
      <c r="A968" s="235"/>
      <c r="B968" s="235"/>
      <c r="C968" s="235"/>
      <c r="D968" s="235"/>
      <c r="E968" s="235"/>
      <c r="F968" s="235"/>
      <c r="G968" s="235"/>
      <c r="H968" s="235"/>
      <c r="I968" s="235"/>
      <c r="J968" s="235"/>
      <c r="K968" s="235"/>
      <c r="L968" s="235"/>
      <c r="M968" s="235"/>
      <c r="N968" s="235"/>
      <c r="O968" s="235"/>
      <c r="P968" s="235"/>
      <c r="Q968" s="235"/>
    </row>
    <row r="969" spans="1:17" ht="12" customHeight="1" x14ac:dyDescent="0.25">
      <c r="A969" s="235"/>
      <c r="B969" s="235"/>
      <c r="C969" s="235"/>
      <c r="D969" s="235"/>
      <c r="E969" s="235"/>
      <c r="F969" s="235"/>
      <c r="G969" s="235"/>
      <c r="H969" s="235"/>
      <c r="I969" s="235"/>
      <c r="J969" s="235"/>
      <c r="K969" s="235"/>
      <c r="L969" s="235"/>
      <c r="M969" s="235"/>
      <c r="N969" s="235"/>
      <c r="O969" s="235"/>
      <c r="P969" s="235"/>
      <c r="Q969" s="235"/>
    </row>
    <row r="970" spans="1:17" ht="12" customHeight="1" x14ac:dyDescent="0.25">
      <c r="A970" s="235"/>
      <c r="B970" s="235"/>
      <c r="C970" s="235"/>
      <c r="D970" s="235"/>
      <c r="E970" s="235"/>
      <c r="F970" s="235"/>
      <c r="G970" s="235"/>
      <c r="H970" s="235"/>
      <c r="I970" s="235"/>
      <c r="J970" s="235"/>
      <c r="K970" s="235"/>
      <c r="L970" s="235"/>
      <c r="M970" s="235"/>
      <c r="N970" s="235"/>
      <c r="O970" s="235"/>
      <c r="P970" s="235"/>
      <c r="Q970" s="235"/>
    </row>
    <row r="971" spans="1:17" ht="12" customHeight="1" x14ac:dyDescent="0.25">
      <c r="A971" s="235"/>
      <c r="B971" s="235"/>
      <c r="C971" s="235"/>
      <c r="D971" s="235"/>
      <c r="E971" s="235"/>
      <c r="F971" s="235"/>
      <c r="G971" s="235"/>
      <c r="H971" s="235"/>
      <c r="I971" s="235"/>
      <c r="J971" s="235"/>
      <c r="K971" s="235"/>
      <c r="L971" s="235"/>
      <c r="M971" s="235"/>
      <c r="N971" s="235"/>
      <c r="O971" s="235"/>
      <c r="P971" s="235"/>
      <c r="Q971" s="235"/>
    </row>
    <row r="972" spans="1:17" ht="12" customHeight="1" x14ac:dyDescent="0.25">
      <c r="A972" s="235"/>
      <c r="B972" s="235"/>
      <c r="C972" s="235"/>
      <c r="D972" s="235"/>
      <c r="E972" s="235"/>
      <c r="F972" s="235"/>
      <c r="G972" s="235"/>
      <c r="H972" s="235"/>
      <c r="I972" s="235"/>
      <c r="J972" s="235"/>
      <c r="K972" s="235"/>
      <c r="L972" s="235"/>
      <c r="M972" s="235"/>
      <c r="N972" s="235"/>
      <c r="O972" s="235"/>
      <c r="P972" s="235"/>
      <c r="Q972" s="235"/>
    </row>
    <row r="973" spans="1:17" ht="12" customHeight="1" x14ac:dyDescent="0.25">
      <c r="A973" s="235"/>
      <c r="B973" s="235"/>
      <c r="C973" s="235"/>
      <c r="D973" s="235"/>
      <c r="E973" s="235"/>
      <c r="F973" s="235"/>
      <c r="G973" s="235"/>
      <c r="H973" s="235"/>
      <c r="I973" s="235"/>
      <c r="J973" s="235"/>
      <c r="K973" s="235"/>
      <c r="L973" s="235"/>
      <c r="M973" s="235"/>
      <c r="N973" s="235"/>
      <c r="O973" s="235"/>
      <c r="P973" s="235"/>
      <c r="Q973" s="235"/>
    </row>
    <row r="974" spans="1:17" ht="12" customHeight="1" x14ac:dyDescent="0.25">
      <c r="A974" s="235"/>
      <c r="B974" s="235"/>
      <c r="C974" s="235"/>
      <c r="D974" s="235"/>
      <c r="E974" s="235"/>
      <c r="F974" s="235"/>
      <c r="G974" s="235"/>
      <c r="H974" s="235"/>
      <c r="I974" s="235"/>
      <c r="J974" s="235"/>
      <c r="K974" s="235"/>
      <c r="L974" s="235"/>
      <c r="M974" s="235"/>
      <c r="N974" s="235"/>
      <c r="O974" s="235"/>
      <c r="P974" s="235"/>
      <c r="Q974" s="235"/>
    </row>
    <row r="975" spans="1:17" ht="12" customHeight="1" x14ac:dyDescent="0.25">
      <c r="A975" s="235"/>
      <c r="B975" s="235"/>
      <c r="C975" s="235"/>
      <c r="D975" s="235"/>
      <c r="E975" s="235"/>
      <c r="F975" s="235"/>
      <c r="G975" s="235"/>
      <c r="H975" s="235"/>
      <c r="I975" s="235"/>
      <c r="J975" s="235"/>
      <c r="K975" s="235"/>
      <c r="L975" s="235"/>
      <c r="M975" s="235"/>
      <c r="N975" s="235"/>
      <c r="O975" s="235"/>
      <c r="P975" s="235"/>
      <c r="Q975" s="235"/>
    </row>
    <row r="976" spans="1:17" ht="12" customHeight="1" x14ac:dyDescent="0.25">
      <c r="A976" s="235"/>
      <c r="B976" s="235"/>
      <c r="C976" s="235"/>
      <c r="D976" s="235"/>
      <c r="E976" s="235"/>
      <c r="F976" s="235"/>
      <c r="G976" s="235"/>
      <c r="H976" s="235"/>
      <c r="I976" s="235"/>
      <c r="J976" s="235"/>
      <c r="K976" s="235"/>
      <c r="L976" s="235"/>
      <c r="M976" s="235"/>
      <c r="N976" s="235"/>
      <c r="O976" s="235"/>
      <c r="P976" s="235"/>
      <c r="Q976" s="235"/>
    </row>
    <row r="977" spans="1:17" ht="12" customHeight="1" x14ac:dyDescent="0.25">
      <c r="A977" s="235"/>
      <c r="B977" s="235"/>
      <c r="C977" s="235"/>
      <c r="D977" s="235"/>
      <c r="E977" s="235"/>
      <c r="F977" s="235"/>
      <c r="G977" s="235"/>
      <c r="H977" s="235"/>
      <c r="I977" s="235"/>
      <c r="J977" s="235"/>
      <c r="K977" s="235"/>
      <c r="L977" s="235"/>
      <c r="M977" s="235"/>
      <c r="N977" s="235"/>
      <c r="O977" s="235"/>
      <c r="P977" s="235"/>
      <c r="Q977" s="235"/>
    </row>
    <row r="978" spans="1:17" ht="12" customHeight="1" x14ac:dyDescent="0.25">
      <c r="A978" s="235"/>
      <c r="B978" s="235"/>
      <c r="C978" s="235"/>
      <c r="D978" s="235"/>
      <c r="E978" s="235"/>
      <c r="F978" s="235"/>
      <c r="G978" s="235"/>
      <c r="H978" s="235"/>
      <c r="I978" s="235"/>
      <c r="J978" s="235"/>
      <c r="K978" s="235"/>
      <c r="L978" s="235"/>
      <c r="M978" s="235"/>
      <c r="N978" s="235"/>
      <c r="O978" s="235"/>
      <c r="P978" s="235"/>
      <c r="Q978" s="235"/>
    </row>
    <row r="979" spans="1:17" ht="12" customHeight="1" x14ac:dyDescent="0.25">
      <c r="A979" s="235"/>
      <c r="B979" s="235"/>
      <c r="C979" s="235"/>
      <c r="D979" s="235"/>
      <c r="E979" s="235"/>
      <c r="F979" s="235"/>
      <c r="G979" s="235"/>
      <c r="H979" s="235"/>
      <c r="I979" s="235"/>
      <c r="J979" s="235"/>
      <c r="K979" s="235"/>
      <c r="L979" s="235"/>
      <c r="M979" s="235"/>
      <c r="N979" s="235"/>
      <c r="O979" s="235"/>
      <c r="P979" s="235"/>
      <c r="Q979" s="235"/>
    </row>
    <row r="980" spans="1:17" ht="12" customHeight="1" x14ac:dyDescent="0.25">
      <c r="A980" s="235"/>
      <c r="B980" s="235"/>
      <c r="C980" s="235"/>
      <c r="D980" s="235"/>
      <c r="E980" s="235"/>
      <c r="F980" s="235"/>
      <c r="G980" s="235"/>
      <c r="H980" s="235"/>
      <c r="I980" s="235"/>
      <c r="J980" s="235"/>
      <c r="K980" s="235"/>
      <c r="L980" s="235"/>
      <c r="M980" s="235"/>
      <c r="N980" s="235"/>
      <c r="O980" s="235"/>
      <c r="P980" s="235"/>
      <c r="Q980" s="235"/>
    </row>
    <row r="981" spans="1:17" ht="12" customHeight="1" x14ac:dyDescent="0.25">
      <c r="A981" s="235"/>
      <c r="B981" s="235"/>
      <c r="C981" s="235"/>
      <c r="D981" s="235"/>
      <c r="E981" s="235"/>
      <c r="F981" s="235"/>
      <c r="G981" s="235"/>
      <c r="H981" s="235"/>
      <c r="I981" s="235"/>
      <c r="J981" s="235"/>
      <c r="K981" s="235"/>
      <c r="L981" s="235"/>
      <c r="M981" s="235"/>
      <c r="N981" s="235"/>
      <c r="O981" s="235"/>
      <c r="P981" s="235"/>
      <c r="Q981" s="235"/>
    </row>
    <row r="982" spans="1:17" ht="12" customHeight="1" x14ac:dyDescent="0.25">
      <c r="A982" s="235"/>
      <c r="B982" s="235"/>
      <c r="C982" s="235"/>
      <c r="D982" s="235"/>
      <c r="E982" s="235"/>
      <c r="F982" s="235"/>
      <c r="G982" s="235"/>
      <c r="H982" s="235"/>
      <c r="I982" s="235"/>
      <c r="J982" s="235"/>
      <c r="K982" s="235"/>
      <c r="L982" s="235"/>
      <c r="M982" s="235"/>
      <c r="N982" s="235"/>
      <c r="O982" s="235"/>
      <c r="P982" s="235"/>
      <c r="Q982" s="235"/>
    </row>
    <row r="983" spans="1:17" ht="12" customHeight="1" x14ac:dyDescent="0.25">
      <c r="A983" s="235"/>
      <c r="B983" s="235"/>
      <c r="C983" s="235"/>
      <c r="D983" s="235"/>
      <c r="E983" s="235"/>
      <c r="F983" s="235"/>
      <c r="G983" s="235"/>
      <c r="H983" s="235"/>
      <c r="I983" s="235"/>
      <c r="J983" s="235"/>
      <c r="K983" s="235"/>
      <c r="L983" s="235"/>
      <c r="M983" s="235"/>
      <c r="N983" s="235"/>
      <c r="O983" s="235"/>
      <c r="P983" s="235"/>
      <c r="Q983" s="235"/>
    </row>
    <row r="984" spans="1:17" ht="12" customHeight="1" x14ac:dyDescent="0.25">
      <c r="A984" s="235"/>
      <c r="B984" s="235"/>
      <c r="C984" s="235"/>
      <c r="D984" s="235"/>
      <c r="E984" s="235"/>
      <c r="F984" s="235"/>
      <c r="G984" s="235"/>
      <c r="H984" s="235"/>
      <c r="I984" s="235"/>
      <c r="J984" s="235"/>
      <c r="K984" s="235"/>
      <c r="L984" s="235"/>
      <c r="M984" s="235"/>
      <c r="N984" s="235"/>
      <c r="O984" s="235"/>
      <c r="P984" s="235"/>
      <c r="Q984" s="235"/>
    </row>
    <row r="985" spans="1:17" ht="12" customHeight="1" x14ac:dyDescent="0.25">
      <c r="A985" s="235"/>
      <c r="B985" s="235"/>
      <c r="C985" s="235"/>
      <c r="D985" s="235"/>
      <c r="E985" s="235"/>
      <c r="F985" s="235"/>
      <c r="G985" s="235"/>
      <c r="H985" s="235"/>
      <c r="I985" s="235"/>
      <c r="J985" s="235"/>
      <c r="K985" s="235"/>
      <c r="L985" s="235"/>
      <c r="M985" s="235"/>
      <c r="N985" s="235"/>
      <c r="O985" s="235"/>
      <c r="P985" s="235"/>
      <c r="Q985" s="235"/>
    </row>
    <row r="986" spans="1:17" ht="12" customHeight="1" x14ac:dyDescent="0.25">
      <c r="A986" s="235"/>
      <c r="B986" s="235"/>
      <c r="C986" s="235"/>
      <c r="D986" s="235"/>
      <c r="E986" s="235"/>
      <c r="F986" s="235"/>
      <c r="G986" s="235"/>
      <c r="H986" s="235"/>
      <c r="I986" s="235"/>
      <c r="J986" s="235"/>
      <c r="K986" s="235"/>
      <c r="L986" s="235"/>
      <c r="M986" s="235"/>
      <c r="N986" s="235"/>
      <c r="O986" s="235"/>
      <c r="P986" s="235"/>
      <c r="Q986" s="235"/>
    </row>
    <row r="987" spans="1:17" ht="12" customHeight="1" x14ac:dyDescent="0.25">
      <c r="A987" s="235"/>
      <c r="B987" s="235"/>
      <c r="C987" s="235"/>
      <c r="D987" s="235"/>
      <c r="E987" s="235"/>
      <c r="F987" s="235"/>
      <c r="G987" s="235"/>
      <c r="H987" s="235"/>
      <c r="I987" s="235"/>
      <c r="J987" s="235"/>
      <c r="K987" s="235"/>
      <c r="L987" s="235"/>
      <c r="M987" s="235"/>
      <c r="N987" s="235"/>
      <c r="O987" s="235"/>
      <c r="P987" s="235"/>
      <c r="Q987" s="235"/>
    </row>
    <row r="988" spans="1:17" ht="12" customHeight="1" x14ac:dyDescent="0.25">
      <c r="A988" s="235"/>
      <c r="B988" s="235"/>
      <c r="C988" s="235"/>
      <c r="D988" s="235"/>
      <c r="E988" s="235"/>
      <c r="F988" s="235"/>
      <c r="G988" s="235"/>
      <c r="H988" s="235"/>
      <c r="I988" s="235"/>
      <c r="J988" s="235"/>
      <c r="K988" s="235"/>
      <c r="L988" s="235"/>
      <c r="M988" s="235"/>
      <c r="N988" s="235"/>
      <c r="O988" s="235"/>
      <c r="P988" s="235"/>
      <c r="Q988" s="235"/>
    </row>
    <row r="989" spans="1:17" ht="12" customHeight="1" x14ac:dyDescent="0.25">
      <c r="A989" s="235"/>
      <c r="B989" s="235"/>
      <c r="C989" s="235"/>
      <c r="D989" s="235"/>
      <c r="E989" s="235"/>
      <c r="F989" s="235"/>
      <c r="G989" s="235"/>
      <c r="H989" s="235"/>
      <c r="I989" s="235"/>
      <c r="J989" s="235"/>
      <c r="K989" s="235"/>
      <c r="L989" s="235"/>
      <c r="M989" s="235"/>
      <c r="N989" s="235"/>
      <c r="O989" s="235"/>
      <c r="P989" s="235"/>
      <c r="Q989" s="235"/>
    </row>
    <row r="990" spans="1:17" ht="12" customHeight="1" x14ac:dyDescent="0.25">
      <c r="A990" s="235"/>
      <c r="B990" s="235"/>
      <c r="C990" s="235"/>
      <c r="D990" s="235"/>
      <c r="E990" s="235"/>
      <c r="F990" s="235"/>
      <c r="G990" s="235"/>
      <c r="H990" s="235"/>
      <c r="I990" s="235"/>
      <c r="J990" s="235"/>
      <c r="K990" s="235"/>
      <c r="L990" s="235"/>
      <c r="M990" s="235"/>
      <c r="N990" s="235"/>
      <c r="O990" s="235"/>
      <c r="P990" s="235"/>
      <c r="Q990" s="235"/>
    </row>
    <row r="991" spans="1:17" ht="12" customHeight="1" x14ac:dyDescent="0.25">
      <c r="A991" s="235"/>
      <c r="B991" s="235"/>
      <c r="C991" s="235"/>
      <c r="D991" s="235"/>
      <c r="E991" s="235"/>
      <c r="F991" s="235"/>
      <c r="G991" s="235"/>
      <c r="H991" s="235"/>
      <c r="I991" s="235"/>
      <c r="J991" s="235"/>
      <c r="K991" s="235"/>
      <c r="L991" s="235"/>
      <c r="M991" s="235"/>
      <c r="N991" s="235"/>
      <c r="O991" s="235"/>
      <c r="P991" s="235"/>
      <c r="Q991" s="235"/>
    </row>
    <row r="992" spans="1:17" ht="12" customHeight="1" x14ac:dyDescent="0.25">
      <c r="A992" s="235"/>
      <c r="B992" s="235"/>
      <c r="C992" s="235"/>
      <c r="D992" s="235"/>
      <c r="E992" s="235"/>
      <c r="F992" s="235"/>
      <c r="G992" s="235"/>
      <c r="H992" s="235"/>
      <c r="I992" s="235"/>
      <c r="J992" s="235"/>
      <c r="K992" s="235"/>
      <c r="L992" s="235"/>
      <c r="M992" s="235"/>
      <c r="N992" s="235"/>
      <c r="O992" s="235"/>
      <c r="P992" s="235"/>
      <c r="Q992" s="235"/>
    </row>
    <row r="993" spans="1:17" ht="12" customHeight="1" x14ac:dyDescent="0.25">
      <c r="A993" s="235"/>
      <c r="B993" s="235"/>
      <c r="C993" s="235"/>
      <c r="D993" s="235"/>
      <c r="E993" s="235"/>
      <c r="F993" s="235"/>
      <c r="G993" s="235"/>
      <c r="H993" s="235"/>
      <c r="I993" s="235"/>
      <c r="J993" s="235"/>
      <c r="K993" s="235"/>
      <c r="L993" s="235"/>
      <c r="M993" s="235"/>
      <c r="N993" s="235"/>
      <c r="O993" s="235"/>
      <c r="P993" s="235"/>
      <c r="Q993" s="235"/>
    </row>
    <row r="994" spans="1:17" ht="12" customHeight="1" x14ac:dyDescent="0.25">
      <c r="A994" s="235"/>
      <c r="B994" s="235"/>
      <c r="C994" s="235"/>
      <c r="D994" s="235"/>
      <c r="E994" s="235"/>
      <c r="F994" s="235"/>
      <c r="G994" s="235"/>
      <c r="H994" s="235"/>
      <c r="I994" s="235"/>
      <c r="J994" s="235"/>
      <c r="K994" s="235"/>
      <c r="L994" s="235"/>
      <c r="M994" s="235"/>
      <c r="N994" s="235"/>
      <c r="O994" s="235"/>
      <c r="P994" s="235"/>
      <c r="Q994" s="235"/>
    </row>
    <row r="995" spans="1:17" ht="12" customHeight="1" x14ac:dyDescent="0.25">
      <c r="A995" s="235"/>
      <c r="B995" s="235"/>
      <c r="C995" s="235"/>
      <c r="D995" s="235"/>
      <c r="E995" s="235"/>
      <c r="F995" s="235"/>
      <c r="G995" s="235"/>
      <c r="H995" s="235"/>
      <c r="I995" s="235"/>
      <c r="J995" s="235"/>
      <c r="K995" s="235"/>
      <c r="L995" s="235"/>
      <c r="M995" s="235"/>
      <c r="N995" s="235"/>
      <c r="O995" s="235"/>
      <c r="P995" s="235"/>
      <c r="Q995" s="235"/>
    </row>
    <row r="996" spans="1:17" ht="12" customHeight="1" x14ac:dyDescent="0.25">
      <c r="A996" s="235"/>
      <c r="B996" s="235"/>
      <c r="C996" s="235"/>
      <c r="D996" s="235"/>
      <c r="E996" s="235"/>
      <c r="F996" s="235"/>
      <c r="G996" s="235"/>
      <c r="H996" s="235"/>
      <c r="I996" s="235"/>
      <c r="J996" s="235"/>
      <c r="K996" s="235"/>
      <c r="L996" s="235"/>
      <c r="M996" s="235"/>
      <c r="N996" s="235"/>
      <c r="O996" s="235"/>
      <c r="P996" s="235"/>
      <c r="Q996" s="235"/>
    </row>
    <row r="997" spans="1:17" ht="12" customHeight="1" x14ac:dyDescent="0.25">
      <c r="A997" s="235"/>
      <c r="B997" s="235"/>
      <c r="C997" s="235"/>
      <c r="D997" s="235"/>
      <c r="E997" s="235"/>
      <c r="F997" s="235"/>
      <c r="G997" s="235"/>
      <c r="H997" s="235"/>
      <c r="I997" s="235"/>
      <c r="J997" s="235"/>
      <c r="K997" s="235"/>
      <c r="L997" s="235"/>
      <c r="M997" s="235"/>
      <c r="N997" s="235"/>
      <c r="O997" s="235"/>
      <c r="P997" s="235"/>
      <c r="Q997" s="235"/>
    </row>
    <row r="998" spans="1:17" ht="12" customHeight="1" x14ac:dyDescent="0.25">
      <c r="A998" s="235"/>
      <c r="B998" s="235"/>
      <c r="C998" s="235"/>
      <c r="D998" s="235"/>
      <c r="E998" s="235"/>
      <c r="F998" s="235"/>
      <c r="G998" s="235"/>
      <c r="H998" s="235"/>
      <c r="I998" s="235"/>
      <c r="J998" s="235"/>
      <c r="K998" s="235"/>
      <c r="L998" s="235"/>
      <c r="M998" s="235"/>
      <c r="N998" s="235"/>
      <c r="O998" s="235"/>
      <c r="P998" s="235"/>
      <c r="Q998" s="235"/>
    </row>
    <row r="999" spans="1:17" ht="12" customHeight="1" x14ac:dyDescent="0.25">
      <c r="A999" s="235"/>
      <c r="B999" s="235"/>
      <c r="C999" s="235"/>
      <c r="D999" s="235"/>
      <c r="E999" s="235"/>
      <c r="F999" s="235"/>
      <c r="G999" s="235"/>
      <c r="H999" s="235"/>
      <c r="I999" s="235"/>
      <c r="J999" s="235"/>
      <c r="K999" s="235"/>
      <c r="L999" s="235"/>
      <c r="M999" s="235"/>
      <c r="N999" s="235"/>
      <c r="O999" s="235"/>
      <c r="P999" s="235"/>
      <c r="Q999" s="235"/>
    </row>
  </sheetData>
  <mergeCells count="1">
    <mergeCell ref="D1:F1"/>
  </mergeCells>
  <pageMargins left="1.19" right="0.25" top="0.59" bottom="0.23" header="0" footer="0"/>
  <pageSetup paperSize="9" fitToHeight="0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87B1E8-A160-498C-932A-E94C55B5D456}">
  <sheetPr>
    <pageSetUpPr fitToPage="1"/>
  </sheetPr>
  <dimension ref="A1:AH999"/>
  <sheetViews>
    <sheetView showGridLines="0" workbookViewId="0">
      <selection activeCell="E47" sqref="E47:E75"/>
    </sheetView>
  </sheetViews>
  <sheetFormatPr baseColWidth="10" defaultColWidth="14.42578125" defaultRowHeight="15" customHeight="1" x14ac:dyDescent="0.25"/>
  <cols>
    <col min="1" max="1" width="1.5703125" style="236" customWidth="1"/>
    <col min="2" max="5" width="11.5703125" style="236" customWidth="1"/>
    <col min="6" max="6" width="12.140625" style="236" customWidth="1"/>
    <col min="7" max="17" width="11.5703125" style="236" customWidth="1"/>
    <col min="18" max="16384" width="14.42578125" style="236"/>
  </cols>
  <sheetData>
    <row r="1" spans="1:17" ht="12" customHeight="1" x14ac:dyDescent="0.25">
      <c r="A1" s="235"/>
      <c r="B1" s="235"/>
      <c r="C1" s="235"/>
      <c r="D1" s="337" t="s">
        <v>206</v>
      </c>
      <c r="E1" s="338"/>
      <c r="F1" s="338"/>
      <c r="G1" s="235"/>
      <c r="H1" s="235"/>
      <c r="I1" s="235"/>
      <c r="J1" s="235"/>
      <c r="K1" s="235"/>
      <c r="L1" s="235"/>
      <c r="M1" s="235"/>
      <c r="N1" s="235"/>
      <c r="O1" s="235"/>
      <c r="P1" s="235"/>
      <c r="Q1" s="235"/>
    </row>
    <row r="2" spans="1:17" ht="12" customHeight="1" x14ac:dyDescent="0.25">
      <c r="A2" s="235"/>
      <c r="B2" s="235"/>
      <c r="C2" s="235"/>
      <c r="D2" s="237" t="s">
        <v>207</v>
      </c>
      <c r="E2" s="238"/>
      <c r="F2" s="239">
        <v>4000000</v>
      </c>
      <c r="G2" s="235"/>
      <c r="H2" s="235"/>
      <c r="I2" s="235"/>
      <c r="J2" s="235"/>
      <c r="K2" s="235"/>
      <c r="L2" s="235"/>
      <c r="M2" s="235"/>
      <c r="N2" s="235"/>
      <c r="O2" s="235"/>
      <c r="P2" s="235"/>
      <c r="Q2" s="235"/>
    </row>
    <row r="3" spans="1:17" ht="12" customHeight="1" x14ac:dyDescent="0.25">
      <c r="A3" s="235"/>
      <c r="B3" s="235"/>
      <c r="C3" s="235"/>
      <c r="D3" s="240" t="s">
        <v>208</v>
      </c>
      <c r="E3" s="241"/>
      <c r="F3" s="242">
        <v>0.45</v>
      </c>
      <c r="G3" s="235"/>
      <c r="H3" s="235"/>
      <c r="I3" s="235"/>
      <c r="J3" s="235"/>
      <c r="K3" s="235"/>
      <c r="L3" s="235"/>
      <c r="M3" s="235"/>
      <c r="N3" s="235"/>
      <c r="O3" s="235"/>
      <c r="P3" s="235"/>
      <c r="Q3" s="235"/>
    </row>
    <row r="4" spans="1:17" ht="12" customHeight="1" x14ac:dyDescent="0.25">
      <c r="A4" s="235"/>
      <c r="B4" s="235"/>
      <c r="C4" s="235"/>
      <c r="D4" s="240" t="s">
        <v>209</v>
      </c>
      <c r="E4" s="241"/>
      <c r="F4" s="243">
        <v>30</v>
      </c>
      <c r="G4" s="235"/>
      <c r="H4" s="235"/>
      <c r="I4" s="235"/>
      <c r="J4" s="235"/>
      <c r="K4" s="235"/>
      <c r="L4" s="235"/>
      <c r="M4" s="235"/>
      <c r="N4" s="235"/>
      <c r="O4" s="235"/>
      <c r="P4" s="235"/>
      <c r="Q4" s="235"/>
    </row>
    <row r="5" spans="1:17" ht="12" customHeight="1" x14ac:dyDescent="0.25">
      <c r="A5" s="235"/>
      <c r="B5" s="235"/>
      <c r="C5" s="235"/>
      <c r="D5" s="244" t="s">
        <v>210</v>
      </c>
      <c r="E5" s="245"/>
      <c r="F5" s="246">
        <v>45352</v>
      </c>
      <c r="G5" s="235"/>
      <c r="H5" s="235"/>
      <c r="I5" s="235"/>
      <c r="J5" s="235"/>
      <c r="K5" s="235"/>
      <c r="L5" s="235"/>
      <c r="M5" s="235"/>
      <c r="N5" s="235"/>
      <c r="O5" s="235"/>
      <c r="P5" s="235"/>
      <c r="Q5" s="235"/>
    </row>
    <row r="6" spans="1:17" ht="12" customHeight="1" x14ac:dyDescent="0.25">
      <c r="A6" s="235"/>
      <c r="B6" s="235"/>
      <c r="C6" s="235"/>
      <c r="D6" s="247" t="s">
        <v>211</v>
      </c>
      <c r="E6" s="248"/>
      <c r="F6" s="249">
        <f>+PMT($F$3/12,$F$4,$I$10)</f>
        <v>224350.49661556547</v>
      </c>
      <c r="G6" s="235"/>
      <c r="H6" s="235"/>
      <c r="I6" s="235"/>
      <c r="J6" s="235"/>
      <c r="K6" s="235"/>
      <c r="L6" s="235"/>
      <c r="M6" s="235"/>
      <c r="N6" s="235"/>
      <c r="O6" s="235"/>
      <c r="P6" s="235"/>
      <c r="Q6" s="235"/>
    </row>
    <row r="7" spans="1:17" ht="12" customHeight="1" x14ac:dyDescent="0.25">
      <c r="A7" s="235"/>
      <c r="B7" s="235"/>
      <c r="C7" s="235"/>
      <c r="D7" s="250"/>
      <c r="E7" s="235"/>
      <c r="F7" s="251"/>
      <c r="G7" s="235"/>
      <c r="H7" s="235"/>
      <c r="I7" s="235"/>
      <c r="J7" s="235"/>
      <c r="K7" s="235"/>
      <c r="L7" s="235"/>
      <c r="M7" s="235"/>
      <c r="N7" s="235"/>
      <c r="O7" s="235"/>
      <c r="P7" s="235"/>
      <c r="Q7" s="235"/>
    </row>
    <row r="8" spans="1:17" ht="12" customHeight="1" x14ac:dyDescent="0.25">
      <c r="A8" s="235"/>
      <c r="B8" s="235"/>
      <c r="C8" s="235"/>
      <c r="D8" s="252"/>
      <c r="E8" s="253"/>
      <c r="F8" s="253"/>
      <c r="G8" s="253"/>
      <c r="H8" s="253"/>
      <c r="I8" s="253"/>
      <c r="J8" s="235"/>
      <c r="K8" s="235"/>
      <c r="L8" s="235"/>
      <c r="M8" s="235"/>
      <c r="N8" s="235"/>
      <c r="O8" s="235"/>
      <c r="P8" s="235"/>
      <c r="Q8" s="235"/>
    </row>
    <row r="9" spans="1:17" ht="12" customHeight="1" x14ac:dyDescent="0.25">
      <c r="A9" s="235"/>
      <c r="B9" s="235"/>
      <c r="C9" s="235"/>
      <c r="D9" s="254" t="s">
        <v>104</v>
      </c>
      <c r="E9" s="255" t="s">
        <v>111</v>
      </c>
      <c r="F9" s="255" t="s">
        <v>112</v>
      </c>
      <c r="G9" s="255" t="s">
        <v>113</v>
      </c>
      <c r="H9" s="255" t="s">
        <v>104</v>
      </c>
      <c r="I9" s="256" t="s">
        <v>105</v>
      </c>
      <c r="N9" s="235"/>
      <c r="O9" s="235"/>
      <c r="P9" s="235"/>
      <c r="Q9" s="235"/>
    </row>
    <row r="10" spans="1:17" ht="12" customHeight="1" x14ac:dyDescent="0.25">
      <c r="A10" s="235"/>
      <c r="B10" s="235"/>
      <c r="C10" s="235"/>
      <c r="D10" s="257"/>
      <c r="E10" s="258"/>
      <c r="F10" s="259"/>
      <c r="G10" s="259"/>
      <c r="H10" s="259"/>
      <c r="I10" s="260">
        <f>-F2</f>
        <v>-4000000</v>
      </c>
      <c r="L10" s="235"/>
      <c r="M10" s="235"/>
      <c r="N10" s="235"/>
      <c r="O10" s="235"/>
      <c r="P10" s="235"/>
      <c r="Q10" s="235"/>
    </row>
    <row r="11" spans="1:17" ht="12" customHeight="1" x14ac:dyDescent="0.25">
      <c r="A11" s="235"/>
      <c r="B11" s="235"/>
      <c r="C11" s="235"/>
      <c r="D11" s="261">
        <v>1</v>
      </c>
      <c r="E11" s="262">
        <f>+F5</f>
        <v>45352</v>
      </c>
      <c r="F11" s="259">
        <f t="shared" ref="F11:F37" si="0">IF(D11="","",H11-G11)</f>
        <v>74350.496615565469</v>
      </c>
      <c r="G11" s="259">
        <f t="shared" ref="G11:G37" si="1">IF(D11="","",-I10*$F$3/12)</f>
        <v>150000</v>
      </c>
      <c r="H11" s="259">
        <f>IF(D11="","",$F$6)</f>
        <v>224350.49661556547</v>
      </c>
      <c r="I11" s="263">
        <f t="shared" ref="I11:I37" si="2">IF(D11="","",I10+F11)</f>
        <v>-3925649.5033844346</v>
      </c>
      <c r="J11" s="235"/>
      <c r="K11" s="235"/>
      <c r="L11" s="235"/>
      <c r="M11" s="235"/>
      <c r="N11" s="235"/>
      <c r="O11" s="235"/>
      <c r="P11" s="235"/>
      <c r="Q11" s="235"/>
    </row>
    <row r="12" spans="1:17" ht="12" customHeight="1" x14ac:dyDescent="0.25">
      <c r="A12" s="235"/>
      <c r="B12" s="235"/>
      <c r="C12" s="235"/>
      <c r="D12" s="261">
        <f>+IF(D11&lt;$F$4,D11+1,"")</f>
        <v>2</v>
      </c>
      <c r="E12" s="262">
        <f t="shared" ref="E12:E37" si="3">+IF(D12="","",+DATE(YEAR(E11),MONTH(E11)+1,DAY(E11)))</f>
        <v>45383</v>
      </c>
      <c r="F12" s="259">
        <f t="shared" si="0"/>
        <v>77138.640238649154</v>
      </c>
      <c r="G12" s="259">
        <f t="shared" si="1"/>
        <v>147211.85637691632</v>
      </c>
      <c r="H12" s="259">
        <f t="shared" ref="H12:H39" si="4">IF(D12="","",$F$6)</f>
        <v>224350.49661556547</v>
      </c>
      <c r="I12" s="263">
        <f t="shared" si="2"/>
        <v>-3848510.8631457854</v>
      </c>
    </row>
    <row r="13" spans="1:17" ht="12" customHeight="1" x14ac:dyDescent="0.25">
      <c r="A13" s="235"/>
      <c r="B13" s="235"/>
      <c r="C13" s="235"/>
      <c r="D13" s="261">
        <f t="shared" ref="D13:D40" si="5">+IF(D12&lt;$F$4,D12+1,"")</f>
        <v>3</v>
      </c>
      <c r="E13" s="262">
        <f t="shared" si="3"/>
        <v>45413</v>
      </c>
      <c r="F13" s="259">
        <f t="shared" si="0"/>
        <v>80031.339247598517</v>
      </c>
      <c r="G13" s="259">
        <f t="shared" si="1"/>
        <v>144319.15736796695</v>
      </c>
      <c r="H13" s="259">
        <f t="shared" si="4"/>
        <v>224350.49661556547</v>
      </c>
      <c r="I13" s="263">
        <f t="shared" si="2"/>
        <v>-3768479.5238981871</v>
      </c>
    </row>
    <row r="14" spans="1:17" ht="12" customHeight="1" x14ac:dyDescent="0.25">
      <c r="A14" s="235"/>
      <c r="B14" s="235"/>
      <c r="C14" s="235"/>
      <c r="D14" s="261">
        <f t="shared" si="5"/>
        <v>4</v>
      </c>
      <c r="E14" s="262">
        <f t="shared" si="3"/>
        <v>45444</v>
      </c>
      <c r="F14" s="259">
        <f t="shared" si="0"/>
        <v>83032.514469383459</v>
      </c>
      <c r="G14" s="259">
        <f t="shared" si="1"/>
        <v>141317.98214618201</v>
      </c>
      <c r="H14" s="259">
        <f t="shared" si="4"/>
        <v>224350.49661556547</v>
      </c>
      <c r="I14" s="263">
        <f t="shared" si="2"/>
        <v>-3685447.0094288038</v>
      </c>
      <c r="O14" s="235"/>
    </row>
    <row r="15" spans="1:17" ht="12" customHeight="1" x14ac:dyDescent="0.25">
      <c r="A15" s="235"/>
      <c r="B15" s="235"/>
      <c r="C15" s="235"/>
      <c r="D15" s="261">
        <f t="shared" si="5"/>
        <v>5</v>
      </c>
      <c r="E15" s="262">
        <f t="shared" si="3"/>
        <v>45474</v>
      </c>
      <c r="F15" s="259">
        <f t="shared" si="0"/>
        <v>86146.233761985321</v>
      </c>
      <c r="G15" s="259">
        <f t="shared" si="1"/>
        <v>138204.26285358015</v>
      </c>
      <c r="H15" s="259">
        <f t="shared" si="4"/>
        <v>224350.49661556547</v>
      </c>
      <c r="I15" s="263">
        <f t="shared" si="2"/>
        <v>-3599300.7756668185</v>
      </c>
    </row>
    <row r="16" spans="1:17" ht="12" customHeight="1" x14ac:dyDescent="0.25">
      <c r="A16" s="235"/>
      <c r="B16" s="235"/>
      <c r="C16" s="235"/>
      <c r="D16" s="261">
        <f t="shared" si="5"/>
        <v>6</v>
      </c>
      <c r="E16" s="262">
        <f t="shared" si="3"/>
        <v>45505</v>
      </c>
      <c r="F16" s="259">
        <f t="shared" si="0"/>
        <v>89376.717528059788</v>
      </c>
      <c r="G16" s="259">
        <f t="shared" si="1"/>
        <v>134973.77908750568</v>
      </c>
      <c r="H16" s="259">
        <f t="shared" si="4"/>
        <v>224350.49661556547</v>
      </c>
      <c r="I16" s="263">
        <f t="shared" si="2"/>
        <v>-3509924.0581387589</v>
      </c>
    </row>
    <row r="17" spans="1:17" ht="12" customHeight="1" x14ac:dyDescent="0.25">
      <c r="A17" s="235"/>
      <c r="B17" s="235"/>
      <c r="C17" s="235"/>
      <c r="D17" s="261">
        <f t="shared" si="5"/>
        <v>7</v>
      </c>
      <c r="E17" s="262">
        <f t="shared" si="3"/>
        <v>45536</v>
      </c>
      <c r="F17" s="259">
        <f t="shared" si="0"/>
        <v>92728.344435362</v>
      </c>
      <c r="G17" s="259">
        <f t="shared" si="1"/>
        <v>131622.15218020347</v>
      </c>
      <c r="H17" s="259">
        <f t="shared" si="4"/>
        <v>224350.49661556547</v>
      </c>
      <c r="I17" s="263">
        <f t="shared" si="2"/>
        <v>-3417195.7137033967</v>
      </c>
      <c r="L17" s="235"/>
      <c r="M17" s="235"/>
    </row>
    <row r="18" spans="1:17" ht="12" customHeight="1" x14ac:dyDescent="0.25">
      <c r="A18" s="235"/>
      <c r="B18" s="235"/>
      <c r="C18" s="235"/>
      <c r="D18" s="261">
        <f t="shared" si="5"/>
        <v>8</v>
      </c>
      <c r="E18" s="262">
        <f t="shared" si="3"/>
        <v>45566</v>
      </c>
      <c r="F18" s="259">
        <f t="shared" si="0"/>
        <v>96205.657351688089</v>
      </c>
      <c r="G18" s="259">
        <f t="shared" si="1"/>
        <v>128144.83926387738</v>
      </c>
      <c r="H18" s="259">
        <f t="shared" si="4"/>
        <v>224350.49661556547</v>
      </c>
      <c r="I18" s="263">
        <f t="shared" si="2"/>
        <v>-3320990.0563517087</v>
      </c>
    </row>
    <row r="19" spans="1:17" ht="12" customHeight="1" x14ac:dyDescent="0.25">
      <c r="A19" s="235"/>
      <c r="B19" s="235"/>
      <c r="C19" s="235"/>
      <c r="D19" s="261">
        <f t="shared" si="5"/>
        <v>9</v>
      </c>
      <c r="E19" s="262">
        <f t="shared" si="3"/>
        <v>45597</v>
      </c>
      <c r="F19" s="259">
        <f t="shared" si="0"/>
        <v>99813.369502376387</v>
      </c>
      <c r="G19" s="259">
        <f t="shared" si="1"/>
        <v>124537.12711318908</v>
      </c>
      <c r="H19" s="259">
        <f t="shared" si="4"/>
        <v>224350.49661556547</v>
      </c>
      <c r="I19" s="263">
        <f t="shared" si="2"/>
        <v>-3221176.6868493324</v>
      </c>
    </row>
    <row r="20" spans="1:17" ht="12" customHeight="1" x14ac:dyDescent="0.25">
      <c r="A20" s="235"/>
      <c r="B20" s="235"/>
      <c r="C20" s="235"/>
      <c r="D20" s="261">
        <f t="shared" si="5"/>
        <v>10</v>
      </c>
      <c r="E20" s="262">
        <f t="shared" si="3"/>
        <v>45627</v>
      </c>
      <c r="F20" s="259">
        <f t="shared" si="0"/>
        <v>103556.37085871551</v>
      </c>
      <c r="G20" s="259">
        <f t="shared" si="1"/>
        <v>120794.12575684996</v>
      </c>
      <c r="H20" s="259">
        <f t="shared" si="4"/>
        <v>224350.49661556547</v>
      </c>
      <c r="I20" s="263">
        <f t="shared" si="2"/>
        <v>-3117620.315990617</v>
      </c>
    </row>
    <row r="21" spans="1:17" ht="12" customHeight="1" x14ac:dyDescent="0.25">
      <c r="A21" s="235"/>
      <c r="B21" s="235"/>
      <c r="C21" s="235"/>
      <c r="D21" s="261">
        <f t="shared" si="5"/>
        <v>11</v>
      </c>
      <c r="E21" s="262">
        <f t="shared" si="3"/>
        <v>45658</v>
      </c>
      <c r="F21" s="259">
        <f t="shared" si="0"/>
        <v>107439.73476591732</v>
      </c>
      <c r="G21" s="259">
        <f t="shared" si="1"/>
        <v>116910.76184964814</v>
      </c>
      <c r="H21" s="259">
        <f t="shared" si="4"/>
        <v>224350.49661556547</v>
      </c>
      <c r="I21" s="263">
        <f t="shared" si="2"/>
        <v>-3010180.5812246995</v>
      </c>
    </row>
    <row r="22" spans="1:17" ht="12" customHeight="1" x14ac:dyDescent="0.25">
      <c r="A22" s="235"/>
      <c r="B22" s="235"/>
      <c r="C22" s="235"/>
      <c r="D22" s="261">
        <f t="shared" si="5"/>
        <v>12</v>
      </c>
      <c r="E22" s="262">
        <f t="shared" si="3"/>
        <v>45689</v>
      </c>
      <c r="F22" s="259">
        <f t="shared" si="0"/>
        <v>111468.72481963925</v>
      </c>
      <c r="G22" s="259">
        <f t="shared" si="1"/>
        <v>112881.77179592622</v>
      </c>
      <c r="H22" s="259">
        <f t="shared" si="4"/>
        <v>224350.49661556547</v>
      </c>
      <c r="I22" s="263">
        <f t="shared" si="2"/>
        <v>-2898711.8564050603</v>
      </c>
    </row>
    <row r="23" spans="1:17" ht="12" customHeight="1" x14ac:dyDescent="0.25">
      <c r="A23" s="235"/>
      <c r="B23" s="235"/>
      <c r="C23" s="235"/>
      <c r="D23" s="261">
        <f t="shared" si="5"/>
        <v>13</v>
      </c>
      <c r="E23" s="262">
        <f t="shared" si="3"/>
        <v>45717</v>
      </c>
      <c r="F23" s="259">
        <f t="shared" si="0"/>
        <v>115648.80200037571</v>
      </c>
      <c r="G23" s="259">
        <f t="shared" si="1"/>
        <v>108701.69461518976</v>
      </c>
      <c r="H23" s="259">
        <f t="shared" si="4"/>
        <v>224350.49661556547</v>
      </c>
      <c r="I23" s="263">
        <f t="shared" si="2"/>
        <v>-2783063.0544046843</v>
      </c>
    </row>
    <row r="24" spans="1:17" ht="12" customHeight="1" x14ac:dyDescent="0.25">
      <c r="A24" s="235"/>
      <c r="B24" s="235"/>
      <c r="C24" s="235"/>
      <c r="D24" s="261">
        <f t="shared" si="5"/>
        <v>14</v>
      </c>
      <c r="E24" s="262">
        <f t="shared" si="3"/>
        <v>45748</v>
      </c>
      <c r="F24" s="259">
        <f t="shared" si="0"/>
        <v>119985.6320753898</v>
      </c>
      <c r="G24" s="259">
        <f t="shared" si="1"/>
        <v>104364.86454017567</v>
      </c>
      <c r="H24" s="259">
        <f t="shared" si="4"/>
        <v>224350.49661556547</v>
      </c>
      <c r="I24" s="263">
        <f t="shared" si="2"/>
        <v>-2663077.4223292945</v>
      </c>
    </row>
    <row r="25" spans="1:17" ht="12" customHeight="1" x14ac:dyDescent="0.25">
      <c r="A25" s="235"/>
      <c r="B25" s="235"/>
      <c r="C25" s="235"/>
      <c r="D25" s="261">
        <f t="shared" si="5"/>
        <v>15</v>
      </c>
      <c r="E25" s="262">
        <f t="shared" si="3"/>
        <v>45778</v>
      </c>
      <c r="F25" s="259">
        <f t="shared" si="0"/>
        <v>124485.09327821693</v>
      </c>
      <c r="G25" s="259">
        <f t="shared" si="1"/>
        <v>99865.403337348544</v>
      </c>
      <c r="H25" s="259">
        <f t="shared" si="4"/>
        <v>224350.49661556547</v>
      </c>
      <c r="I25" s="263">
        <f t="shared" si="2"/>
        <v>-2538592.3290510774</v>
      </c>
    </row>
    <row r="26" spans="1:17" ht="12" customHeight="1" x14ac:dyDescent="0.25">
      <c r="A26" s="235"/>
      <c r="B26" s="235"/>
      <c r="C26" s="235"/>
      <c r="D26" s="261">
        <f t="shared" si="5"/>
        <v>16</v>
      </c>
      <c r="E26" s="262">
        <f t="shared" si="3"/>
        <v>45809</v>
      </c>
      <c r="F26" s="259">
        <f t="shared" si="0"/>
        <v>129153.28427615007</v>
      </c>
      <c r="G26" s="259">
        <f t="shared" si="1"/>
        <v>95197.212339415404</v>
      </c>
      <c r="H26" s="259">
        <f t="shared" si="4"/>
        <v>224350.49661556547</v>
      </c>
      <c r="I26" s="263">
        <f t="shared" si="2"/>
        <v>-2409439.0447749272</v>
      </c>
    </row>
    <row r="27" spans="1:17" ht="12" customHeight="1" x14ac:dyDescent="0.25">
      <c r="A27" s="235"/>
      <c r="B27" s="235"/>
      <c r="C27" s="235"/>
      <c r="D27" s="261">
        <f t="shared" si="5"/>
        <v>17</v>
      </c>
      <c r="E27" s="262">
        <f t="shared" si="3"/>
        <v>45839</v>
      </c>
      <c r="F27" s="259">
        <f t="shared" si="0"/>
        <v>133996.53243650569</v>
      </c>
      <c r="G27" s="259">
        <f t="shared" si="1"/>
        <v>90353.964179059782</v>
      </c>
      <c r="H27" s="259">
        <f t="shared" si="4"/>
        <v>224350.49661556547</v>
      </c>
      <c r="I27" s="263">
        <f t="shared" si="2"/>
        <v>-2275442.5123384213</v>
      </c>
      <c r="J27" s="235"/>
      <c r="K27" s="235"/>
    </row>
    <row r="28" spans="1:17" ht="12" customHeight="1" x14ac:dyDescent="0.25">
      <c r="A28" s="235"/>
      <c r="B28" s="235"/>
      <c r="C28" s="235"/>
      <c r="D28" s="261">
        <f t="shared" si="5"/>
        <v>18</v>
      </c>
      <c r="E28" s="262">
        <f t="shared" si="3"/>
        <v>45870</v>
      </c>
      <c r="F28" s="259">
        <f t="shared" si="0"/>
        <v>139021.40240287466</v>
      </c>
      <c r="G28" s="259">
        <f t="shared" si="1"/>
        <v>85329.094212690805</v>
      </c>
      <c r="H28" s="259">
        <f t="shared" si="4"/>
        <v>224350.49661556547</v>
      </c>
      <c r="I28" s="263">
        <f t="shared" si="2"/>
        <v>-2136421.1099355468</v>
      </c>
    </row>
    <row r="29" spans="1:17" ht="12" customHeight="1" x14ac:dyDescent="0.25">
      <c r="A29" s="235"/>
      <c r="B29" s="235"/>
      <c r="C29" s="235"/>
      <c r="D29" s="261">
        <f t="shared" si="5"/>
        <v>19</v>
      </c>
      <c r="E29" s="262">
        <f t="shared" si="3"/>
        <v>45901</v>
      </c>
      <c r="F29" s="259">
        <f t="shared" si="0"/>
        <v>144234.70499298244</v>
      </c>
      <c r="G29" s="259">
        <f t="shared" si="1"/>
        <v>80115.791622583012</v>
      </c>
      <c r="H29" s="259">
        <f t="shared" si="4"/>
        <v>224350.49661556547</v>
      </c>
      <c r="I29" s="263">
        <f t="shared" si="2"/>
        <v>-1992186.4049425642</v>
      </c>
    </row>
    <row r="30" spans="1:17" ht="12" customHeight="1" x14ac:dyDescent="0.25">
      <c r="A30" s="235"/>
      <c r="B30" s="235"/>
      <c r="C30" s="235"/>
      <c r="D30" s="261">
        <f t="shared" si="5"/>
        <v>20</v>
      </c>
      <c r="E30" s="262">
        <f t="shared" si="3"/>
        <v>45931</v>
      </c>
      <c r="F30" s="259">
        <f t="shared" si="0"/>
        <v>149643.50643021931</v>
      </c>
      <c r="G30" s="259">
        <f t="shared" si="1"/>
        <v>74706.990185346163</v>
      </c>
      <c r="H30" s="259">
        <f t="shared" si="4"/>
        <v>224350.49661556547</v>
      </c>
      <c r="I30" s="263">
        <f t="shared" si="2"/>
        <v>-1842542.8985123448</v>
      </c>
      <c r="J30" s="235"/>
      <c r="K30" s="235"/>
      <c r="L30" s="235"/>
      <c r="M30" s="235"/>
      <c r="N30" s="235"/>
      <c r="O30" s="235"/>
      <c r="P30" s="235"/>
      <c r="Q30" s="235"/>
    </row>
    <row r="31" spans="1:17" ht="12" customHeight="1" x14ac:dyDescent="0.25">
      <c r="A31" s="235"/>
      <c r="B31" s="235"/>
      <c r="C31" s="235"/>
      <c r="D31" s="261">
        <f t="shared" si="5"/>
        <v>21</v>
      </c>
      <c r="E31" s="262">
        <f t="shared" si="3"/>
        <v>45962</v>
      </c>
      <c r="F31" s="259">
        <f t="shared" si="0"/>
        <v>155255.13792135252</v>
      </c>
      <c r="G31" s="259">
        <f t="shared" si="1"/>
        <v>69095.358694212933</v>
      </c>
      <c r="H31" s="259">
        <f t="shared" si="4"/>
        <v>224350.49661556547</v>
      </c>
      <c r="I31" s="263">
        <f t="shared" si="2"/>
        <v>-1687287.7605909924</v>
      </c>
      <c r="J31" s="235"/>
      <c r="K31" s="235"/>
      <c r="L31" s="235"/>
      <c r="M31" s="235"/>
      <c r="N31" s="235"/>
      <c r="O31" s="235"/>
      <c r="P31" s="235"/>
      <c r="Q31" s="235"/>
    </row>
    <row r="32" spans="1:17" ht="12" customHeight="1" x14ac:dyDescent="0.25">
      <c r="A32" s="235"/>
      <c r="B32" s="235"/>
      <c r="C32" s="235"/>
      <c r="D32" s="261">
        <f t="shared" si="5"/>
        <v>22</v>
      </c>
      <c r="E32" s="262">
        <f t="shared" si="3"/>
        <v>45992</v>
      </c>
      <c r="F32" s="259">
        <f t="shared" si="0"/>
        <v>161077.20559340325</v>
      </c>
      <c r="G32" s="259">
        <f t="shared" si="1"/>
        <v>63273.291022162215</v>
      </c>
      <c r="H32" s="259">
        <f t="shared" si="4"/>
        <v>224350.49661556547</v>
      </c>
      <c r="I32" s="263">
        <f t="shared" si="2"/>
        <v>-1526210.5549975892</v>
      </c>
      <c r="J32" s="235"/>
      <c r="K32" s="235"/>
      <c r="L32" s="235"/>
      <c r="M32" s="235"/>
      <c r="N32" s="235"/>
      <c r="O32" s="235"/>
      <c r="P32" s="235"/>
      <c r="Q32" s="235"/>
    </row>
    <row r="33" spans="1:34" ht="12" customHeight="1" x14ac:dyDescent="0.25">
      <c r="A33" s="235"/>
      <c r="B33" s="235"/>
      <c r="C33" s="235"/>
      <c r="D33" s="261">
        <f t="shared" si="5"/>
        <v>23</v>
      </c>
      <c r="E33" s="262">
        <f t="shared" si="3"/>
        <v>46023</v>
      </c>
      <c r="F33" s="259">
        <f t="shared" si="0"/>
        <v>167117.60080315586</v>
      </c>
      <c r="G33" s="259">
        <f t="shared" si="1"/>
        <v>57232.895812409603</v>
      </c>
      <c r="H33" s="259">
        <f>IF(D33="","",$F$6)</f>
        <v>224350.49661556547</v>
      </c>
      <c r="I33" s="263">
        <f t="shared" si="2"/>
        <v>-1359092.9541944333</v>
      </c>
      <c r="J33" s="235"/>
      <c r="K33" s="235"/>
      <c r="L33" s="235"/>
      <c r="M33" s="235"/>
      <c r="N33" s="235"/>
      <c r="O33" s="235"/>
      <c r="P33" s="235"/>
      <c r="Q33" s="235"/>
    </row>
    <row r="34" spans="1:34" ht="12" customHeight="1" x14ac:dyDescent="0.25">
      <c r="A34" s="235"/>
      <c r="B34" s="235"/>
      <c r="C34" s="235"/>
      <c r="D34" s="261">
        <f t="shared" si="5"/>
        <v>24</v>
      </c>
      <c r="E34" s="262">
        <f t="shared" si="3"/>
        <v>46054</v>
      </c>
      <c r="F34" s="259">
        <f t="shared" si="0"/>
        <v>173384.51083327422</v>
      </c>
      <c r="G34" s="259">
        <f t="shared" si="1"/>
        <v>50965.985782291245</v>
      </c>
      <c r="H34" s="259">
        <f t="shared" si="4"/>
        <v>224350.49661556547</v>
      </c>
      <c r="I34" s="263">
        <f t="shared" si="2"/>
        <v>-1185708.4433611589</v>
      </c>
      <c r="J34" s="235"/>
      <c r="K34" s="235"/>
      <c r="L34" s="235"/>
      <c r="M34" s="235"/>
      <c r="N34" s="235"/>
      <c r="O34" s="235"/>
      <c r="P34" s="235"/>
      <c r="Q34" s="235"/>
    </row>
    <row r="35" spans="1:34" ht="12" customHeight="1" x14ac:dyDescent="0.25">
      <c r="A35" s="235"/>
      <c r="B35" s="235"/>
      <c r="C35" s="235"/>
      <c r="D35" s="261">
        <f t="shared" si="5"/>
        <v>25</v>
      </c>
      <c r="E35" s="262">
        <f t="shared" si="3"/>
        <v>46082</v>
      </c>
      <c r="F35" s="259">
        <f t="shared" si="0"/>
        <v>179886.429989522</v>
      </c>
      <c r="G35" s="259">
        <f t="shared" si="1"/>
        <v>44464.066626043466</v>
      </c>
      <c r="H35" s="259">
        <f t="shared" si="4"/>
        <v>224350.49661556547</v>
      </c>
      <c r="I35" s="263">
        <f t="shared" si="2"/>
        <v>-1005822.013371637</v>
      </c>
      <c r="J35" s="235"/>
      <c r="K35" s="235"/>
      <c r="L35" s="235"/>
      <c r="M35" s="235"/>
      <c r="N35" s="235"/>
      <c r="O35" s="235"/>
      <c r="P35" s="235"/>
      <c r="Q35" s="235"/>
    </row>
    <row r="36" spans="1:34" ht="12" customHeight="1" x14ac:dyDescent="0.25">
      <c r="A36" s="235"/>
      <c r="B36" s="235"/>
      <c r="C36" s="235"/>
      <c r="D36" s="261">
        <f t="shared" si="5"/>
        <v>26</v>
      </c>
      <c r="E36" s="262">
        <f t="shared" si="3"/>
        <v>46113</v>
      </c>
      <c r="F36" s="259">
        <f t="shared" si="0"/>
        <v>186632.17111412907</v>
      </c>
      <c r="G36" s="259">
        <f t="shared" si="1"/>
        <v>37718.325501436389</v>
      </c>
      <c r="H36" s="259">
        <f t="shared" si="4"/>
        <v>224350.49661556547</v>
      </c>
      <c r="I36" s="263">
        <f t="shared" si="2"/>
        <v>-819189.84225750784</v>
      </c>
      <c r="J36" s="235"/>
      <c r="K36" s="235"/>
      <c r="L36" s="235"/>
      <c r="M36" s="235"/>
      <c r="N36" s="235"/>
      <c r="O36" s="235"/>
      <c r="P36" s="235"/>
      <c r="Q36" s="235"/>
    </row>
    <row r="37" spans="1:34" ht="12" customHeight="1" x14ac:dyDescent="0.25">
      <c r="A37" s="235"/>
      <c r="B37" s="235"/>
      <c r="C37" s="235"/>
      <c r="D37" s="261">
        <f t="shared" si="5"/>
        <v>27</v>
      </c>
      <c r="E37" s="262">
        <f t="shared" si="3"/>
        <v>46143</v>
      </c>
      <c r="F37" s="259">
        <f t="shared" si="0"/>
        <v>193630.87753090891</v>
      </c>
      <c r="G37" s="259">
        <f t="shared" si="1"/>
        <v>30719.619084656544</v>
      </c>
      <c r="H37" s="259">
        <f t="shared" si="4"/>
        <v>224350.49661556547</v>
      </c>
      <c r="I37" s="263">
        <f t="shared" si="2"/>
        <v>-625558.96472659893</v>
      </c>
      <c r="J37" s="235"/>
      <c r="K37" s="235"/>
      <c r="L37" s="235"/>
      <c r="M37" s="235"/>
      <c r="N37" s="235"/>
      <c r="O37" s="235"/>
      <c r="P37" s="235"/>
      <c r="Q37" s="235"/>
    </row>
    <row r="38" spans="1:34" ht="12" customHeight="1" x14ac:dyDescent="0.25">
      <c r="A38" s="235"/>
      <c r="B38" s="235"/>
      <c r="C38" s="235"/>
      <c r="D38" s="261">
        <f t="shared" si="5"/>
        <v>28</v>
      </c>
      <c r="E38" s="262">
        <f t="shared" ref="E38:E40" si="6">+IF(D38="","",+DATE(YEAR(E37),MONTH(E37)+1,DAY(E37)))</f>
        <v>46174</v>
      </c>
      <c r="F38" s="259">
        <f t="shared" ref="F38:F40" si="7">IF(D38="","",H38-G38)</f>
        <v>200892.03543831801</v>
      </c>
      <c r="G38" s="259">
        <f t="shared" ref="G38:G40" si="8">IF(D38="","",-I37*$F$3/12)</f>
        <v>23458.46117724746</v>
      </c>
      <c r="H38" s="259">
        <f t="shared" si="4"/>
        <v>224350.49661556547</v>
      </c>
      <c r="I38" s="263">
        <f t="shared" ref="I38:I40" si="9">IF(D38="","",I37+F38)</f>
        <v>-424666.92928828089</v>
      </c>
      <c r="J38" s="235"/>
      <c r="K38" s="235"/>
      <c r="L38" s="235"/>
      <c r="M38" s="235"/>
      <c r="N38" s="235"/>
      <c r="O38" s="235"/>
      <c r="P38" s="235"/>
      <c r="Q38" s="235"/>
    </row>
    <row r="39" spans="1:34" ht="12" customHeight="1" x14ac:dyDescent="0.25">
      <c r="A39" s="235"/>
      <c r="B39" s="235"/>
      <c r="C39" s="235"/>
      <c r="D39" s="261">
        <f t="shared" si="5"/>
        <v>29</v>
      </c>
      <c r="E39" s="262">
        <f t="shared" si="6"/>
        <v>46204</v>
      </c>
      <c r="F39" s="259">
        <f t="shared" si="7"/>
        <v>208425.48676725494</v>
      </c>
      <c r="G39" s="259">
        <f t="shared" si="8"/>
        <v>15925.009848310534</v>
      </c>
      <c r="H39" s="259">
        <f t="shared" si="4"/>
        <v>224350.49661556547</v>
      </c>
      <c r="I39" s="263">
        <f t="shared" si="9"/>
        <v>-216241.44252102595</v>
      </c>
      <c r="J39" s="235"/>
      <c r="K39" s="235"/>
      <c r="L39" s="235"/>
      <c r="M39" s="235"/>
      <c r="N39" s="235"/>
      <c r="O39" s="235"/>
      <c r="P39" s="235"/>
      <c r="Q39" s="235"/>
    </row>
    <row r="40" spans="1:34" ht="12" customHeight="1" x14ac:dyDescent="0.25">
      <c r="A40" s="235"/>
      <c r="B40" s="235"/>
      <c r="C40" s="235"/>
      <c r="D40" s="261">
        <f t="shared" si="5"/>
        <v>30</v>
      </c>
      <c r="E40" s="262">
        <f t="shared" si="6"/>
        <v>46235</v>
      </c>
      <c r="F40" s="259">
        <f t="shared" si="7"/>
        <v>216241.442521027</v>
      </c>
      <c r="G40" s="259">
        <f t="shared" si="8"/>
        <v>8109.0540945384737</v>
      </c>
      <c r="H40" s="259">
        <f>IF(D40="","",$F$6)</f>
        <v>224350.49661556547</v>
      </c>
      <c r="I40" s="263">
        <f t="shared" si="9"/>
        <v>1.0477378964424133E-9</v>
      </c>
      <c r="J40" s="235"/>
      <c r="K40" s="235"/>
      <c r="L40" s="235"/>
      <c r="M40" s="235"/>
      <c r="N40" s="235"/>
      <c r="O40" s="235"/>
      <c r="P40" s="235"/>
      <c r="Q40" s="235"/>
    </row>
    <row r="41" spans="1:34" ht="12" customHeight="1" x14ac:dyDescent="0.25">
      <c r="A41" s="235"/>
      <c r="B41" s="235"/>
      <c r="C41" s="235"/>
      <c r="D41" s="235"/>
      <c r="E41" s="235"/>
      <c r="F41" s="329">
        <f>+SUM(F11:F40)</f>
        <v>4000000.0000000005</v>
      </c>
      <c r="G41" s="329">
        <f>+SUM(G11:G40)</f>
        <v>2730514.8984669633</v>
      </c>
      <c r="H41" s="329">
        <f>+SUM(H11:H40)</f>
        <v>6730514.8984669624</v>
      </c>
      <c r="I41" s="235"/>
      <c r="J41" s="235"/>
      <c r="K41" s="235"/>
      <c r="L41" s="235"/>
      <c r="M41" s="235"/>
      <c r="N41" s="235"/>
      <c r="O41" s="235"/>
      <c r="P41" s="235"/>
      <c r="Q41" s="235"/>
    </row>
    <row r="42" spans="1:34" ht="12" customHeight="1" x14ac:dyDescent="0.25">
      <c r="A42" s="235"/>
      <c r="B42" s="235"/>
      <c r="C42" s="235"/>
      <c r="D42" s="235"/>
      <c r="E42" s="235"/>
      <c r="F42" s="235"/>
      <c r="G42" s="235"/>
      <c r="H42" s="235"/>
      <c r="I42" s="235"/>
      <c r="J42" s="235"/>
      <c r="K42" s="235"/>
      <c r="L42" s="235"/>
      <c r="M42" s="235"/>
      <c r="N42" s="235"/>
      <c r="O42" s="235"/>
      <c r="P42" s="235"/>
      <c r="Q42" s="235"/>
    </row>
    <row r="43" spans="1:34" ht="12" customHeight="1" x14ac:dyDescent="0.25">
      <c r="A43" s="235"/>
      <c r="B43" s="235"/>
      <c r="C43" s="235"/>
      <c r="D43" s="235"/>
      <c r="E43" s="235"/>
      <c r="F43" s="235"/>
      <c r="G43" s="235"/>
      <c r="H43" s="235"/>
      <c r="I43" s="235"/>
      <c r="J43" s="235"/>
      <c r="K43" s="235"/>
      <c r="L43" s="235"/>
      <c r="M43" s="235"/>
      <c r="N43" s="235"/>
      <c r="O43" s="235"/>
      <c r="P43" s="235"/>
      <c r="Q43" s="235"/>
    </row>
    <row r="44" spans="1:34" ht="12" customHeight="1" x14ac:dyDescent="0.25">
      <c r="A44" s="235"/>
      <c r="B44" s="235"/>
      <c r="C44" s="235"/>
      <c r="D44" s="235"/>
      <c r="E44" s="235"/>
      <c r="F44" s="235"/>
      <c r="G44" s="235"/>
      <c r="H44" s="235"/>
      <c r="I44" s="235"/>
      <c r="J44" s="235"/>
      <c r="K44" s="235"/>
      <c r="L44" s="235"/>
      <c r="M44" s="235"/>
      <c r="N44" s="235"/>
      <c r="O44" s="235"/>
      <c r="P44" s="235"/>
      <c r="Q44" s="235"/>
    </row>
    <row r="45" spans="1:34" ht="12" customHeight="1" x14ac:dyDescent="0.25">
      <c r="A45" s="235"/>
      <c r="B45" s="235"/>
      <c r="C45" s="235"/>
      <c r="D45" s="235"/>
      <c r="E45" s="235"/>
      <c r="F45" s="235"/>
      <c r="G45" s="235"/>
      <c r="H45" s="235"/>
      <c r="I45" s="235"/>
      <c r="J45" s="235"/>
      <c r="K45" s="235"/>
      <c r="L45" s="235"/>
      <c r="M45" s="235"/>
      <c r="N45" s="235"/>
      <c r="O45" s="235"/>
      <c r="P45" s="235"/>
      <c r="Q45" s="235"/>
    </row>
    <row r="46" spans="1:34" ht="12" customHeight="1" x14ac:dyDescent="0.25">
      <c r="A46" s="235"/>
      <c r="B46" s="235"/>
      <c r="C46" s="235"/>
      <c r="D46" s="235"/>
      <c r="E46" s="235"/>
      <c r="F46" s="235"/>
      <c r="G46" s="235"/>
      <c r="H46" s="235"/>
      <c r="I46" s="235"/>
      <c r="J46" s="235"/>
      <c r="K46" s="235"/>
      <c r="L46" s="235"/>
      <c r="M46" s="235"/>
      <c r="N46" s="235"/>
      <c r="O46" s="235"/>
      <c r="P46" s="235"/>
      <c r="Q46" s="235"/>
      <c r="R46" s="235"/>
      <c r="S46" s="235"/>
      <c r="T46" s="235"/>
      <c r="U46" s="235"/>
      <c r="V46" s="235"/>
      <c r="W46" s="235"/>
      <c r="X46" s="235"/>
      <c r="Y46" s="235"/>
      <c r="Z46" s="235"/>
      <c r="AA46" s="235"/>
      <c r="AB46" s="235"/>
      <c r="AC46" s="235"/>
      <c r="AD46" s="235"/>
      <c r="AE46" s="235"/>
      <c r="AF46" s="235"/>
      <c r="AG46" s="235"/>
      <c r="AH46" s="235"/>
    </row>
    <row r="47" spans="1:34" ht="12" customHeight="1" x14ac:dyDescent="0.25">
      <c r="A47" s="235"/>
      <c r="B47" s="235"/>
      <c r="C47" s="235"/>
      <c r="D47" s="235"/>
      <c r="E47" s="235"/>
      <c r="F47" s="235"/>
      <c r="G47" s="235"/>
      <c r="H47" s="235"/>
      <c r="I47" s="235"/>
      <c r="J47" s="235"/>
      <c r="K47" s="235"/>
      <c r="L47" s="235"/>
      <c r="M47" s="235"/>
      <c r="N47" s="235"/>
      <c r="O47" s="235"/>
      <c r="P47" s="235"/>
      <c r="Q47" s="235"/>
      <c r="R47" s="235"/>
      <c r="S47" s="235"/>
      <c r="T47" s="235"/>
      <c r="U47" s="235"/>
      <c r="V47" s="235"/>
      <c r="W47" s="235"/>
      <c r="X47" s="235"/>
      <c r="Y47" s="235"/>
      <c r="Z47" s="235"/>
      <c r="AA47" s="235"/>
      <c r="AB47" s="235"/>
      <c r="AC47" s="235"/>
      <c r="AD47" s="235"/>
      <c r="AE47" s="235"/>
      <c r="AF47" s="235"/>
      <c r="AG47" s="235"/>
      <c r="AH47" s="235"/>
    </row>
    <row r="48" spans="1:34" ht="12" customHeight="1" x14ac:dyDescent="0.25">
      <c r="A48" s="235"/>
      <c r="B48" s="235"/>
      <c r="C48" s="235"/>
      <c r="D48" s="235"/>
      <c r="E48" s="235"/>
      <c r="F48" s="235"/>
      <c r="G48" s="235"/>
      <c r="H48" s="235"/>
      <c r="I48" s="235"/>
      <c r="J48" s="235"/>
      <c r="K48" s="235"/>
      <c r="L48" s="235"/>
      <c r="M48" s="235"/>
      <c r="N48" s="235"/>
      <c r="O48" s="235"/>
      <c r="P48" s="235"/>
      <c r="Q48" s="235"/>
    </row>
    <row r="49" spans="1:17" ht="12" customHeight="1" x14ac:dyDescent="0.25">
      <c r="A49" s="235"/>
      <c r="B49" s="235"/>
      <c r="C49" s="235"/>
      <c r="D49" s="235"/>
      <c r="E49" s="235"/>
      <c r="F49" s="235"/>
      <c r="G49" s="235"/>
      <c r="H49" s="235"/>
      <c r="I49" s="235"/>
      <c r="J49" s="235"/>
      <c r="K49" s="235"/>
      <c r="L49" s="235"/>
      <c r="M49" s="235"/>
      <c r="N49" s="235"/>
      <c r="O49" s="235"/>
      <c r="P49" s="235"/>
      <c r="Q49" s="235"/>
    </row>
    <row r="50" spans="1:17" ht="12" customHeight="1" x14ac:dyDescent="0.25">
      <c r="A50" s="235"/>
      <c r="B50" s="235"/>
      <c r="C50" s="235"/>
      <c r="D50" s="235"/>
      <c r="E50" s="235"/>
      <c r="F50" s="235"/>
      <c r="G50" s="235"/>
      <c r="H50" s="235"/>
      <c r="I50" s="235"/>
      <c r="J50" s="235"/>
      <c r="K50" s="235"/>
      <c r="L50" s="235"/>
      <c r="M50" s="235"/>
      <c r="N50" s="235"/>
      <c r="O50" s="235"/>
      <c r="P50" s="235"/>
      <c r="Q50" s="235"/>
    </row>
    <row r="51" spans="1:17" ht="12" customHeight="1" x14ac:dyDescent="0.25">
      <c r="A51" s="235"/>
      <c r="B51" s="235"/>
      <c r="C51" s="235"/>
      <c r="D51" s="235"/>
      <c r="E51" s="235"/>
      <c r="F51" s="235"/>
      <c r="G51" s="235"/>
      <c r="H51" s="235"/>
      <c r="I51" s="235"/>
      <c r="J51" s="235"/>
      <c r="K51" s="235"/>
      <c r="L51" s="235"/>
      <c r="M51" s="235"/>
      <c r="N51" s="235"/>
      <c r="O51" s="235"/>
      <c r="P51" s="235"/>
      <c r="Q51" s="235"/>
    </row>
    <row r="52" spans="1:17" ht="12" customHeight="1" x14ac:dyDescent="0.25">
      <c r="A52" s="235"/>
      <c r="B52" s="235"/>
      <c r="C52" s="235"/>
      <c r="D52" s="235"/>
      <c r="E52" s="235"/>
      <c r="F52" s="235"/>
      <c r="G52" s="235"/>
      <c r="H52" s="235"/>
      <c r="I52" s="235"/>
      <c r="J52" s="235"/>
      <c r="K52" s="235"/>
      <c r="L52" s="235"/>
      <c r="M52" s="235"/>
      <c r="N52" s="235"/>
      <c r="O52" s="235"/>
      <c r="P52" s="235"/>
      <c r="Q52" s="235"/>
    </row>
    <row r="53" spans="1:17" ht="12" customHeight="1" x14ac:dyDescent="0.25">
      <c r="A53" s="235"/>
      <c r="B53" s="235"/>
      <c r="C53" s="235"/>
      <c r="D53" s="235"/>
      <c r="E53" s="235"/>
      <c r="F53" s="235"/>
      <c r="G53" s="235"/>
      <c r="H53" s="235"/>
      <c r="I53" s="235"/>
      <c r="J53" s="235"/>
      <c r="K53" s="235"/>
      <c r="L53" s="235"/>
      <c r="M53" s="235"/>
      <c r="N53" s="235"/>
      <c r="O53" s="235"/>
      <c r="P53" s="235"/>
      <c r="Q53" s="235"/>
    </row>
    <row r="54" spans="1:17" ht="12" customHeight="1" x14ac:dyDescent="0.25">
      <c r="A54" s="235"/>
      <c r="B54" s="235"/>
      <c r="C54" s="235"/>
      <c r="D54" s="235"/>
      <c r="E54" s="235"/>
      <c r="F54" s="235"/>
      <c r="G54" s="235"/>
      <c r="H54" s="235"/>
      <c r="I54" s="235"/>
      <c r="J54" s="235"/>
      <c r="K54" s="235"/>
      <c r="L54" s="235"/>
      <c r="M54" s="235"/>
      <c r="N54" s="235"/>
      <c r="O54" s="235"/>
      <c r="P54" s="235"/>
      <c r="Q54" s="235"/>
    </row>
    <row r="55" spans="1:17" ht="12" customHeight="1" x14ac:dyDescent="0.25">
      <c r="A55" s="235"/>
      <c r="B55" s="235"/>
      <c r="C55" s="235"/>
      <c r="D55" s="235"/>
      <c r="E55" s="235"/>
      <c r="F55" s="235"/>
      <c r="G55" s="235"/>
      <c r="H55" s="235"/>
      <c r="I55" s="235"/>
      <c r="J55" s="235"/>
      <c r="K55" s="235"/>
      <c r="L55" s="235"/>
      <c r="M55" s="235"/>
      <c r="N55" s="235"/>
      <c r="O55" s="235"/>
      <c r="P55" s="235"/>
      <c r="Q55" s="235"/>
    </row>
    <row r="56" spans="1:17" ht="12" customHeight="1" x14ac:dyDescent="0.25">
      <c r="A56" s="235"/>
      <c r="B56" s="235"/>
      <c r="C56" s="235"/>
      <c r="D56" s="235"/>
      <c r="E56" s="235"/>
      <c r="F56" s="235"/>
      <c r="G56" s="235"/>
      <c r="H56" s="235"/>
      <c r="I56" s="235"/>
      <c r="J56" s="235"/>
      <c r="K56" s="235"/>
      <c r="L56" s="235"/>
      <c r="M56" s="235"/>
      <c r="N56" s="235"/>
      <c r="O56" s="235"/>
      <c r="P56" s="235"/>
      <c r="Q56" s="235"/>
    </row>
    <row r="57" spans="1:17" ht="12" customHeight="1" x14ac:dyDescent="0.25">
      <c r="A57" s="235"/>
      <c r="B57" s="235"/>
      <c r="C57" s="235"/>
      <c r="D57" s="235"/>
      <c r="E57" s="235"/>
      <c r="F57" s="235"/>
      <c r="G57" s="235"/>
      <c r="H57" s="235"/>
      <c r="I57" s="235"/>
      <c r="J57" s="235"/>
      <c r="K57" s="235"/>
      <c r="L57" s="235"/>
      <c r="M57" s="235"/>
      <c r="N57" s="235"/>
      <c r="O57" s="235"/>
      <c r="P57" s="235"/>
      <c r="Q57" s="235"/>
    </row>
    <row r="58" spans="1:17" ht="12" customHeight="1" x14ac:dyDescent="0.25">
      <c r="A58" s="235"/>
      <c r="B58" s="235"/>
      <c r="C58" s="235"/>
      <c r="D58" s="235"/>
      <c r="E58" s="235"/>
      <c r="F58" s="235"/>
      <c r="G58" s="235"/>
      <c r="H58" s="235"/>
      <c r="I58" s="235"/>
      <c r="J58" s="235"/>
      <c r="K58" s="235"/>
      <c r="L58" s="235"/>
      <c r="M58" s="235"/>
      <c r="N58" s="235"/>
      <c r="O58" s="235"/>
      <c r="P58" s="235"/>
      <c r="Q58" s="235"/>
    </row>
    <row r="59" spans="1:17" ht="12" customHeight="1" x14ac:dyDescent="0.25">
      <c r="A59" s="235"/>
      <c r="B59" s="235"/>
      <c r="C59" s="235"/>
      <c r="D59" s="235"/>
      <c r="E59" s="235"/>
      <c r="F59" s="235"/>
      <c r="G59" s="235"/>
      <c r="H59" s="235"/>
      <c r="I59" s="235"/>
      <c r="J59" s="235"/>
      <c r="K59" s="235"/>
      <c r="L59" s="235"/>
      <c r="M59" s="235"/>
      <c r="N59" s="235"/>
      <c r="O59" s="235"/>
      <c r="P59" s="235"/>
      <c r="Q59" s="235"/>
    </row>
    <row r="60" spans="1:17" ht="12" customHeight="1" x14ac:dyDescent="0.25">
      <c r="A60" s="235"/>
      <c r="B60" s="235"/>
      <c r="C60" s="235"/>
      <c r="D60" s="235"/>
      <c r="E60" s="235"/>
      <c r="F60" s="235"/>
      <c r="G60" s="235"/>
      <c r="H60" s="235"/>
      <c r="I60" s="235"/>
      <c r="J60" s="235"/>
      <c r="K60" s="235"/>
      <c r="L60" s="235"/>
      <c r="M60" s="235"/>
      <c r="N60" s="235"/>
      <c r="O60" s="235"/>
      <c r="P60" s="235"/>
      <c r="Q60" s="235"/>
    </row>
    <row r="61" spans="1:17" ht="12" customHeight="1" x14ac:dyDescent="0.25">
      <c r="A61" s="235"/>
      <c r="B61" s="235"/>
      <c r="C61" s="235"/>
      <c r="D61" s="235"/>
      <c r="E61" s="235"/>
      <c r="F61" s="235"/>
      <c r="G61" s="235"/>
      <c r="H61" s="235"/>
      <c r="I61" s="235"/>
      <c r="J61" s="235"/>
      <c r="K61" s="235"/>
      <c r="L61" s="235"/>
      <c r="M61" s="235"/>
      <c r="N61" s="235"/>
      <c r="O61" s="235"/>
      <c r="P61" s="235"/>
      <c r="Q61" s="235"/>
    </row>
    <row r="62" spans="1:17" ht="12" customHeight="1" x14ac:dyDescent="0.25">
      <c r="A62" s="235"/>
      <c r="B62" s="235"/>
      <c r="C62" s="235"/>
      <c r="D62" s="235"/>
      <c r="E62" s="235"/>
      <c r="F62" s="235"/>
      <c r="G62" s="235"/>
      <c r="H62" s="235"/>
      <c r="I62" s="235"/>
      <c r="J62" s="235"/>
      <c r="K62" s="235"/>
      <c r="L62" s="235"/>
      <c r="M62" s="235"/>
      <c r="N62" s="235"/>
      <c r="O62" s="235"/>
      <c r="P62" s="235"/>
      <c r="Q62" s="235"/>
    </row>
    <row r="63" spans="1:17" ht="12" customHeight="1" x14ac:dyDescent="0.25">
      <c r="A63" s="235"/>
      <c r="B63" s="235"/>
      <c r="C63" s="235"/>
      <c r="D63" s="235"/>
      <c r="E63" s="235"/>
      <c r="F63" s="235"/>
      <c r="G63" s="235"/>
      <c r="H63" s="235"/>
      <c r="I63" s="235"/>
      <c r="J63" s="235"/>
      <c r="K63" s="235"/>
      <c r="L63" s="235"/>
      <c r="M63" s="235"/>
      <c r="N63" s="235"/>
      <c r="O63" s="235"/>
      <c r="P63" s="235"/>
      <c r="Q63" s="235"/>
    </row>
    <row r="64" spans="1:17" ht="12" customHeight="1" x14ac:dyDescent="0.25">
      <c r="A64" s="235"/>
      <c r="B64" s="235"/>
      <c r="C64" s="235"/>
      <c r="D64" s="235"/>
      <c r="E64" s="235"/>
      <c r="F64" s="235"/>
      <c r="G64" s="235"/>
      <c r="H64" s="235"/>
      <c r="I64" s="235"/>
      <c r="J64" s="235"/>
      <c r="K64" s="235"/>
      <c r="L64" s="235"/>
      <c r="M64" s="235"/>
      <c r="N64" s="235"/>
      <c r="O64" s="235"/>
      <c r="P64" s="235"/>
      <c r="Q64" s="235"/>
    </row>
    <row r="65" spans="1:17" ht="12" customHeight="1" x14ac:dyDescent="0.25">
      <c r="A65" s="235"/>
      <c r="B65" s="235"/>
      <c r="C65" s="235"/>
      <c r="D65" s="235"/>
      <c r="E65" s="235"/>
      <c r="F65" s="235"/>
      <c r="G65" s="235"/>
      <c r="H65" s="235"/>
      <c r="I65" s="235"/>
      <c r="J65" s="235"/>
      <c r="K65" s="235"/>
      <c r="L65" s="235"/>
      <c r="M65" s="235"/>
      <c r="N65" s="235"/>
      <c r="O65" s="235"/>
      <c r="P65" s="235"/>
      <c r="Q65" s="235"/>
    </row>
    <row r="66" spans="1:17" ht="12" customHeight="1" x14ac:dyDescent="0.25">
      <c r="A66" s="235"/>
      <c r="B66" s="235"/>
      <c r="C66" s="235"/>
      <c r="D66" s="235"/>
      <c r="E66" s="235"/>
      <c r="F66" s="235"/>
      <c r="G66" s="235"/>
      <c r="H66" s="235"/>
      <c r="I66" s="235"/>
      <c r="J66" s="235"/>
      <c r="K66" s="235"/>
      <c r="L66" s="235"/>
      <c r="M66" s="235"/>
      <c r="N66" s="235"/>
      <c r="O66" s="235"/>
      <c r="P66" s="235"/>
      <c r="Q66" s="235"/>
    </row>
    <row r="67" spans="1:17" ht="12" customHeight="1" x14ac:dyDescent="0.25">
      <c r="A67" s="235"/>
      <c r="B67" s="235"/>
      <c r="C67" s="235"/>
      <c r="D67" s="235"/>
      <c r="E67" s="235"/>
      <c r="F67" s="235"/>
      <c r="G67" s="235"/>
      <c r="H67" s="235"/>
      <c r="I67" s="235"/>
      <c r="J67" s="235"/>
      <c r="K67" s="235"/>
      <c r="L67" s="235"/>
      <c r="M67" s="235"/>
      <c r="N67" s="235"/>
      <c r="O67" s="235"/>
      <c r="P67" s="235"/>
      <c r="Q67" s="235"/>
    </row>
    <row r="68" spans="1:17" ht="12" customHeight="1" x14ac:dyDescent="0.25">
      <c r="A68" s="235"/>
      <c r="B68" s="235"/>
      <c r="C68" s="235"/>
      <c r="D68" s="235"/>
      <c r="E68" s="235"/>
      <c r="F68" s="235"/>
      <c r="G68" s="235"/>
      <c r="H68" s="235"/>
      <c r="I68" s="235"/>
      <c r="J68" s="235"/>
      <c r="K68" s="235"/>
      <c r="L68" s="235"/>
      <c r="M68" s="235"/>
      <c r="N68" s="235"/>
      <c r="O68" s="235"/>
      <c r="P68" s="235"/>
      <c r="Q68" s="235"/>
    </row>
    <row r="69" spans="1:17" ht="12" customHeight="1" x14ac:dyDescent="0.25">
      <c r="A69" s="235"/>
      <c r="B69" s="235"/>
      <c r="C69" s="235"/>
      <c r="D69" s="235"/>
      <c r="E69" s="235"/>
      <c r="F69" s="235"/>
      <c r="G69" s="235"/>
      <c r="H69" s="235"/>
      <c r="I69" s="235"/>
      <c r="J69" s="235"/>
      <c r="K69" s="235"/>
      <c r="L69" s="235"/>
      <c r="M69" s="235"/>
      <c r="N69" s="235"/>
      <c r="O69" s="235"/>
      <c r="P69" s="235"/>
      <c r="Q69" s="235"/>
    </row>
    <row r="70" spans="1:17" ht="12" customHeight="1" x14ac:dyDescent="0.25">
      <c r="A70" s="235"/>
      <c r="B70" s="235"/>
      <c r="C70" s="235"/>
      <c r="D70" s="235"/>
      <c r="E70" s="235"/>
      <c r="F70" s="235"/>
      <c r="G70" s="235"/>
      <c r="H70" s="235"/>
      <c r="I70" s="235"/>
      <c r="J70" s="235"/>
      <c r="K70" s="235"/>
      <c r="L70" s="235"/>
      <c r="M70" s="235"/>
      <c r="N70" s="235"/>
      <c r="O70" s="235"/>
      <c r="P70" s="235"/>
      <c r="Q70" s="235"/>
    </row>
    <row r="71" spans="1:17" ht="12" customHeight="1" x14ac:dyDescent="0.25">
      <c r="A71" s="235"/>
      <c r="B71" s="235"/>
      <c r="C71" s="235"/>
      <c r="D71" s="235"/>
      <c r="E71" s="235"/>
      <c r="F71" s="235"/>
      <c r="G71" s="235"/>
      <c r="H71" s="235"/>
      <c r="I71" s="235"/>
      <c r="J71" s="235"/>
      <c r="K71" s="235"/>
      <c r="L71" s="235"/>
      <c r="M71" s="235"/>
      <c r="N71" s="235"/>
      <c r="O71" s="235"/>
      <c r="P71" s="235"/>
      <c r="Q71" s="235"/>
    </row>
    <row r="72" spans="1:17" ht="12" customHeight="1" x14ac:dyDescent="0.25">
      <c r="A72" s="235"/>
      <c r="B72" s="235"/>
      <c r="C72" s="235"/>
      <c r="D72" s="235"/>
      <c r="E72" s="235"/>
      <c r="F72" s="235"/>
      <c r="G72" s="235"/>
      <c r="H72" s="235"/>
      <c r="I72" s="235"/>
      <c r="J72" s="235"/>
      <c r="K72" s="235"/>
      <c r="L72" s="235"/>
      <c r="M72" s="235"/>
      <c r="N72" s="235"/>
      <c r="O72" s="235"/>
      <c r="P72" s="235"/>
      <c r="Q72" s="235"/>
    </row>
    <row r="73" spans="1:17" ht="12" customHeight="1" x14ac:dyDescent="0.25">
      <c r="A73" s="235"/>
      <c r="B73" s="235"/>
      <c r="C73" s="235"/>
      <c r="D73" s="235"/>
      <c r="E73" s="235"/>
      <c r="F73" s="235"/>
      <c r="G73" s="235"/>
      <c r="H73" s="235"/>
      <c r="I73" s="235"/>
      <c r="J73" s="235"/>
      <c r="K73" s="235"/>
      <c r="L73" s="235"/>
      <c r="M73" s="235"/>
      <c r="N73" s="235"/>
      <c r="O73" s="235"/>
      <c r="P73" s="235"/>
      <c r="Q73" s="235"/>
    </row>
    <row r="74" spans="1:17" ht="12" customHeight="1" x14ac:dyDescent="0.25">
      <c r="A74" s="235"/>
      <c r="B74" s="235"/>
      <c r="C74" s="235"/>
      <c r="D74" s="235"/>
      <c r="E74" s="235"/>
      <c r="F74" s="235"/>
      <c r="G74" s="235"/>
      <c r="H74" s="235"/>
      <c r="I74" s="235"/>
      <c r="J74" s="235"/>
      <c r="K74" s="235"/>
      <c r="L74" s="235"/>
      <c r="M74" s="235"/>
      <c r="N74" s="235"/>
      <c r="O74" s="235"/>
      <c r="P74" s="235"/>
      <c r="Q74" s="235"/>
    </row>
    <row r="75" spans="1:17" ht="12" customHeight="1" x14ac:dyDescent="0.25">
      <c r="A75" s="235"/>
      <c r="B75" s="235"/>
      <c r="C75" s="235"/>
      <c r="D75" s="235"/>
      <c r="E75" s="235"/>
      <c r="F75" s="235"/>
      <c r="G75" s="235"/>
      <c r="H75" s="235"/>
      <c r="I75" s="235"/>
      <c r="J75" s="235"/>
      <c r="K75" s="235"/>
      <c r="L75" s="235"/>
      <c r="M75" s="235"/>
      <c r="N75" s="235"/>
      <c r="O75" s="235"/>
      <c r="P75" s="235"/>
      <c r="Q75" s="235"/>
    </row>
    <row r="76" spans="1:17" ht="12" customHeight="1" x14ac:dyDescent="0.25">
      <c r="A76" s="235"/>
      <c r="B76" s="235"/>
      <c r="C76" s="235"/>
      <c r="D76" s="235"/>
      <c r="E76" s="235"/>
      <c r="F76" s="235"/>
      <c r="G76" s="235"/>
      <c r="H76" s="235"/>
      <c r="I76" s="235"/>
      <c r="J76" s="235"/>
      <c r="K76" s="235"/>
      <c r="L76" s="235"/>
      <c r="M76" s="235"/>
      <c r="N76" s="235"/>
      <c r="O76" s="235"/>
      <c r="P76" s="235"/>
      <c r="Q76" s="235"/>
    </row>
    <row r="77" spans="1:17" ht="12" customHeight="1" x14ac:dyDescent="0.25">
      <c r="A77" s="235"/>
      <c r="B77" s="235"/>
      <c r="C77" s="235"/>
      <c r="D77" s="235"/>
      <c r="E77" s="235"/>
      <c r="F77" s="235"/>
      <c r="G77" s="235"/>
      <c r="H77" s="235"/>
      <c r="I77" s="235"/>
      <c r="J77" s="235"/>
      <c r="K77" s="235"/>
      <c r="L77" s="235"/>
      <c r="M77" s="235"/>
      <c r="N77" s="235"/>
      <c r="O77" s="235"/>
      <c r="P77" s="235"/>
      <c r="Q77" s="235"/>
    </row>
    <row r="78" spans="1:17" ht="12" customHeight="1" x14ac:dyDescent="0.25">
      <c r="A78" s="235"/>
      <c r="B78" s="235"/>
      <c r="C78" s="235"/>
      <c r="D78" s="235"/>
      <c r="E78" s="235"/>
      <c r="F78" s="235"/>
      <c r="G78" s="235"/>
      <c r="H78" s="235"/>
      <c r="I78" s="235"/>
      <c r="J78" s="235"/>
      <c r="K78" s="235"/>
      <c r="L78" s="235"/>
      <c r="M78" s="235"/>
      <c r="N78" s="235"/>
      <c r="O78" s="235"/>
      <c r="P78" s="235"/>
      <c r="Q78" s="235"/>
    </row>
    <row r="79" spans="1:17" ht="12" customHeight="1" x14ac:dyDescent="0.25">
      <c r="A79" s="235"/>
      <c r="B79" s="235"/>
      <c r="C79" s="235"/>
      <c r="D79" s="235"/>
      <c r="E79" s="235"/>
      <c r="F79" s="235"/>
      <c r="G79" s="235"/>
      <c r="H79" s="235"/>
      <c r="I79" s="235"/>
      <c r="J79" s="235"/>
      <c r="K79" s="235"/>
      <c r="L79" s="235"/>
      <c r="M79" s="235"/>
      <c r="N79" s="235"/>
      <c r="O79" s="235"/>
      <c r="P79" s="235"/>
      <c r="Q79" s="235"/>
    </row>
    <row r="80" spans="1:17" ht="12" customHeight="1" x14ac:dyDescent="0.25">
      <c r="A80" s="235"/>
      <c r="B80" s="235"/>
      <c r="C80" s="235"/>
      <c r="D80" s="235"/>
      <c r="E80" s="235"/>
      <c r="F80" s="235"/>
      <c r="G80" s="235"/>
      <c r="H80" s="235"/>
      <c r="I80" s="235"/>
      <c r="J80" s="235"/>
      <c r="K80" s="235"/>
      <c r="L80" s="235"/>
      <c r="M80" s="235"/>
      <c r="N80" s="235"/>
      <c r="O80" s="235"/>
      <c r="P80" s="235"/>
      <c r="Q80" s="235"/>
    </row>
    <row r="81" spans="1:17" ht="12" customHeight="1" x14ac:dyDescent="0.25">
      <c r="A81" s="235"/>
      <c r="B81" s="235"/>
      <c r="C81" s="235"/>
      <c r="D81" s="235"/>
      <c r="E81" s="235"/>
      <c r="F81" s="235"/>
      <c r="G81" s="235"/>
      <c r="H81" s="235"/>
      <c r="I81" s="235"/>
      <c r="J81" s="235"/>
      <c r="K81" s="235"/>
      <c r="L81" s="235"/>
      <c r="M81" s="235"/>
      <c r="N81" s="235"/>
      <c r="O81" s="235"/>
      <c r="P81" s="235"/>
      <c r="Q81" s="235"/>
    </row>
    <row r="82" spans="1:17" ht="12" customHeight="1" x14ac:dyDescent="0.25">
      <c r="A82" s="235"/>
      <c r="B82" s="235"/>
      <c r="C82" s="235"/>
      <c r="D82" s="235"/>
      <c r="E82" s="235"/>
      <c r="F82" s="235"/>
      <c r="G82" s="235"/>
      <c r="H82" s="235"/>
      <c r="I82" s="235"/>
      <c r="J82" s="235"/>
      <c r="K82" s="235"/>
      <c r="L82" s="235"/>
      <c r="M82" s="235"/>
      <c r="N82" s="235"/>
      <c r="O82" s="235"/>
      <c r="P82" s="235"/>
      <c r="Q82" s="235"/>
    </row>
    <row r="83" spans="1:17" ht="12" customHeight="1" x14ac:dyDescent="0.25">
      <c r="A83" s="235"/>
      <c r="B83" s="235"/>
      <c r="C83" s="235"/>
      <c r="D83" s="235"/>
      <c r="E83" s="235"/>
      <c r="F83" s="235"/>
      <c r="G83" s="235"/>
      <c r="H83" s="235"/>
      <c r="I83" s="235"/>
      <c r="J83" s="235"/>
      <c r="K83" s="235"/>
      <c r="L83" s="235"/>
      <c r="M83" s="235"/>
      <c r="N83" s="235"/>
      <c r="O83" s="235"/>
      <c r="P83" s="235"/>
      <c r="Q83" s="235"/>
    </row>
    <row r="84" spans="1:17" ht="12" customHeight="1" x14ac:dyDescent="0.25">
      <c r="A84" s="235"/>
      <c r="B84" s="235"/>
      <c r="C84" s="235"/>
      <c r="D84" s="235"/>
      <c r="E84" s="235"/>
      <c r="F84" s="235"/>
      <c r="G84" s="235"/>
      <c r="H84" s="235"/>
      <c r="I84" s="235"/>
      <c r="J84" s="235"/>
      <c r="K84" s="235"/>
      <c r="L84" s="235"/>
      <c r="M84" s="235"/>
      <c r="N84" s="235"/>
      <c r="O84" s="235"/>
      <c r="P84" s="235"/>
      <c r="Q84" s="235"/>
    </row>
    <row r="85" spans="1:17" ht="12" customHeight="1" x14ac:dyDescent="0.25">
      <c r="A85" s="235"/>
      <c r="B85" s="235"/>
      <c r="C85" s="235"/>
      <c r="D85" s="235"/>
      <c r="E85" s="235"/>
      <c r="F85" s="235"/>
      <c r="G85" s="235"/>
      <c r="H85" s="235"/>
      <c r="I85" s="235"/>
      <c r="J85" s="235"/>
      <c r="K85" s="235"/>
      <c r="L85" s="235"/>
      <c r="M85" s="235"/>
      <c r="N85" s="235"/>
      <c r="O85" s="235"/>
      <c r="P85" s="235"/>
      <c r="Q85" s="235"/>
    </row>
    <row r="86" spans="1:17" ht="12" customHeight="1" x14ac:dyDescent="0.25">
      <c r="A86" s="235"/>
      <c r="B86" s="235"/>
      <c r="C86" s="235"/>
      <c r="D86" s="235"/>
      <c r="E86" s="235"/>
      <c r="F86" s="235"/>
      <c r="G86" s="235"/>
      <c r="H86" s="235"/>
      <c r="I86" s="235"/>
      <c r="J86" s="235"/>
      <c r="K86" s="235"/>
      <c r="L86" s="235"/>
      <c r="M86" s="235"/>
      <c r="N86" s="235"/>
      <c r="O86" s="235"/>
      <c r="P86" s="235"/>
      <c r="Q86" s="235"/>
    </row>
    <row r="87" spans="1:17" ht="12" customHeight="1" x14ac:dyDescent="0.25">
      <c r="A87" s="235"/>
      <c r="B87" s="235"/>
      <c r="C87" s="235"/>
      <c r="D87" s="235"/>
      <c r="E87" s="235"/>
      <c r="F87" s="235"/>
      <c r="G87" s="235"/>
      <c r="H87" s="235"/>
      <c r="I87" s="235"/>
      <c r="J87" s="235"/>
      <c r="K87" s="235"/>
      <c r="L87" s="235"/>
      <c r="M87" s="235"/>
      <c r="N87" s="235"/>
      <c r="O87" s="235"/>
      <c r="P87" s="235"/>
      <c r="Q87" s="235"/>
    </row>
    <row r="88" spans="1:17" ht="12" customHeight="1" x14ac:dyDescent="0.25">
      <c r="A88" s="235"/>
      <c r="B88" s="235"/>
      <c r="C88" s="235"/>
      <c r="D88" s="235"/>
      <c r="E88" s="235"/>
      <c r="F88" s="235"/>
      <c r="G88" s="235"/>
      <c r="H88" s="235"/>
      <c r="I88" s="235"/>
      <c r="J88" s="235"/>
      <c r="K88" s="235"/>
      <c r="L88" s="235"/>
      <c r="M88" s="235"/>
      <c r="N88" s="235"/>
      <c r="O88" s="235"/>
      <c r="P88" s="235"/>
      <c r="Q88" s="235"/>
    </row>
    <row r="89" spans="1:17" ht="12" customHeight="1" x14ac:dyDescent="0.25">
      <c r="A89" s="235"/>
      <c r="B89" s="235"/>
      <c r="C89" s="235"/>
      <c r="D89" s="235"/>
      <c r="E89" s="235"/>
      <c r="F89" s="235"/>
      <c r="G89" s="235"/>
      <c r="H89" s="235"/>
      <c r="I89" s="235"/>
      <c r="J89" s="235"/>
      <c r="K89" s="235"/>
      <c r="L89" s="235"/>
      <c r="M89" s="235"/>
      <c r="N89" s="235"/>
      <c r="O89" s="235"/>
      <c r="P89" s="235"/>
      <c r="Q89" s="235"/>
    </row>
    <row r="90" spans="1:17" ht="12" customHeight="1" x14ac:dyDescent="0.25">
      <c r="A90" s="235"/>
      <c r="B90" s="235"/>
      <c r="C90" s="235"/>
      <c r="D90" s="235"/>
      <c r="E90" s="235"/>
      <c r="F90" s="235"/>
      <c r="G90" s="235"/>
      <c r="H90" s="235"/>
      <c r="I90" s="235"/>
      <c r="J90" s="235"/>
      <c r="K90" s="235"/>
      <c r="L90" s="235"/>
      <c r="M90" s="235"/>
      <c r="N90" s="235"/>
      <c r="O90" s="235"/>
      <c r="P90" s="235"/>
      <c r="Q90" s="235"/>
    </row>
    <row r="91" spans="1:17" ht="12" customHeight="1" x14ac:dyDescent="0.25">
      <c r="A91" s="235"/>
      <c r="B91" s="235"/>
      <c r="C91" s="235"/>
      <c r="D91" s="235"/>
      <c r="E91" s="235"/>
      <c r="F91" s="235"/>
      <c r="G91" s="235"/>
      <c r="H91" s="235"/>
      <c r="I91" s="235"/>
      <c r="J91" s="235"/>
      <c r="K91" s="235"/>
      <c r="L91" s="235"/>
      <c r="M91" s="235"/>
      <c r="N91" s="235"/>
      <c r="O91" s="235"/>
      <c r="P91" s="235"/>
      <c r="Q91" s="235"/>
    </row>
    <row r="92" spans="1:17" ht="12" customHeight="1" x14ac:dyDescent="0.25">
      <c r="A92" s="235"/>
      <c r="B92" s="235"/>
      <c r="C92" s="235"/>
      <c r="D92" s="235"/>
      <c r="E92" s="235"/>
      <c r="F92" s="235"/>
      <c r="G92" s="235"/>
      <c r="H92" s="235"/>
      <c r="I92" s="235"/>
      <c r="J92" s="235"/>
      <c r="K92" s="235"/>
      <c r="L92" s="235"/>
      <c r="M92" s="235"/>
      <c r="N92" s="235"/>
      <c r="O92" s="235"/>
      <c r="P92" s="235"/>
      <c r="Q92" s="235"/>
    </row>
    <row r="93" spans="1:17" ht="12" customHeight="1" x14ac:dyDescent="0.25">
      <c r="A93" s="235"/>
      <c r="B93" s="235"/>
      <c r="C93" s="235"/>
      <c r="D93" s="235"/>
      <c r="E93" s="235"/>
      <c r="F93" s="235"/>
      <c r="G93" s="235"/>
      <c r="H93" s="235"/>
      <c r="I93" s="235"/>
      <c r="J93" s="235"/>
      <c r="K93" s="235"/>
      <c r="L93" s="235"/>
      <c r="M93" s="235"/>
      <c r="N93" s="235"/>
      <c r="O93" s="235"/>
      <c r="P93" s="235"/>
      <c r="Q93" s="235"/>
    </row>
    <row r="94" spans="1:17" ht="12" customHeight="1" x14ac:dyDescent="0.25">
      <c r="A94" s="235"/>
      <c r="B94" s="235"/>
      <c r="C94" s="235"/>
      <c r="D94" s="235"/>
      <c r="E94" s="235"/>
      <c r="F94" s="235"/>
      <c r="G94" s="235"/>
      <c r="H94" s="235"/>
      <c r="I94" s="235"/>
      <c r="J94" s="235"/>
      <c r="K94" s="235"/>
      <c r="L94" s="235"/>
      <c r="M94" s="235"/>
      <c r="N94" s="235"/>
      <c r="O94" s="235"/>
      <c r="P94" s="235"/>
      <c r="Q94" s="235"/>
    </row>
    <row r="95" spans="1:17" ht="12" customHeight="1" x14ac:dyDescent="0.25">
      <c r="A95" s="235"/>
      <c r="B95" s="235"/>
      <c r="C95" s="235"/>
      <c r="D95" s="235"/>
      <c r="E95" s="235"/>
      <c r="F95" s="235"/>
      <c r="G95" s="235"/>
      <c r="H95" s="235"/>
      <c r="I95" s="235"/>
      <c r="J95" s="235"/>
      <c r="K95" s="235"/>
      <c r="L95" s="235"/>
      <c r="M95" s="235"/>
      <c r="N95" s="235"/>
      <c r="O95" s="235"/>
      <c r="P95" s="235"/>
      <c r="Q95" s="235"/>
    </row>
    <row r="96" spans="1:17" ht="12" customHeight="1" x14ac:dyDescent="0.25">
      <c r="A96" s="235"/>
      <c r="B96" s="235"/>
      <c r="C96" s="235"/>
      <c r="D96" s="235"/>
      <c r="E96" s="235"/>
      <c r="F96" s="235"/>
      <c r="G96" s="235"/>
      <c r="H96" s="235"/>
      <c r="I96" s="235"/>
      <c r="J96" s="235"/>
      <c r="K96" s="235"/>
      <c r="L96" s="235"/>
      <c r="M96" s="235"/>
      <c r="N96" s="235"/>
      <c r="O96" s="235"/>
      <c r="P96" s="235"/>
      <c r="Q96" s="235"/>
    </row>
    <row r="97" spans="1:17" ht="12" customHeight="1" x14ac:dyDescent="0.25">
      <c r="A97" s="235"/>
      <c r="B97" s="235"/>
      <c r="C97" s="235"/>
      <c r="D97" s="235"/>
      <c r="E97" s="235"/>
      <c r="F97" s="235"/>
      <c r="G97" s="235"/>
      <c r="H97" s="235"/>
      <c r="I97" s="235"/>
      <c r="J97" s="235"/>
      <c r="K97" s="235"/>
      <c r="L97" s="235"/>
      <c r="M97" s="235"/>
      <c r="N97" s="235"/>
      <c r="O97" s="235"/>
      <c r="P97" s="235"/>
      <c r="Q97" s="235"/>
    </row>
    <row r="98" spans="1:17" ht="12" customHeight="1" x14ac:dyDescent="0.25">
      <c r="A98" s="235"/>
      <c r="B98" s="235"/>
      <c r="C98" s="235"/>
      <c r="D98" s="235"/>
      <c r="E98" s="235"/>
      <c r="F98" s="235"/>
      <c r="G98" s="235"/>
      <c r="H98" s="235"/>
      <c r="I98" s="235"/>
      <c r="J98" s="235"/>
      <c r="K98" s="235"/>
      <c r="L98" s="235"/>
      <c r="M98" s="235"/>
      <c r="N98" s="235"/>
      <c r="O98" s="235"/>
      <c r="P98" s="235"/>
      <c r="Q98" s="235"/>
    </row>
    <row r="99" spans="1:17" ht="12" customHeight="1" x14ac:dyDescent="0.25">
      <c r="A99" s="235"/>
      <c r="B99" s="235"/>
      <c r="C99" s="235"/>
      <c r="D99" s="235"/>
      <c r="E99" s="235"/>
      <c r="F99" s="235"/>
      <c r="G99" s="235"/>
      <c r="H99" s="235"/>
      <c r="I99" s="235"/>
      <c r="J99" s="235"/>
      <c r="K99" s="235"/>
      <c r="L99" s="235"/>
      <c r="M99" s="235"/>
      <c r="N99" s="235"/>
      <c r="O99" s="235"/>
      <c r="P99" s="235"/>
      <c r="Q99" s="235"/>
    </row>
    <row r="100" spans="1:17" ht="12" customHeight="1" x14ac:dyDescent="0.25">
      <c r="A100" s="235"/>
      <c r="B100" s="235"/>
      <c r="C100" s="235"/>
      <c r="D100" s="235"/>
      <c r="E100" s="235"/>
      <c r="F100" s="235"/>
      <c r="G100" s="235"/>
      <c r="H100" s="235"/>
      <c r="I100" s="235"/>
      <c r="J100" s="235"/>
      <c r="K100" s="235"/>
      <c r="L100" s="235"/>
      <c r="M100" s="235"/>
      <c r="N100" s="235"/>
      <c r="O100" s="235"/>
      <c r="P100" s="235"/>
      <c r="Q100" s="235"/>
    </row>
    <row r="101" spans="1:17" ht="12" customHeight="1" x14ac:dyDescent="0.25">
      <c r="A101" s="235"/>
      <c r="B101" s="235"/>
      <c r="C101" s="235"/>
      <c r="D101" s="235"/>
      <c r="E101" s="235"/>
      <c r="F101" s="235"/>
      <c r="G101" s="235"/>
      <c r="H101" s="235"/>
      <c r="I101" s="235"/>
      <c r="J101" s="235"/>
      <c r="K101" s="235"/>
      <c r="L101" s="235"/>
      <c r="M101" s="235"/>
      <c r="N101" s="235"/>
      <c r="O101" s="235"/>
      <c r="P101" s="235"/>
      <c r="Q101" s="235"/>
    </row>
    <row r="102" spans="1:17" ht="12" customHeight="1" x14ac:dyDescent="0.25">
      <c r="A102" s="235"/>
      <c r="B102" s="235"/>
      <c r="C102" s="235"/>
      <c r="D102" s="235"/>
      <c r="E102" s="235"/>
      <c r="F102" s="235"/>
      <c r="G102" s="235"/>
      <c r="H102" s="235"/>
      <c r="I102" s="235"/>
      <c r="J102" s="235"/>
      <c r="K102" s="235"/>
      <c r="L102" s="235"/>
      <c r="M102" s="235"/>
      <c r="N102" s="235"/>
      <c r="O102" s="235"/>
      <c r="P102" s="235"/>
      <c r="Q102" s="235"/>
    </row>
    <row r="103" spans="1:17" ht="12" customHeight="1" x14ac:dyDescent="0.25">
      <c r="A103" s="235"/>
      <c r="B103" s="235"/>
      <c r="C103" s="235"/>
      <c r="D103" s="235"/>
      <c r="E103" s="235"/>
      <c r="F103" s="235"/>
      <c r="G103" s="235"/>
      <c r="H103" s="235"/>
      <c r="I103" s="235"/>
      <c r="J103" s="235"/>
      <c r="K103" s="235"/>
      <c r="L103" s="235"/>
      <c r="M103" s="235"/>
      <c r="N103" s="235"/>
      <c r="O103" s="235"/>
      <c r="P103" s="235"/>
      <c r="Q103" s="235"/>
    </row>
    <row r="104" spans="1:17" ht="12" customHeight="1" x14ac:dyDescent="0.25">
      <c r="A104" s="235"/>
      <c r="B104" s="235"/>
      <c r="C104" s="235"/>
      <c r="D104" s="235"/>
      <c r="E104" s="235"/>
      <c r="F104" s="235"/>
      <c r="G104" s="235"/>
      <c r="H104" s="235"/>
      <c r="I104" s="235"/>
      <c r="J104" s="235"/>
      <c r="K104" s="235"/>
      <c r="L104" s="235"/>
      <c r="M104" s="235"/>
      <c r="N104" s="235"/>
      <c r="O104" s="235"/>
      <c r="P104" s="235"/>
      <c r="Q104" s="235"/>
    </row>
    <row r="105" spans="1:17" ht="12" customHeight="1" x14ac:dyDescent="0.25">
      <c r="A105" s="235"/>
      <c r="B105" s="235"/>
      <c r="C105" s="235"/>
      <c r="D105" s="235"/>
      <c r="E105" s="235"/>
      <c r="F105" s="235"/>
      <c r="G105" s="235"/>
      <c r="H105" s="235"/>
      <c r="I105" s="235"/>
      <c r="J105" s="235"/>
      <c r="K105" s="235"/>
      <c r="L105" s="235"/>
      <c r="M105" s="235"/>
      <c r="N105" s="235"/>
      <c r="O105" s="235"/>
      <c r="P105" s="235"/>
      <c r="Q105" s="235"/>
    </row>
    <row r="106" spans="1:17" ht="12" customHeight="1" x14ac:dyDescent="0.25">
      <c r="A106" s="235"/>
      <c r="B106" s="235"/>
      <c r="C106" s="235"/>
      <c r="D106" s="235"/>
      <c r="E106" s="235"/>
      <c r="F106" s="235"/>
      <c r="G106" s="235"/>
      <c r="H106" s="235"/>
      <c r="I106" s="235"/>
      <c r="J106" s="235"/>
      <c r="K106" s="235"/>
      <c r="L106" s="235"/>
      <c r="M106" s="235"/>
      <c r="N106" s="235"/>
      <c r="O106" s="235"/>
      <c r="P106" s="235"/>
      <c r="Q106" s="235"/>
    </row>
    <row r="107" spans="1:17" ht="12" customHeight="1" x14ac:dyDescent="0.25">
      <c r="A107" s="235"/>
      <c r="B107" s="235"/>
      <c r="C107" s="235"/>
      <c r="D107" s="235"/>
      <c r="E107" s="235"/>
      <c r="F107" s="235"/>
      <c r="G107" s="235"/>
      <c r="H107" s="235"/>
      <c r="I107" s="235"/>
      <c r="J107" s="235"/>
      <c r="K107" s="235"/>
      <c r="L107" s="235"/>
      <c r="M107" s="235"/>
      <c r="N107" s="235"/>
      <c r="O107" s="235"/>
      <c r="P107" s="235"/>
      <c r="Q107" s="235"/>
    </row>
    <row r="108" spans="1:17" ht="12" customHeight="1" x14ac:dyDescent="0.25">
      <c r="A108" s="235"/>
      <c r="B108" s="235"/>
      <c r="C108" s="235"/>
      <c r="D108" s="235"/>
      <c r="E108" s="235"/>
      <c r="F108" s="235"/>
      <c r="G108" s="235"/>
      <c r="H108" s="235"/>
      <c r="I108" s="235"/>
      <c r="J108" s="235"/>
      <c r="K108" s="235"/>
      <c r="L108" s="235"/>
      <c r="M108" s="235"/>
      <c r="N108" s="235"/>
      <c r="O108" s="235"/>
      <c r="P108" s="235"/>
      <c r="Q108" s="235"/>
    </row>
    <row r="109" spans="1:17" ht="12" customHeight="1" x14ac:dyDescent="0.25">
      <c r="A109" s="235"/>
      <c r="B109" s="235"/>
      <c r="C109" s="235"/>
      <c r="D109" s="235"/>
      <c r="E109" s="235"/>
      <c r="F109" s="235"/>
      <c r="G109" s="235"/>
      <c r="H109" s="235"/>
      <c r="I109" s="235"/>
      <c r="J109" s="235"/>
      <c r="K109" s="235"/>
      <c r="L109" s="235"/>
      <c r="M109" s="235"/>
      <c r="N109" s="235"/>
      <c r="O109" s="235"/>
      <c r="P109" s="235"/>
      <c r="Q109" s="235"/>
    </row>
    <row r="110" spans="1:17" ht="12" customHeight="1" x14ac:dyDescent="0.25">
      <c r="A110" s="235"/>
      <c r="B110" s="235"/>
      <c r="C110" s="235"/>
      <c r="D110" s="235"/>
      <c r="E110" s="235"/>
      <c r="F110" s="235"/>
      <c r="G110" s="235"/>
      <c r="H110" s="235"/>
      <c r="I110" s="235"/>
      <c r="J110" s="235"/>
      <c r="K110" s="235"/>
      <c r="L110" s="235"/>
      <c r="M110" s="235"/>
      <c r="N110" s="235"/>
      <c r="O110" s="235"/>
      <c r="P110" s="235"/>
      <c r="Q110" s="235"/>
    </row>
    <row r="111" spans="1:17" ht="12" customHeight="1" x14ac:dyDescent="0.25">
      <c r="A111" s="235"/>
      <c r="B111" s="235"/>
      <c r="C111" s="235"/>
      <c r="D111" s="235"/>
      <c r="E111" s="235"/>
      <c r="F111" s="235"/>
      <c r="G111" s="235"/>
      <c r="H111" s="235"/>
      <c r="I111" s="235"/>
      <c r="J111" s="235"/>
      <c r="K111" s="235"/>
      <c r="L111" s="235"/>
      <c r="M111" s="235"/>
      <c r="N111" s="235"/>
      <c r="O111" s="235"/>
      <c r="P111" s="235"/>
      <c r="Q111" s="235"/>
    </row>
    <row r="112" spans="1:17" ht="12" customHeight="1" x14ac:dyDescent="0.25">
      <c r="A112" s="235"/>
      <c r="B112" s="235"/>
      <c r="C112" s="235"/>
      <c r="D112" s="235"/>
      <c r="E112" s="235"/>
      <c r="F112" s="235"/>
      <c r="G112" s="235"/>
      <c r="H112" s="235"/>
      <c r="I112" s="235"/>
      <c r="J112" s="235"/>
      <c r="K112" s="235"/>
      <c r="L112" s="235"/>
      <c r="M112" s="235"/>
      <c r="N112" s="235"/>
      <c r="O112" s="235"/>
      <c r="P112" s="235"/>
      <c r="Q112" s="235"/>
    </row>
    <row r="113" spans="1:17" ht="12" customHeight="1" x14ac:dyDescent="0.25">
      <c r="A113" s="235"/>
      <c r="B113" s="235"/>
      <c r="C113" s="235"/>
      <c r="D113" s="235"/>
      <c r="E113" s="235"/>
      <c r="F113" s="235"/>
      <c r="G113" s="235"/>
      <c r="H113" s="235"/>
      <c r="I113" s="235"/>
      <c r="J113" s="235"/>
      <c r="K113" s="235"/>
      <c r="L113" s="235"/>
      <c r="M113" s="235"/>
      <c r="N113" s="235"/>
      <c r="O113" s="235"/>
      <c r="P113" s="235"/>
      <c r="Q113" s="235"/>
    </row>
    <row r="114" spans="1:17" ht="12" customHeight="1" x14ac:dyDescent="0.25">
      <c r="A114" s="235"/>
      <c r="B114" s="235"/>
      <c r="C114" s="235"/>
      <c r="D114" s="235"/>
      <c r="E114" s="235"/>
      <c r="F114" s="235"/>
      <c r="G114" s="235"/>
      <c r="H114" s="235"/>
      <c r="I114" s="235"/>
      <c r="J114" s="235"/>
      <c r="K114" s="235"/>
      <c r="L114" s="235"/>
      <c r="M114" s="235"/>
      <c r="N114" s="235"/>
      <c r="O114" s="235"/>
      <c r="P114" s="235"/>
      <c r="Q114" s="235"/>
    </row>
    <row r="115" spans="1:17" ht="12" customHeight="1" x14ac:dyDescent="0.25">
      <c r="A115" s="235"/>
      <c r="B115" s="235"/>
      <c r="C115" s="235"/>
      <c r="D115" s="235"/>
      <c r="E115" s="235"/>
      <c r="F115" s="235"/>
      <c r="G115" s="235"/>
      <c r="H115" s="235"/>
      <c r="I115" s="235"/>
      <c r="J115" s="235"/>
      <c r="K115" s="235"/>
      <c r="L115" s="235"/>
      <c r="M115" s="235"/>
      <c r="N115" s="235"/>
      <c r="O115" s="235"/>
      <c r="P115" s="235"/>
      <c r="Q115" s="235"/>
    </row>
    <row r="116" spans="1:17" ht="12" customHeight="1" x14ac:dyDescent="0.25">
      <c r="A116" s="235"/>
      <c r="B116" s="235"/>
      <c r="C116" s="235"/>
      <c r="D116" s="235"/>
      <c r="E116" s="235"/>
      <c r="F116" s="235"/>
      <c r="G116" s="235"/>
      <c r="H116" s="235"/>
      <c r="I116" s="235"/>
      <c r="J116" s="235"/>
      <c r="K116" s="235"/>
      <c r="L116" s="235"/>
      <c r="M116" s="235"/>
      <c r="N116" s="235"/>
      <c r="O116" s="235"/>
      <c r="P116" s="235"/>
      <c r="Q116" s="235"/>
    </row>
    <row r="117" spans="1:17" ht="12" customHeight="1" x14ac:dyDescent="0.25">
      <c r="A117" s="235"/>
      <c r="B117" s="235"/>
      <c r="C117" s="235"/>
      <c r="D117" s="235"/>
      <c r="E117" s="235"/>
      <c r="F117" s="235"/>
      <c r="G117" s="235"/>
      <c r="H117" s="235"/>
      <c r="I117" s="235"/>
      <c r="J117" s="235"/>
      <c r="K117" s="235"/>
      <c r="L117" s="235"/>
      <c r="M117" s="235"/>
      <c r="N117" s="235"/>
      <c r="O117" s="235"/>
      <c r="P117" s="235"/>
      <c r="Q117" s="235"/>
    </row>
    <row r="118" spans="1:17" ht="12" customHeight="1" x14ac:dyDescent="0.25">
      <c r="A118" s="235"/>
      <c r="B118" s="235"/>
      <c r="C118" s="235"/>
      <c r="D118" s="235"/>
      <c r="E118" s="235"/>
      <c r="F118" s="235"/>
      <c r="G118" s="235"/>
      <c r="H118" s="235"/>
      <c r="I118" s="235"/>
      <c r="J118" s="235"/>
      <c r="K118" s="235"/>
      <c r="L118" s="235"/>
      <c r="M118" s="235"/>
      <c r="N118" s="235"/>
      <c r="O118" s="235"/>
      <c r="P118" s="235"/>
      <c r="Q118" s="235"/>
    </row>
    <row r="119" spans="1:17" ht="12" customHeight="1" x14ac:dyDescent="0.25">
      <c r="A119" s="235"/>
      <c r="B119" s="235"/>
      <c r="C119" s="235"/>
      <c r="D119" s="235"/>
      <c r="E119" s="235"/>
      <c r="F119" s="235"/>
      <c r="G119" s="235"/>
      <c r="H119" s="235"/>
      <c r="I119" s="235"/>
      <c r="J119" s="235"/>
      <c r="K119" s="235"/>
      <c r="L119" s="235"/>
      <c r="M119" s="235"/>
      <c r="N119" s="235"/>
      <c r="O119" s="235"/>
      <c r="P119" s="235"/>
      <c r="Q119" s="235"/>
    </row>
    <row r="120" spans="1:17" ht="12" customHeight="1" x14ac:dyDescent="0.25">
      <c r="A120" s="235"/>
      <c r="B120" s="235"/>
      <c r="C120" s="235"/>
      <c r="D120" s="235"/>
      <c r="E120" s="235"/>
      <c r="F120" s="235"/>
      <c r="G120" s="235"/>
      <c r="H120" s="235"/>
      <c r="I120" s="235"/>
      <c r="J120" s="235"/>
      <c r="K120" s="235"/>
      <c r="L120" s="235"/>
      <c r="M120" s="235"/>
      <c r="N120" s="235"/>
      <c r="O120" s="235"/>
      <c r="P120" s="235"/>
      <c r="Q120" s="235"/>
    </row>
    <row r="121" spans="1:17" ht="12" customHeight="1" x14ac:dyDescent="0.25">
      <c r="A121" s="235"/>
      <c r="B121" s="235"/>
      <c r="C121" s="235"/>
      <c r="D121" s="235"/>
      <c r="E121" s="235"/>
      <c r="F121" s="235"/>
      <c r="G121" s="235"/>
      <c r="H121" s="235"/>
      <c r="I121" s="235"/>
      <c r="J121" s="235"/>
      <c r="K121" s="235"/>
      <c r="L121" s="235"/>
      <c r="M121" s="235"/>
      <c r="N121" s="235"/>
      <c r="O121" s="235"/>
      <c r="P121" s="235"/>
      <c r="Q121" s="235"/>
    </row>
    <row r="122" spans="1:17" ht="12" customHeight="1" x14ac:dyDescent="0.25">
      <c r="A122" s="235"/>
      <c r="B122" s="235"/>
      <c r="C122" s="235"/>
      <c r="D122" s="235"/>
      <c r="E122" s="235"/>
      <c r="F122" s="235"/>
      <c r="G122" s="235"/>
      <c r="H122" s="235"/>
      <c r="I122" s="235"/>
      <c r="J122" s="235"/>
      <c r="K122" s="235"/>
      <c r="L122" s="235"/>
      <c r="M122" s="235"/>
      <c r="N122" s="235"/>
      <c r="O122" s="235"/>
      <c r="P122" s="235"/>
      <c r="Q122" s="235"/>
    </row>
    <row r="123" spans="1:17" ht="12" customHeight="1" x14ac:dyDescent="0.25">
      <c r="A123" s="235"/>
      <c r="B123" s="235"/>
      <c r="C123" s="235"/>
      <c r="D123" s="235"/>
      <c r="E123" s="235"/>
      <c r="F123" s="235"/>
      <c r="G123" s="235"/>
      <c r="H123" s="235"/>
      <c r="I123" s="235"/>
      <c r="J123" s="235"/>
      <c r="K123" s="235"/>
      <c r="L123" s="235"/>
      <c r="M123" s="235"/>
      <c r="N123" s="235"/>
      <c r="O123" s="235"/>
      <c r="P123" s="235"/>
      <c r="Q123" s="235"/>
    </row>
    <row r="124" spans="1:17" ht="12" customHeight="1" x14ac:dyDescent="0.25">
      <c r="A124" s="235"/>
      <c r="B124" s="235"/>
      <c r="C124" s="235"/>
      <c r="D124" s="235"/>
      <c r="E124" s="235"/>
      <c r="F124" s="235"/>
      <c r="G124" s="235"/>
      <c r="H124" s="235"/>
      <c r="I124" s="235"/>
      <c r="J124" s="235"/>
      <c r="K124" s="235"/>
      <c r="L124" s="235"/>
      <c r="M124" s="235"/>
      <c r="N124" s="235"/>
      <c r="O124" s="235"/>
      <c r="P124" s="235"/>
      <c r="Q124" s="235"/>
    </row>
    <row r="125" spans="1:17" ht="12" customHeight="1" x14ac:dyDescent="0.25">
      <c r="A125" s="235"/>
      <c r="B125" s="235"/>
      <c r="C125" s="235"/>
      <c r="D125" s="235"/>
      <c r="E125" s="235"/>
      <c r="F125" s="235"/>
      <c r="G125" s="235"/>
      <c r="H125" s="235"/>
      <c r="I125" s="235"/>
      <c r="J125" s="235"/>
      <c r="K125" s="235"/>
      <c r="L125" s="235"/>
      <c r="M125" s="235"/>
      <c r="N125" s="235"/>
      <c r="O125" s="235"/>
      <c r="P125" s="235"/>
      <c r="Q125" s="235"/>
    </row>
    <row r="126" spans="1:17" ht="12" customHeight="1" x14ac:dyDescent="0.25">
      <c r="A126" s="235"/>
      <c r="B126" s="235"/>
      <c r="C126" s="235"/>
      <c r="D126" s="235"/>
      <c r="E126" s="235"/>
      <c r="F126" s="235"/>
      <c r="G126" s="235"/>
      <c r="H126" s="235"/>
      <c r="I126" s="235"/>
      <c r="J126" s="235"/>
      <c r="K126" s="235"/>
      <c r="L126" s="235"/>
      <c r="M126" s="235"/>
      <c r="N126" s="235"/>
      <c r="O126" s="235"/>
      <c r="P126" s="235"/>
      <c r="Q126" s="235"/>
    </row>
    <row r="127" spans="1:17" ht="12" customHeight="1" x14ac:dyDescent="0.25">
      <c r="A127" s="235"/>
      <c r="B127" s="235"/>
      <c r="C127" s="235"/>
      <c r="D127" s="235"/>
      <c r="E127" s="235"/>
      <c r="F127" s="235"/>
      <c r="G127" s="235"/>
      <c r="H127" s="235"/>
      <c r="I127" s="235"/>
      <c r="J127" s="235"/>
      <c r="K127" s="235"/>
      <c r="L127" s="235"/>
      <c r="M127" s="235"/>
      <c r="N127" s="235"/>
      <c r="O127" s="235"/>
      <c r="P127" s="235"/>
      <c r="Q127" s="235"/>
    </row>
    <row r="128" spans="1:17" ht="12" customHeight="1" x14ac:dyDescent="0.25">
      <c r="A128" s="235"/>
      <c r="B128" s="235"/>
      <c r="C128" s="235"/>
      <c r="D128" s="235"/>
      <c r="E128" s="235"/>
      <c r="F128" s="235"/>
      <c r="G128" s="235"/>
      <c r="H128" s="235"/>
      <c r="I128" s="235"/>
      <c r="J128" s="235"/>
      <c r="K128" s="235"/>
      <c r="L128" s="235"/>
      <c r="M128" s="235"/>
      <c r="N128" s="235"/>
      <c r="O128" s="235"/>
      <c r="P128" s="235"/>
      <c r="Q128" s="235"/>
    </row>
    <row r="129" spans="1:17" ht="12" customHeight="1" x14ac:dyDescent="0.25">
      <c r="A129" s="235"/>
      <c r="B129" s="235"/>
      <c r="C129" s="235"/>
      <c r="D129" s="235"/>
      <c r="E129" s="235"/>
      <c r="F129" s="235"/>
      <c r="G129" s="235"/>
      <c r="H129" s="235"/>
      <c r="I129" s="235"/>
      <c r="J129" s="235"/>
      <c r="K129" s="235"/>
      <c r="L129" s="235"/>
      <c r="M129" s="235"/>
      <c r="N129" s="235"/>
      <c r="O129" s="235"/>
      <c r="P129" s="235"/>
      <c r="Q129" s="235"/>
    </row>
    <row r="130" spans="1:17" ht="12" customHeight="1" x14ac:dyDescent="0.25">
      <c r="A130" s="235"/>
      <c r="B130" s="235"/>
      <c r="C130" s="235"/>
      <c r="D130" s="235"/>
      <c r="E130" s="235"/>
      <c r="F130" s="235"/>
      <c r="G130" s="235"/>
      <c r="H130" s="235"/>
      <c r="I130" s="235"/>
      <c r="J130" s="235"/>
      <c r="K130" s="235"/>
      <c r="L130" s="235"/>
      <c r="M130" s="235"/>
      <c r="N130" s="235"/>
      <c r="O130" s="235"/>
      <c r="P130" s="235"/>
      <c r="Q130" s="235"/>
    </row>
    <row r="131" spans="1:17" ht="12" customHeight="1" x14ac:dyDescent="0.25">
      <c r="A131" s="235"/>
      <c r="B131" s="235"/>
      <c r="C131" s="235"/>
      <c r="D131" s="235"/>
      <c r="E131" s="235"/>
      <c r="F131" s="235"/>
      <c r="G131" s="235"/>
      <c r="H131" s="235"/>
      <c r="I131" s="235"/>
      <c r="J131" s="235"/>
      <c r="K131" s="235"/>
      <c r="L131" s="235"/>
      <c r="M131" s="235"/>
      <c r="N131" s="235"/>
      <c r="O131" s="235"/>
      <c r="P131" s="235"/>
      <c r="Q131" s="235"/>
    </row>
    <row r="132" spans="1:17" ht="12" customHeight="1" x14ac:dyDescent="0.25">
      <c r="A132" s="235"/>
      <c r="B132" s="235"/>
      <c r="C132" s="235"/>
      <c r="D132" s="235"/>
      <c r="E132" s="235"/>
      <c r="F132" s="235"/>
      <c r="G132" s="235"/>
      <c r="H132" s="235"/>
      <c r="I132" s="235"/>
      <c r="J132" s="235"/>
      <c r="K132" s="235"/>
      <c r="L132" s="235"/>
      <c r="M132" s="235"/>
      <c r="N132" s="235"/>
      <c r="O132" s="235"/>
      <c r="P132" s="235"/>
      <c r="Q132" s="235"/>
    </row>
    <row r="133" spans="1:17" ht="12" customHeight="1" x14ac:dyDescent="0.25">
      <c r="A133" s="235"/>
      <c r="B133" s="235"/>
      <c r="C133" s="235"/>
      <c r="D133" s="235"/>
      <c r="E133" s="235"/>
      <c r="F133" s="235"/>
      <c r="G133" s="235"/>
      <c r="H133" s="235"/>
      <c r="I133" s="235"/>
      <c r="J133" s="235"/>
      <c r="K133" s="235"/>
      <c r="L133" s="235"/>
      <c r="M133" s="235"/>
      <c r="N133" s="235"/>
      <c r="O133" s="235"/>
      <c r="P133" s="235"/>
      <c r="Q133" s="235"/>
    </row>
    <row r="134" spans="1:17" ht="12" customHeight="1" x14ac:dyDescent="0.25">
      <c r="A134" s="235"/>
      <c r="B134" s="235"/>
      <c r="C134" s="235"/>
      <c r="D134" s="235"/>
      <c r="E134" s="235"/>
      <c r="F134" s="235"/>
      <c r="G134" s="235"/>
      <c r="H134" s="235"/>
      <c r="I134" s="235"/>
      <c r="J134" s="235"/>
      <c r="K134" s="235"/>
      <c r="L134" s="235"/>
      <c r="M134" s="235"/>
      <c r="N134" s="235"/>
      <c r="O134" s="235"/>
      <c r="P134" s="235"/>
      <c r="Q134" s="235"/>
    </row>
    <row r="135" spans="1:17" ht="12" customHeight="1" x14ac:dyDescent="0.25">
      <c r="A135" s="235"/>
      <c r="B135" s="235"/>
      <c r="C135" s="235"/>
      <c r="D135" s="235"/>
      <c r="E135" s="235"/>
      <c r="F135" s="235"/>
      <c r="G135" s="235"/>
      <c r="H135" s="235"/>
      <c r="I135" s="235"/>
      <c r="J135" s="235"/>
      <c r="K135" s="235"/>
      <c r="L135" s="235"/>
      <c r="M135" s="235"/>
      <c r="N135" s="235"/>
      <c r="O135" s="235"/>
      <c r="P135" s="235"/>
      <c r="Q135" s="235"/>
    </row>
    <row r="136" spans="1:17" ht="12" customHeight="1" x14ac:dyDescent="0.25">
      <c r="A136" s="235"/>
      <c r="B136" s="235"/>
      <c r="C136" s="235"/>
      <c r="D136" s="235"/>
      <c r="E136" s="235"/>
      <c r="F136" s="235"/>
      <c r="G136" s="235"/>
      <c r="H136" s="235"/>
      <c r="I136" s="235"/>
      <c r="J136" s="235"/>
      <c r="K136" s="235"/>
      <c r="L136" s="235"/>
      <c r="M136" s="235"/>
      <c r="N136" s="235"/>
      <c r="O136" s="235"/>
      <c r="P136" s="235"/>
      <c r="Q136" s="235"/>
    </row>
    <row r="137" spans="1:17" ht="12" customHeight="1" x14ac:dyDescent="0.25">
      <c r="A137" s="235"/>
      <c r="B137" s="235"/>
      <c r="C137" s="235"/>
      <c r="D137" s="235"/>
      <c r="E137" s="235"/>
      <c r="F137" s="235"/>
      <c r="G137" s="235"/>
      <c r="H137" s="235"/>
      <c r="I137" s="235"/>
      <c r="J137" s="235"/>
      <c r="K137" s="235"/>
      <c r="L137" s="235"/>
      <c r="M137" s="235"/>
      <c r="N137" s="235"/>
      <c r="O137" s="235"/>
      <c r="P137" s="235"/>
      <c r="Q137" s="235"/>
    </row>
    <row r="138" spans="1:17" ht="12" customHeight="1" x14ac:dyDescent="0.25">
      <c r="A138" s="235"/>
      <c r="B138" s="235"/>
      <c r="C138" s="235"/>
      <c r="D138" s="235"/>
      <c r="E138" s="235"/>
      <c r="F138" s="235"/>
      <c r="G138" s="235"/>
      <c r="H138" s="235"/>
      <c r="I138" s="235"/>
      <c r="J138" s="235"/>
      <c r="K138" s="235"/>
      <c r="L138" s="235"/>
      <c r="M138" s="235"/>
      <c r="N138" s="235"/>
      <c r="O138" s="235"/>
      <c r="P138" s="235"/>
      <c r="Q138" s="235"/>
    </row>
    <row r="139" spans="1:17" ht="12" customHeight="1" x14ac:dyDescent="0.25">
      <c r="A139" s="235"/>
      <c r="B139" s="235"/>
      <c r="C139" s="235"/>
      <c r="D139" s="235"/>
      <c r="E139" s="235"/>
      <c r="F139" s="235"/>
      <c r="G139" s="235"/>
      <c r="H139" s="235"/>
      <c r="I139" s="235"/>
      <c r="J139" s="235"/>
      <c r="K139" s="235"/>
      <c r="L139" s="235"/>
      <c r="M139" s="235"/>
      <c r="N139" s="235"/>
      <c r="O139" s="235"/>
      <c r="P139" s="235"/>
      <c r="Q139" s="235"/>
    </row>
    <row r="140" spans="1:17" ht="12" customHeight="1" x14ac:dyDescent="0.25">
      <c r="A140" s="235"/>
      <c r="B140" s="235"/>
      <c r="C140" s="235"/>
      <c r="D140" s="235"/>
      <c r="E140" s="235"/>
      <c r="F140" s="235"/>
      <c r="G140" s="235"/>
      <c r="H140" s="235"/>
      <c r="I140" s="235"/>
      <c r="J140" s="235"/>
      <c r="K140" s="235"/>
      <c r="L140" s="235"/>
      <c r="M140" s="235"/>
      <c r="N140" s="235"/>
      <c r="O140" s="235"/>
      <c r="P140" s="235"/>
      <c r="Q140" s="235"/>
    </row>
    <row r="141" spans="1:17" ht="12" customHeight="1" x14ac:dyDescent="0.25">
      <c r="A141" s="235"/>
      <c r="B141" s="235"/>
      <c r="C141" s="235"/>
      <c r="D141" s="235"/>
      <c r="E141" s="235"/>
      <c r="F141" s="235"/>
      <c r="G141" s="235"/>
      <c r="H141" s="235"/>
      <c r="I141" s="235"/>
      <c r="J141" s="235"/>
      <c r="K141" s="235"/>
      <c r="L141" s="235"/>
      <c r="M141" s="235"/>
      <c r="N141" s="235"/>
      <c r="O141" s="235"/>
      <c r="P141" s="235"/>
      <c r="Q141" s="235"/>
    </row>
    <row r="142" spans="1:17" ht="12" customHeight="1" x14ac:dyDescent="0.25">
      <c r="A142" s="235"/>
      <c r="B142" s="235"/>
      <c r="C142" s="235"/>
      <c r="D142" s="235"/>
      <c r="E142" s="235"/>
      <c r="F142" s="235"/>
      <c r="G142" s="235"/>
      <c r="H142" s="235"/>
      <c r="I142" s="235"/>
      <c r="J142" s="235"/>
      <c r="K142" s="235"/>
      <c r="L142" s="235"/>
      <c r="M142" s="235"/>
      <c r="N142" s="235"/>
      <c r="O142" s="235"/>
      <c r="P142" s="235"/>
      <c r="Q142" s="235"/>
    </row>
    <row r="143" spans="1:17" ht="12" customHeight="1" x14ac:dyDescent="0.25">
      <c r="A143" s="235"/>
      <c r="B143" s="235"/>
      <c r="C143" s="235"/>
      <c r="D143" s="235"/>
      <c r="E143" s="235"/>
      <c r="F143" s="235"/>
      <c r="G143" s="235"/>
      <c r="H143" s="235"/>
      <c r="I143" s="235"/>
      <c r="J143" s="235"/>
      <c r="K143" s="235"/>
      <c r="L143" s="235"/>
      <c r="M143" s="235"/>
      <c r="N143" s="235"/>
      <c r="O143" s="235"/>
      <c r="P143" s="235"/>
      <c r="Q143" s="235"/>
    </row>
    <row r="144" spans="1:17" ht="12" customHeight="1" x14ac:dyDescent="0.25">
      <c r="A144" s="235"/>
      <c r="B144" s="235"/>
      <c r="C144" s="235"/>
      <c r="D144" s="235"/>
      <c r="E144" s="235"/>
      <c r="F144" s="235"/>
      <c r="G144" s="235"/>
      <c r="H144" s="235"/>
      <c r="I144" s="235"/>
      <c r="J144" s="235"/>
      <c r="K144" s="235"/>
      <c r="L144" s="235"/>
      <c r="M144" s="235"/>
      <c r="N144" s="235"/>
      <c r="O144" s="235"/>
      <c r="P144" s="235"/>
      <c r="Q144" s="235"/>
    </row>
    <row r="145" spans="1:17" ht="12" customHeight="1" x14ac:dyDescent="0.25">
      <c r="A145" s="235"/>
      <c r="B145" s="235"/>
      <c r="C145" s="235"/>
      <c r="D145" s="235"/>
      <c r="E145" s="235"/>
      <c r="F145" s="235"/>
      <c r="G145" s="235"/>
      <c r="H145" s="235"/>
      <c r="I145" s="235"/>
      <c r="J145" s="235"/>
      <c r="K145" s="235"/>
      <c r="L145" s="235"/>
      <c r="M145" s="235"/>
      <c r="N145" s="235"/>
      <c r="O145" s="235"/>
      <c r="P145" s="235"/>
      <c r="Q145" s="235"/>
    </row>
    <row r="146" spans="1:17" ht="12" customHeight="1" x14ac:dyDescent="0.25">
      <c r="A146" s="235"/>
      <c r="B146" s="235"/>
      <c r="C146" s="235"/>
      <c r="D146" s="235"/>
      <c r="E146" s="235"/>
      <c r="F146" s="235"/>
      <c r="G146" s="235"/>
      <c r="H146" s="235"/>
      <c r="I146" s="235"/>
      <c r="J146" s="235"/>
      <c r="K146" s="235"/>
      <c r="L146" s="235"/>
      <c r="M146" s="235"/>
      <c r="N146" s="235"/>
      <c r="O146" s="235"/>
      <c r="P146" s="235"/>
      <c r="Q146" s="235"/>
    </row>
    <row r="147" spans="1:17" ht="12" customHeight="1" x14ac:dyDescent="0.25">
      <c r="A147" s="235"/>
      <c r="B147" s="235"/>
      <c r="C147" s="235"/>
      <c r="D147" s="235"/>
      <c r="E147" s="235"/>
      <c r="F147" s="235"/>
      <c r="G147" s="235"/>
      <c r="H147" s="235"/>
      <c r="I147" s="235"/>
      <c r="J147" s="235"/>
      <c r="K147" s="235"/>
      <c r="L147" s="235"/>
      <c r="M147" s="235"/>
      <c r="N147" s="235"/>
      <c r="O147" s="235"/>
      <c r="P147" s="235"/>
      <c r="Q147" s="235"/>
    </row>
    <row r="148" spans="1:17" ht="12" customHeight="1" x14ac:dyDescent="0.25">
      <c r="A148" s="235"/>
      <c r="B148" s="235"/>
      <c r="C148" s="235"/>
      <c r="D148" s="235"/>
      <c r="E148" s="235"/>
      <c r="F148" s="235"/>
      <c r="G148" s="235"/>
      <c r="H148" s="235"/>
      <c r="I148" s="235"/>
      <c r="J148" s="235"/>
      <c r="K148" s="235"/>
      <c r="L148" s="235"/>
      <c r="M148" s="235"/>
      <c r="N148" s="235"/>
      <c r="O148" s="235"/>
      <c r="P148" s="235"/>
      <c r="Q148" s="235"/>
    </row>
    <row r="149" spans="1:17" ht="12" customHeight="1" x14ac:dyDescent="0.25">
      <c r="A149" s="235"/>
      <c r="B149" s="235"/>
      <c r="C149" s="235"/>
      <c r="D149" s="235"/>
      <c r="E149" s="235"/>
      <c r="F149" s="235"/>
      <c r="G149" s="235"/>
      <c r="H149" s="235"/>
      <c r="I149" s="235"/>
      <c r="J149" s="235"/>
      <c r="K149" s="235"/>
      <c r="L149" s="235"/>
      <c r="M149" s="235"/>
      <c r="N149" s="235"/>
      <c r="O149" s="235"/>
      <c r="P149" s="235"/>
      <c r="Q149" s="235"/>
    </row>
    <row r="150" spans="1:17" ht="12" customHeight="1" x14ac:dyDescent="0.25">
      <c r="A150" s="235"/>
      <c r="B150" s="235"/>
      <c r="C150" s="235"/>
      <c r="D150" s="235"/>
      <c r="E150" s="235"/>
      <c r="F150" s="235"/>
      <c r="G150" s="235"/>
      <c r="H150" s="235"/>
      <c r="I150" s="235"/>
      <c r="J150" s="235"/>
      <c r="K150" s="235"/>
      <c r="L150" s="235"/>
      <c r="M150" s="235"/>
      <c r="N150" s="235"/>
      <c r="O150" s="235"/>
      <c r="P150" s="235"/>
      <c r="Q150" s="235"/>
    </row>
    <row r="151" spans="1:17" ht="12" customHeight="1" x14ac:dyDescent="0.25">
      <c r="A151" s="235"/>
      <c r="B151" s="235"/>
      <c r="C151" s="235"/>
      <c r="D151" s="235"/>
      <c r="E151" s="235"/>
      <c r="F151" s="235"/>
      <c r="G151" s="235"/>
      <c r="H151" s="235"/>
      <c r="I151" s="235"/>
      <c r="J151" s="235"/>
      <c r="K151" s="235"/>
      <c r="L151" s="235"/>
      <c r="M151" s="235"/>
      <c r="N151" s="235"/>
      <c r="O151" s="235"/>
      <c r="P151" s="235"/>
      <c r="Q151" s="235"/>
    </row>
    <row r="152" spans="1:17" ht="12" customHeight="1" x14ac:dyDescent="0.25">
      <c r="A152" s="235"/>
      <c r="B152" s="235"/>
      <c r="C152" s="235"/>
      <c r="D152" s="235"/>
      <c r="E152" s="235"/>
      <c r="F152" s="235"/>
      <c r="G152" s="235"/>
      <c r="H152" s="235"/>
      <c r="I152" s="235"/>
      <c r="J152" s="235"/>
      <c r="K152" s="235"/>
      <c r="L152" s="235"/>
      <c r="M152" s="235"/>
      <c r="N152" s="235"/>
      <c r="O152" s="235"/>
      <c r="P152" s="235"/>
      <c r="Q152" s="235"/>
    </row>
    <row r="153" spans="1:17" ht="12" customHeight="1" x14ac:dyDescent="0.25">
      <c r="A153" s="235"/>
      <c r="B153" s="235"/>
      <c r="C153" s="235"/>
      <c r="D153" s="235"/>
      <c r="E153" s="235"/>
      <c r="F153" s="235"/>
      <c r="G153" s="235"/>
      <c r="H153" s="235"/>
      <c r="I153" s="235"/>
      <c r="J153" s="235"/>
      <c r="K153" s="235"/>
      <c r="L153" s="235"/>
      <c r="M153" s="235"/>
      <c r="N153" s="235"/>
      <c r="O153" s="235"/>
      <c r="P153" s="235"/>
      <c r="Q153" s="235"/>
    </row>
    <row r="154" spans="1:17" ht="12" customHeight="1" x14ac:dyDescent="0.25">
      <c r="A154" s="235"/>
      <c r="B154" s="235"/>
      <c r="C154" s="235"/>
      <c r="D154" s="235"/>
      <c r="E154" s="235"/>
      <c r="F154" s="235"/>
      <c r="G154" s="235"/>
      <c r="H154" s="235"/>
      <c r="I154" s="235"/>
      <c r="J154" s="235"/>
      <c r="K154" s="235"/>
      <c r="L154" s="235"/>
      <c r="M154" s="235"/>
      <c r="N154" s="235"/>
      <c r="O154" s="235"/>
      <c r="P154" s="235"/>
      <c r="Q154" s="235"/>
    </row>
    <row r="155" spans="1:17" ht="12" customHeight="1" x14ac:dyDescent="0.25">
      <c r="A155" s="235"/>
      <c r="B155" s="235"/>
      <c r="C155" s="235"/>
      <c r="D155" s="235"/>
      <c r="E155" s="235"/>
      <c r="F155" s="235"/>
      <c r="G155" s="235"/>
      <c r="H155" s="235"/>
      <c r="I155" s="235"/>
      <c r="J155" s="235"/>
      <c r="K155" s="235"/>
      <c r="L155" s="235"/>
      <c r="M155" s="235"/>
      <c r="N155" s="235"/>
      <c r="O155" s="235"/>
      <c r="P155" s="235"/>
      <c r="Q155" s="235"/>
    </row>
    <row r="156" spans="1:17" ht="12" customHeight="1" x14ac:dyDescent="0.25">
      <c r="A156" s="235"/>
      <c r="B156" s="235"/>
      <c r="C156" s="235"/>
      <c r="D156" s="235"/>
      <c r="E156" s="235"/>
      <c r="F156" s="235"/>
      <c r="G156" s="235"/>
      <c r="H156" s="235"/>
      <c r="I156" s="235"/>
      <c r="J156" s="235"/>
      <c r="K156" s="235"/>
      <c r="L156" s="235"/>
      <c r="M156" s="235"/>
      <c r="N156" s="235"/>
      <c r="O156" s="235"/>
      <c r="P156" s="235"/>
      <c r="Q156" s="235"/>
    </row>
    <row r="157" spans="1:17" ht="12" customHeight="1" x14ac:dyDescent="0.25">
      <c r="A157" s="235"/>
      <c r="B157" s="235"/>
      <c r="C157" s="235"/>
      <c r="D157" s="235"/>
      <c r="E157" s="235"/>
      <c r="F157" s="235"/>
      <c r="G157" s="235"/>
      <c r="H157" s="235"/>
      <c r="I157" s="235"/>
      <c r="J157" s="235"/>
      <c r="K157" s="235"/>
      <c r="L157" s="235"/>
      <c r="M157" s="235"/>
      <c r="N157" s="235"/>
      <c r="O157" s="235"/>
      <c r="P157" s="235"/>
      <c r="Q157" s="235"/>
    </row>
    <row r="158" spans="1:17" ht="12" customHeight="1" x14ac:dyDescent="0.25">
      <c r="A158" s="235"/>
      <c r="B158" s="235"/>
      <c r="C158" s="235"/>
      <c r="D158" s="235"/>
      <c r="E158" s="235"/>
      <c r="F158" s="235"/>
      <c r="G158" s="235"/>
      <c r="H158" s="235"/>
      <c r="I158" s="235"/>
      <c r="J158" s="235"/>
      <c r="K158" s="235"/>
      <c r="L158" s="235"/>
      <c r="M158" s="235"/>
      <c r="N158" s="235"/>
      <c r="O158" s="235"/>
      <c r="P158" s="235"/>
      <c r="Q158" s="235"/>
    </row>
    <row r="159" spans="1:17" ht="12" customHeight="1" x14ac:dyDescent="0.25">
      <c r="A159" s="235"/>
      <c r="B159" s="235"/>
      <c r="C159" s="235"/>
      <c r="D159" s="235"/>
      <c r="E159" s="235"/>
      <c r="F159" s="235"/>
      <c r="G159" s="235"/>
      <c r="H159" s="235"/>
      <c r="I159" s="235"/>
      <c r="J159" s="235"/>
      <c r="K159" s="235"/>
      <c r="L159" s="235"/>
      <c r="M159" s="235"/>
      <c r="N159" s="235"/>
      <c r="O159" s="235"/>
      <c r="P159" s="235"/>
      <c r="Q159" s="235"/>
    </row>
    <row r="160" spans="1:17" ht="12" customHeight="1" x14ac:dyDescent="0.25">
      <c r="A160" s="235"/>
      <c r="B160" s="235"/>
      <c r="C160" s="235"/>
      <c r="D160" s="235"/>
      <c r="E160" s="235"/>
      <c r="F160" s="235"/>
      <c r="G160" s="235"/>
      <c r="H160" s="235"/>
      <c r="I160" s="235"/>
      <c r="J160" s="235"/>
      <c r="K160" s="235"/>
      <c r="L160" s="235"/>
      <c r="M160" s="235"/>
      <c r="N160" s="235"/>
      <c r="O160" s="235"/>
      <c r="P160" s="235"/>
      <c r="Q160" s="235"/>
    </row>
    <row r="161" spans="1:17" ht="12" customHeight="1" x14ac:dyDescent="0.25">
      <c r="A161" s="235"/>
      <c r="B161" s="235"/>
      <c r="C161" s="235"/>
      <c r="D161" s="235"/>
      <c r="E161" s="235"/>
      <c r="F161" s="235"/>
      <c r="G161" s="235"/>
      <c r="H161" s="235"/>
      <c r="I161" s="235"/>
      <c r="J161" s="235"/>
      <c r="K161" s="235"/>
      <c r="L161" s="235"/>
      <c r="M161" s="235"/>
      <c r="N161" s="235"/>
      <c r="O161" s="235"/>
      <c r="P161" s="235"/>
      <c r="Q161" s="235"/>
    </row>
    <row r="162" spans="1:17" ht="12" customHeight="1" x14ac:dyDescent="0.25">
      <c r="A162" s="235"/>
      <c r="B162" s="235"/>
      <c r="C162" s="235"/>
      <c r="D162" s="235"/>
      <c r="E162" s="235"/>
      <c r="F162" s="235"/>
      <c r="G162" s="235"/>
      <c r="H162" s="235"/>
      <c r="I162" s="235"/>
      <c r="J162" s="235"/>
      <c r="K162" s="235"/>
      <c r="L162" s="235"/>
      <c r="M162" s="235"/>
      <c r="N162" s="235"/>
      <c r="O162" s="235"/>
      <c r="P162" s="235"/>
      <c r="Q162" s="235"/>
    </row>
    <row r="163" spans="1:17" ht="12" customHeight="1" x14ac:dyDescent="0.25">
      <c r="A163" s="235"/>
      <c r="B163" s="235"/>
      <c r="C163" s="235"/>
      <c r="D163" s="235"/>
      <c r="E163" s="235"/>
      <c r="F163" s="235"/>
      <c r="G163" s="235"/>
      <c r="H163" s="235"/>
      <c r="I163" s="235"/>
      <c r="J163" s="235"/>
      <c r="K163" s="235"/>
      <c r="L163" s="235"/>
      <c r="M163" s="235"/>
      <c r="N163" s="235"/>
      <c r="O163" s="235"/>
      <c r="P163" s="235"/>
      <c r="Q163" s="235"/>
    </row>
    <row r="164" spans="1:17" ht="12" customHeight="1" x14ac:dyDescent="0.25">
      <c r="A164" s="235"/>
      <c r="B164" s="235"/>
      <c r="C164" s="235"/>
      <c r="D164" s="235"/>
      <c r="E164" s="235"/>
      <c r="F164" s="235"/>
      <c r="G164" s="235"/>
      <c r="H164" s="235"/>
      <c r="I164" s="235"/>
      <c r="J164" s="235"/>
      <c r="K164" s="235"/>
      <c r="L164" s="235"/>
      <c r="M164" s="235"/>
      <c r="N164" s="235"/>
      <c r="O164" s="235"/>
      <c r="P164" s="235"/>
      <c r="Q164" s="235"/>
    </row>
    <row r="165" spans="1:17" ht="12" customHeight="1" x14ac:dyDescent="0.25">
      <c r="A165" s="235"/>
      <c r="B165" s="235"/>
      <c r="C165" s="235"/>
      <c r="D165" s="235"/>
      <c r="E165" s="235"/>
      <c r="F165" s="235"/>
      <c r="G165" s="235"/>
      <c r="H165" s="235"/>
      <c r="I165" s="235"/>
      <c r="J165" s="235"/>
      <c r="K165" s="235"/>
      <c r="L165" s="235"/>
      <c r="M165" s="235"/>
      <c r="N165" s="235"/>
      <c r="O165" s="235"/>
      <c r="P165" s="235"/>
      <c r="Q165" s="235"/>
    </row>
    <row r="166" spans="1:17" ht="12" customHeight="1" x14ac:dyDescent="0.25">
      <c r="A166" s="235"/>
      <c r="B166" s="235"/>
      <c r="C166" s="235"/>
      <c r="D166" s="235"/>
      <c r="E166" s="235"/>
      <c r="F166" s="235"/>
      <c r="G166" s="235"/>
      <c r="H166" s="235"/>
      <c r="I166" s="235"/>
      <c r="J166" s="235"/>
      <c r="K166" s="235"/>
      <c r="L166" s="235"/>
      <c r="M166" s="235"/>
      <c r="N166" s="235"/>
      <c r="O166" s="235"/>
      <c r="P166" s="235"/>
      <c r="Q166" s="235"/>
    </row>
    <row r="167" spans="1:17" ht="12" customHeight="1" x14ac:dyDescent="0.25">
      <c r="A167" s="235"/>
      <c r="B167" s="235"/>
      <c r="C167" s="235"/>
      <c r="D167" s="235"/>
      <c r="E167" s="235"/>
      <c r="F167" s="235"/>
      <c r="G167" s="235"/>
      <c r="H167" s="235"/>
      <c r="I167" s="235"/>
      <c r="J167" s="235"/>
      <c r="K167" s="235"/>
      <c r="L167" s="235"/>
      <c r="M167" s="235"/>
      <c r="N167" s="235"/>
      <c r="O167" s="235"/>
      <c r="P167" s="235"/>
      <c r="Q167" s="235"/>
    </row>
    <row r="168" spans="1:17" ht="12" customHeight="1" x14ac:dyDescent="0.25">
      <c r="A168" s="235"/>
      <c r="B168" s="235"/>
      <c r="C168" s="235"/>
      <c r="D168" s="235"/>
      <c r="E168" s="235"/>
      <c r="F168" s="235"/>
      <c r="G168" s="235"/>
      <c r="H168" s="235"/>
      <c r="I168" s="235"/>
      <c r="J168" s="235"/>
      <c r="K168" s="235"/>
      <c r="L168" s="235"/>
      <c r="M168" s="235"/>
      <c r="N168" s="235"/>
      <c r="O168" s="235"/>
      <c r="P168" s="235"/>
      <c r="Q168" s="235"/>
    </row>
    <row r="169" spans="1:17" ht="12" customHeight="1" x14ac:dyDescent="0.25">
      <c r="A169" s="235"/>
      <c r="B169" s="235"/>
      <c r="C169" s="235"/>
      <c r="D169" s="235"/>
      <c r="E169" s="235"/>
      <c r="F169" s="235"/>
      <c r="G169" s="235"/>
      <c r="H169" s="235"/>
      <c r="I169" s="235"/>
      <c r="J169" s="235"/>
      <c r="K169" s="235"/>
      <c r="L169" s="235"/>
      <c r="M169" s="235"/>
      <c r="N169" s="235"/>
      <c r="O169" s="235"/>
      <c r="P169" s="235"/>
      <c r="Q169" s="235"/>
    </row>
    <row r="170" spans="1:17" ht="12" customHeight="1" x14ac:dyDescent="0.25">
      <c r="A170" s="235"/>
      <c r="B170" s="235"/>
      <c r="C170" s="235"/>
      <c r="D170" s="235"/>
      <c r="E170" s="235"/>
      <c r="F170" s="235"/>
      <c r="G170" s="235"/>
      <c r="H170" s="235"/>
      <c r="I170" s="235"/>
      <c r="J170" s="235"/>
      <c r="K170" s="235"/>
      <c r="L170" s="235"/>
      <c r="M170" s="235"/>
      <c r="N170" s="235"/>
      <c r="O170" s="235"/>
      <c r="P170" s="235"/>
      <c r="Q170" s="235"/>
    </row>
    <row r="171" spans="1:17" ht="12" customHeight="1" x14ac:dyDescent="0.25">
      <c r="A171" s="235"/>
      <c r="B171" s="235"/>
      <c r="C171" s="235"/>
      <c r="D171" s="235"/>
      <c r="E171" s="235"/>
      <c r="F171" s="235"/>
      <c r="G171" s="235"/>
      <c r="H171" s="235"/>
      <c r="I171" s="235"/>
      <c r="J171" s="235"/>
      <c r="K171" s="235"/>
      <c r="L171" s="235"/>
      <c r="M171" s="235"/>
      <c r="N171" s="235"/>
      <c r="O171" s="235"/>
      <c r="P171" s="235"/>
      <c r="Q171" s="235"/>
    </row>
    <row r="172" spans="1:17" ht="12" customHeight="1" x14ac:dyDescent="0.25">
      <c r="A172" s="235"/>
      <c r="B172" s="235"/>
      <c r="C172" s="235"/>
      <c r="D172" s="235"/>
      <c r="E172" s="235"/>
      <c r="F172" s="235"/>
      <c r="G172" s="235"/>
      <c r="H172" s="235"/>
      <c r="I172" s="235"/>
      <c r="J172" s="235"/>
      <c r="K172" s="235"/>
      <c r="L172" s="235"/>
      <c r="M172" s="235"/>
      <c r="N172" s="235"/>
      <c r="O172" s="235"/>
      <c r="P172" s="235"/>
      <c r="Q172" s="235"/>
    </row>
    <row r="173" spans="1:17" ht="12" customHeight="1" x14ac:dyDescent="0.25">
      <c r="A173" s="235"/>
      <c r="B173" s="235"/>
      <c r="C173" s="235"/>
      <c r="D173" s="235"/>
      <c r="E173" s="235"/>
      <c r="F173" s="235"/>
      <c r="G173" s="235"/>
      <c r="H173" s="235"/>
      <c r="I173" s="235"/>
      <c r="J173" s="235"/>
      <c r="K173" s="235"/>
      <c r="L173" s="235"/>
      <c r="M173" s="235"/>
      <c r="N173" s="235"/>
      <c r="O173" s="235"/>
      <c r="P173" s="235"/>
      <c r="Q173" s="235"/>
    </row>
    <row r="174" spans="1:17" ht="12" customHeight="1" x14ac:dyDescent="0.25">
      <c r="A174" s="235"/>
      <c r="B174" s="235"/>
      <c r="C174" s="235"/>
      <c r="D174" s="235"/>
      <c r="E174" s="235"/>
      <c r="F174" s="235"/>
      <c r="G174" s="235"/>
      <c r="H174" s="235"/>
      <c r="I174" s="235"/>
      <c r="J174" s="235"/>
      <c r="K174" s="235"/>
      <c r="L174" s="235"/>
      <c r="M174" s="235"/>
      <c r="N174" s="235"/>
      <c r="O174" s="235"/>
      <c r="P174" s="235"/>
      <c r="Q174" s="235"/>
    </row>
    <row r="175" spans="1:17" ht="12" customHeight="1" x14ac:dyDescent="0.25">
      <c r="A175" s="235"/>
      <c r="B175" s="235"/>
      <c r="C175" s="235"/>
      <c r="D175" s="235"/>
      <c r="E175" s="235"/>
      <c r="F175" s="235"/>
      <c r="G175" s="235"/>
      <c r="H175" s="235"/>
      <c r="I175" s="235"/>
      <c r="J175" s="235"/>
      <c r="K175" s="235"/>
      <c r="L175" s="235"/>
      <c r="M175" s="235"/>
      <c r="N175" s="235"/>
      <c r="O175" s="235"/>
      <c r="P175" s="235"/>
      <c r="Q175" s="235"/>
    </row>
    <row r="176" spans="1:17" ht="12" customHeight="1" x14ac:dyDescent="0.25">
      <c r="A176" s="235"/>
      <c r="B176" s="235"/>
      <c r="C176" s="235"/>
      <c r="D176" s="235"/>
      <c r="E176" s="235"/>
      <c r="F176" s="235"/>
      <c r="G176" s="235"/>
      <c r="H176" s="235"/>
      <c r="I176" s="235"/>
      <c r="J176" s="235"/>
      <c r="K176" s="235"/>
      <c r="L176" s="235"/>
      <c r="M176" s="235"/>
      <c r="N176" s="235"/>
      <c r="O176" s="235"/>
      <c r="P176" s="235"/>
      <c r="Q176" s="235"/>
    </row>
    <row r="177" spans="1:17" ht="12" customHeight="1" x14ac:dyDescent="0.25">
      <c r="A177" s="235"/>
      <c r="B177" s="235"/>
      <c r="C177" s="235"/>
      <c r="D177" s="235"/>
      <c r="E177" s="235"/>
      <c r="F177" s="235"/>
      <c r="G177" s="235"/>
      <c r="H177" s="235"/>
      <c r="I177" s="235"/>
      <c r="J177" s="235"/>
      <c r="K177" s="235"/>
      <c r="L177" s="235"/>
      <c r="M177" s="235"/>
      <c r="N177" s="235"/>
      <c r="O177" s="235"/>
      <c r="P177" s="235"/>
      <c r="Q177" s="235"/>
    </row>
    <row r="178" spans="1:17" ht="12" customHeight="1" x14ac:dyDescent="0.25">
      <c r="A178" s="235"/>
      <c r="B178" s="235"/>
      <c r="C178" s="235"/>
      <c r="D178" s="235"/>
      <c r="E178" s="235"/>
      <c r="F178" s="235"/>
      <c r="G178" s="235"/>
      <c r="H178" s="235"/>
      <c r="I178" s="235"/>
      <c r="J178" s="235"/>
      <c r="K178" s="235"/>
      <c r="L178" s="235"/>
      <c r="M178" s="235"/>
      <c r="N178" s="235"/>
      <c r="O178" s="235"/>
      <c r="P178" s="235"/>
      <c r="Q178" s="235"/>
    </row>
    <row r="179" spans="1:17" ht="12" customHeight="1" x14ac:dyDescent="0.25">
      <c r="A179" s="235"/>
      <c r="B179" s="235"/>
      <c r="C179" s="235"/>
      <c r="D179" s="235"/>
      <c r="E179" s="235"/>
      <c r="F179" s="235"/>
      <c r="G179" s="235"/>
      <c r="H179" s="235"/>
      <c r="I179" s="235"/>
      <c r="J179" s="235"/>
      <c r="K179" s="235"/>
      <c r="L179" s="235"/>
      <c r="M179" s="235"/>
      <c r="N179" s="235"/>
      <c r="O179" s="235"/>
      <c r="P179" s="235"/>
      <c r="Q179" s="235"/>
    </row>
    <row r="180" spans="1:17" ht="12" customHeight="1" x14ac:dyDescent="0.25">
      <c r="A180" s="235"/>
      <c r="B180" s="235"/>
      <c r="C180" s="235"/>
      <c r="D180" s="235"/>
      <c r="E180" s="235"/>
      <c r="F180" s="235"/>
      <c r="G180" s="235"/>
      <c r="H180" s="235"/>
      <c r="I180" s="235"/>
      <c r="J180" s="235"/>
      <c r="K180" s="235"/>
      <c r="L180" s="235"/>
      <c r="M180" s="235"/>
      <c r="N180" s="235"/>
      <c r="O180" s="235"/>
      <c r="P180" s="235"/>
      <c r="Q180" s="235"/>
    </row>
    <row r="181" spans="1:17" ht="12" customHeight="1" x14ac:dyDescent="0.25">
      <c r="A181" s="235"/>
      <c r="B181" s="235"/>
      <c r="C181" s="235"/>
      <c r="D181" s="235"/>
      <c r="E181" s="235"/>
      <c r="F181" s="235"/>
      <c r="G181" s="235"/>
      <c r="H181" s="235"/>
      <c r="I181" s="235"/>
      <c r="J181" s="235"/>
      <c r="K181" s="235"/>
      <c r="L181" s="235"/>
      <c r="M181" s="235"/>
      <c r="N181" s="235"/>
      <c r="O181" s="235"/>
      <c r="P181" s="235"/>
      <c r="Q181" s="235"/>
    </row>
    <row r="182" spans="1:17" ht="12" customHeight="1" x14ac:dyDescent="0.25">
      <c r="A182" s="235"/>
      <c r="B182" s="235"/>
      <c r="C182" s="235"/>
      <c r="D182" s="235"/>
      <c r="E182" s="235"/>
      <c r="F182" s="235"/>
      <c r="G182" s="235"/>
      <c r="H182" s="235"/>
      <c r="I182" s="235"/>
      <c r="J182" s="235"/>
      <c r="K182" s="235"/>
      <c r="L182" s="235"/>
      <c r="M182" s="235"/>
      <c r="N182" s="235"/>
      <c r="O182" s="235"/>
      <c r="P182" s="235"/>
      <c r="Q182" s="235"/>
    </row>
    <row r="183" spans="1:17" ht="12" customHeight="1" x14ac:dyDescent="0.25">
      <c r="A183" s="235"/>
      <c r="B183" s="235"/>
      <c r="C183" s="235"/>
      <c r="D183" s="235"/>
      <c r="E183" s="235"/>
      <c r="F183" s="235"/>
      <c r="G183" s="235"/>
      <c r="H183" s="235"/>
      <c r="I183" s="235"/>
      <c r="J183" s="235"/>
      <c r="K183" s="235"/>
      <c r="L183" s="235"/>
      <c r="M183" s="235"/>
      <c r="N183" s="235"/>
      <c r="O183" s="235"/>
      <c r="P183" s="235"/>
      <c r="Q183" s="235"/>
    </row>
    <row r="184" spans="1:17" ht="12" customHeight="1" x14ac:dyDescent="0.25">
      <c r="A184" s="235"/>
      <c r="B184" s="235"/>
      <c r="C184" s="235"/>
      <c r="D184" s="235"/>
      <c r="E184" s="235"/>
      <c r="F184" s="235"/>
      <c r="G184" s="235"/>
      <c r="H184" s="235"/>
      <c r="I184" s="235"/>
      <c r="J184" s="235"/>
      <c r="K184" s="235"/>
      <c r="L184" s="235"/>
      <c r="M184" s="235"/>
      <c r="N184" s="235"/>
      <c r="O184" s="235"/>
      <c r="P184" s="235"/>
      <c r="Q184" s="235"/>
    </row>
    <row r="185" spans="1:17" ht="12" customHeight="1" x14ac:dyDescent="0.25">
      <c r="A185" s="235"/>
      <c r="B185" s="235"/>
      <c r="C185" s="235"/>
      <c r="D185" s="235"/>
      <c r="E185" s="235"/>
      <c r="F185" s="235"/>
      <c r="G185" s="235"/>
      <c r="H185" s="235"/>
      <c r="I185" s="235"/>
      <c r="J185" s="235"/>
      <c r="K185" s="235"/>
      <c r="L185" s="235"/>
      <c r="M185" s="235"/>
      <c r="N185" s="235"/>
      <c r="O185" s="235"/>
      <c r="P185" s="235"/>
      <c r="Q185" s="235"/>
    </row>
    <row r="186" spans="1:17" ht="12" customHeight="1" x14ac:dyDescent="0.25">
      <c r="A186" s="235"/>
      <c r="B186" s="235"/>
      <c r="C186" s="235"/>
      <c r="D186" s="235"/>
      <c r="E186" s="235"/>
      <c r="F186" s="235"/>
      <c r="G186" s="235"/>
      <c r="H186" s="235"/>
      <c r="I186" s="235"/>
      <c r="J186" s="235"/>
      <c r="K186" s="235"/>
      <c r="L186" s="235"/>
      <c r="M186" s="235"/>
      <c r="N186" s="235"/>
      <c r="O186" s="235"/>
      <c r="P186" s="235"/>
      <c r="Q186" s="235"/>
    </row>
    <row r="187" spans="1:17" ht="12" customHeight="1" x14ac:dyDescent="0.25">
      <c r="A187" s="235"/>
      <c r="B187" s="235"/>
      <c r="C187" s="235"/>
      <c r="D187" s="235"/>
      <c r="E187" s="235"/>
      <c r="F187" s="235"/>
      <c r="G187" s="235"/>
      <c r="H187" s="235"/>
      <c r="I187" s="235"/>
      <c r="J187" s="235"/>
      <c r="K187" s="235"/>
      <c r="L187" s="235"/>
      <c r="M187" s="235"/>
      <c r="N187" s="235"/>
      <c r="O187" s="235"/>
      <c r="P187" s="235"/>
      <c r="Q187" s="235"/>
    </row>
    <row r="188" spans="1:17" ht="12" customHeight="1" x14ac:dyDescent="0.25">
      <c r="A188" s="235"/>
      <c r="B188" s="235"/>
      <c r="C188" s="235"/>
      <c r="D188" s="235"/>
      <c r="E188" s="235"/>
      <c r="F188" s="235"/>
      <c r="G188" s="235"/>
      <c r="H188" s="235"/>
      <c r="I188" s="235"/>
      <c r="J188" s="235"/>
      <c r="K188" s="235"/>
      <c r="L188" s="235"/>
      <c r="M188" s="235"/>
      <c r="N188" s="235"/>
      <c r="O188" s="235"/>
      <c r="P188" s="235"/>
      <c r="Q188" s="235"/>
    </row>
    <row r="189" spans="1:17" ht="12" customHeight="1" x14ac:dyDescent="0.25">
      <c r="A189" s="235"/>
      <c r="B189" s="235"/>
      <c r="C189" s="235"/>
      <c r="D189" s="235"/>
      <c r="E189" s="235"/>
      <c r="F189" s="235"/>
      <c r="G189" s="235"/>
      <c r="H189" s="235"/>
      <c r="I189" s="235"/>
      <c r="J189" s="235"/>
      <c r="K189" s="235"/>
      <c r="L189" s="235"/>
      <c r="M189" s="235"/>
      <c r="N189" s="235"/>
      <c r="O189" s="235"/>
      <c r="P189" s="235"/>
      <c r="Q189" s="235"/>
    </row>
    <row r="190" spans="1:17" ht="12" customHeight="1" x14ac:dyDescent="0.25">
      <c r="A190" s="235"/>
      <c r="B190" s="235"/>
      <c r="C190" s="235"/>
      <c r="D190" s="235"/>
      <c r="E190" s="235"/>
      <c r="F190" s="235"/>
      <c r="G190" s="235"/>
      <c r="H190" s="235"/>
      <c r="I190" s="235"/>
      <c r="J190" s="235"/>
      <c r="K190" s="235"/>
      <c r="L190" s="235"/>
      <c r="M190" s="235"/>
      <c r="N190" s="235"/>
      <c r="O190" s="235"/>
      <c r="P190" s="235"/>
      <c r="Q190" s="235"/>
    </row>
    <row r="191" spans="1:17" ht="12" customHeight="1" x14ac:dyDescent="0.25">
      <c r="A191" s="235"/>
      <c r="B191" s="235"/>
      <c r="C191" s="235"/>
      <c r="D191" s="235"/>
      <c r="E191" s="235"/>
      <c r="F191" s="235"/>
      <c r="G191" s="235"/>
      <c r="H191" s="235"/>
      <c r="I191" s="235"/>
      <c r="J191" s="235"/>
      <c r="K191" s="235"/>
      <c r="L191" s="235"/>
      <c r="M191" s="235"/>
      <c r="N191" s="235"/>
      <c r="O191" s="235"/>
      <c r="P191" s="235"/>
      <c r="Q191" s="235"/>
    </row>
    <row r="192" spans="1:17" ht="12" customHeight="1" x14ac:dyDescent="0.25">
      <c r="A192" s="235"/>
      <c r="B192" s="235"/>
      <c r="C192" s="235"/>
      <c r="D192" s="235"/>
      <c r="E192" s="235"/>
      <c r="F192" s="235"/>
      <c r="G192" s="235"/>
      <c r="H192" s="235"/>
      <c r="I192" s="235"/>
      <c r="J192" s="235"/>
      <c r="K192" s="235"/>
      <c r="L192" s="235"/>
      <c r="M192" s="235"/>
      <c r="N192" s="235"/>
      <c r="O192" s="235"/>
      <c r="P192" s="235"/>
      <c r="Q192" s="235"/>
    </row>
    <row r="193" spans="1:17" ht="12" customHeight="1" x14ac:dyDescent="0.25">
      <c r="A193" s="235"/>
      <c r="B193" s="235"/>
      <c r="C193" s="235"/>
      <c r="D193" s="235"/>
      <c r="E193" s="235"/>
      <c r="F193" s="235"/>
      <c r="G193" s="235"/>
      <c r="H193" s="235"/>
      <c r="I193" s="235"/>
      <c r="J193" s="235"/>
      <c r="K193" s="235"/>
      <c r="L193" s="235"/>
      <c r="M193" s="235"/>
      <c r="N193" s="235"/>
      <c r="O193" s="235"/>
      <c r="P193" s="235"/>
      <c r="Q193" s="235"/>
    </row>
    <row r="194" spans="1:17" ht="12" customHeight="1" x14ac:dyDescent="0.25">
      <c r="A194" s="235"/>
      <c r="B194" s="235"/>
      <c r="C194" s="235"/>
      <c r="D194" s="235"/>
      <c r="E194" s="235"/>
      <c r="F194" s="235"/>
      <c r="G194" s="235"/>
      <c r="H194" s="235"/>
      <c r="I194" s="235"/>
      <c r="J194" s="235"/>
      <c r="K194" s="235"/>
      <c r="L194" s="235"/>
      <c r="M194" s="235"/>
      <c r="N194" s="235"/>
      <c r="O194" s="235"/>
      <c r="P194" s="235"/>
      <c r="Q194" s="235"/>
    </row>
    <row r="195" spans="1:17" ht="12" customHeight="1" x14ac:dyDescent="0.25">
      <c r="A195" s="235"/>
      <c r="B195" s="235"/>
      <c r="C195" s="235"/>
      <c r="D195" s="235"/>
      <c r="E195" s="235"/>
      <c r="F195" s="235"/>
      <c r="G195" s="235"/>
      <c r="H195" s="235"/>
      <c r="I195" s="235"/>
      <c r="J195" s="235"/>
      <c r="K195" s="235"/>
      <c r="L195" s="235"/>
      <c r="M195" s="235"/>
      <c r="N195" s="235"/>
      <c r="O195" s="235"/>
      <c r="P195" s="235"/>
      <c r="Q195" s="235"/>
    </row>
    <row r="196" spans="1:17" ht="12" customHeight="1" x14ac:dyDescent="0.25">
      <c r="A196" s="235"/>
      <c r="B196" s="235"/>
      <c r="C196" s="235"/>
      <c r="D196" s="235"/>
      <c r="E196" s="235"/>
      <c r="F196" s="235"/>
      <c r="G196" s="235"/>
      <c r="H196" s="235"/>
      <c r="I196" s="235"/>
      <c r="J196" s="235"/>
      <c r="K196" s="235"/>
      <c r="L196" s="235"/>
      <c r="M196" s="235"/>
      <c r="N196" s="235"/>
      <c r="O196" s="235"/>
      <c r="P196" s="235"/>
      <c r="Q196" s="235"/>
    </row>
    <row r="197" spans="1:17" ht="12" customHeight="1" x14ac:dyDescent="0.25">
      <c r="A197" s="235"/>
      <c r="B197" s="235"/>
      <c r="C197" s="235"/>
      <c r="D197" s="235"/>
      <c r="E197" s="235"/>
      <c r="F197" s="235"/>
      <c r="G197" s="235"/>
      <c r="H197" s="235"/>
      <c r="I197" s="235"/>
      <c r="J197" s="235"/>
      <c r="K197" s="235"/>
      <c r="L197" s="235"/>
      <c r="M197" s="235"/>
      <c r="N197" s="235"/>
      <c r="O197" s="235"/>
      <c r="P197" s="235"/>
      <c r="Q197" s="235"/>
    </row>
    <row r="198" spans="1:17" ht="12" customHeight="1" x14ac:dyDescent="0.25">
      <c r="A198" s="235"/>
      <c r="B198" s="235"/>
      <c r="C198" s="235"/>
      <c r="D198" s="235"/>
      <c r="E198" s="235"/>
      <c r="F198" s="235"/>
      <c r="G198" s="235"/>
      <c r="H198" s="235"/>
      <c r="I198" s="235"/>
      <c r="J198" s="235"/>
      <c r="K198" s="235"/>
      <c r="L198" s="235"/>
      <c r="M198" s="235"/>
      <c r="N198" s="235"/>
      <c r="O198" s="235"/>
      <c r="P198" s="235"/>
      <c r="Q198" s="235"/>
    </row>
    <row r="199" spans="1:17" ht="12" customHeight="1" x14ac:dyDescent="0.25">
      <c r="A199" s="235"/>
      <c r="B199" s="235"/>
      <c r="C199" s="235"/>
      <c r="D199" s="235"/>
      <c r="E199" s="235"/>
      <c r="F199" s="235"/>
      <c r="G199" s="235"/>
      <c r="H199" s="235"/>
      <c r="I199" s="235"/>
      <c r="J199" s="235"/>
      <c r="K199" s="235"/>
      <c r="L199" s="235"/>
      <c r="M199" s="235"/>
      <c r="N199" s="235"/>
      <c r="O199" s="235"/>
      <c r="P199" s="235"/>
      <c r="Q199" s="235"/>
    </row>
    <row r="200" spans="1:17" ht="12" customHeight="1" x14ac:dyDescent="0.25">
      <c r="A200" s="235"/>
      <c r="B200" s="235"/>
      <c r="C200" s="235"/>
      <c r="D200" s="235"/>
      <c r="E200" s="235"/>
      <c r="F200" s="235"/>
      <c r="G200" s="235"/>
      <c r="H200" s="235"/>
      <c r="I200" s="235"/>
      <c r="J200" s="235"/>
      <c r="K200" s="235"/>
      <c r="L200" s="235"/>
      <c r="M200" s="235"/>
      <c r="N200" s="235"/>
      <c r="O200" s="235"/>
      <c r="P200" s="235"/>
      <c r="Q200" s="235"/>
    </row>
    <row r="201" spans="1:17" ht="12" customHeight="1" x14ac:dyDescent="0.25">
      <c r="A201" s="235"/>
      <c r="B201" s="235"/>
      <c r="C201" s="235"/>
      <c r="D201" s="235"/>
      <c r="E201" s="235"/>
      <c r="F201" s="235"/>
      <c r="G201" s="235"/>
      <c r="H201" s="235"/>
      <c r="I201" s="235"/>
      <c r="J201" s="235"/>
      <c r="K201" s="235"/>
      <c r="L201" s="235"/>
      <c r="M201" s="235"/>
      <c r="N201" s="235"/>
      <c r="O201" s="235"/>
      <c r="P201" s="235"/>
      <c r="Q201" s="235"/>
    </row>
    <row r="202" spans="1:17" ht="12" customHeight="1" x14ac:dyDescent="0.25">
      <c r="A202" s="235"/>
      <c r="B202" s="235"/>
      <c r="C202" s="235"/>
      <c r="D202" s="235"/>
      <c r="E202" s="235"/>
      <c r="F202" s="235"/>
      <c r="G202" s="235"/>
      <c r="H202" s="235"/>
      <c r="I202" s="235"/>
      <c r="J202" s="235"/>
      <c r="K202" s="235"/>
      <c r="L202" s="235"/>
      <c r="M202" s="235"/>
      <c r="N202" s="235"/>
      <c r="O202" s="235"/>
      <c r="P202" s="235"/>
      <c r="Q202" s="235"/>
    </row>
    <row r="203" spans="1:17" ht="12" customHeight="1" x14ac:dyDescent="0.25">
      <c r="A203" s="235"/>
      <c r="B203" s="235"/>
      <c r="C203" s="235"/>
      <c r="D203" s="235"/>
      <c r="E203" s="235"/>
      <c r="F203" s="235"/>
      <c r="G203" s="235"/>
      <c r="H203" s="235"/>
      <c r="I203" s="235"/>
      <c r="J203" s="235"/>
      <c r="K203" s="235"/>
      <c r="L203" s="235"/>
      <c r="M203" s="235"/>
      <c r="N203" s="235"/>
      <c r="O203" s="235"/>
      <c r="P203" s="235"/>
      <c r="Q203" s="235"/>
    </row>
    <row r="204" spans="1:17" ht="12" customHeight="1" x14ac:dyDescent="0.25">
      <c r="A204" s="235"/>
      <c r="B204" s="235"/>
      <c r="C204" s="235"/>
      <c r="D204" s="235"/>
      <c r="E204" s="235"/>
      <c r="F204" s="235"/>
      <c r="G204" s="235"/>
      <c r="H204" s="235"/>
      <c r="I204" s="235"/>
      <c r="J204" s="235"/>
      <c r="K204" s="235"/>
      <c r="L204" s="235"/>
      <c r="M204" s="235"/>
      <c r="N204" s="235"/>
      <c r="O204" s="235"/>
      <c r="P204" s="235"/>
      <c r="Q204" s="235"/>
    </row>
    <row r="205" spans="1:17" ht="12" customHeight="1" x14ac:dyDescent="0.25">
      <c r="A205" s="235"/>
      <c r="B205" s="235"/>
      <c r="C205" s="235"/>
      <c r="D205" s="235"/>
      <c r="E205" s="235"/>
      <c r="F205" s="235"/>
      <c r="G205" s="235"/>
      <c r="H205" s="235"/>
      <c r="I205" s="235"/>
      <c r="J205" s="235"/>
      <c r="K205" s="235"/>
      <c r="L205" s="235"/>
      <c r="M205" s="235"/>
      <c r="N205" s="235"/>
      <c r="O205" s="235"/>
      <c r="P205" s="235"/>
      <c r="Q205" s="235"/>
    </row>
    <row r="206" spans="1:17" ht="12" customHeight="1" x14ac:dyDescent="0.25">
      <c r="A206" s="235"/>
      <c r="B206" s="235"/>
      <c r="C206" s="235"/>
      <c r="D206" s="235"/>
      <c r="E206" s="235"/>
      <c r="F206" s="235"/>
      <c r="G206" s="235"/>
      <c r="H206" s="235"/>
      <c r="I206" s="235"/>
      <c r="J206" s="235"/>
      <c r="K206" s="235"/>
      <c r="L206" s="235"/>
      <c r="M206" s="235"/>
      <c r="N206" s="235"/>
      <c r="O206" s="235"/>
      <c r="P206" s="235"/>
      <c r="Q206" s="235"/>
    </row>
    <row r="207" spans="1:17" ht="12" customHeight="1" x14ac:dyDescent="0.25">
      <c r="A207" s="235"/>
      <c r="B207" s="235"/>
      <c r="C207" s="235"/>
      <c r="D207" s="235"/>
      <c r="E207" s="235"/>
      <c r="F207" s="235"/>
      <c r="G207" s="235"/>
      <c r="H207" s="235"/>
      <c r="I207" s="235"/>
      <c r="J207" s="235"/>
      <c r="K207" s="235"/>
      <c r="L207" s="235"/>
      <c r="M207" s="235"/>
      <c r="N207" s="235"/>
      <c r="O207" s="235"/>
      <c r="P207" s="235"/>
      <c r="Q207" s="235"/>
    </row>
    <row r="208" spans="1:17" ht="12" customHeight="1" x14ac:dyDescent="0.25">
      <c r="A208" s="235"/>
      <c r="B208" s="235"/>
      <c r="C208" s="235"/>
      <c r="D208" s="235"/>
      <c r="E208" s="235"/>
      <c r="F208" s="235"/>
      <c r="G208" s="235"/>
      <c r="H208" s="235"/>
      <c r="I208" s="235"/>
      <c r="J208" s="235"/>
      <c r="K208" s="235"/>
      <c r="L208" s="235"/>
      <c r="M208" s="235"/>
      <c r="N208" s="235"/>
      <c r="O208" s="235"/>
      <c r="P208" s="235"/>
      <c r="Q208" s="235"/>
    </row>
    <row r="209" spans="1:17" ht="12" customHeight="1" x14ac:dyDescent="0.25">
      <c r="A209" s="235"/>
      <c r="B209" s="235"/>
      <c r="C209" s="235"/>
      <c r="D209" s="235"/>
      <c r="E209" s="235"/>
      <c r="F209" s="235"/>
      <c r="G209" s="235"/>
      <c r="H209" s="235"/>
      <c r="I209" s="235"/>
      <c r="J209" s="235"/>
      <c r="K209" s="235"/>
      <c r="L209" s="235"/>
      <c r="M209" s="235"/>
      <c r="N209" s="235"/>
      <c r="O209" s="235"/>
      <c r="P209" s="235"/>
      <c r="Q209" s="235"/>
    </row>
    <row r="210" spans="1:17" ht="12" customHeight="1" x14ac:dyDescent="0.25">
      <c r="A210" s="235"/>
      <c r="B210" s="235"/>
      <c r="C210" s="235"/>
      <c r="D210" s="235"/>
      <c r="E210" s="235"/>
      <c r="F210" s="235"/>
      <c r="G210" s="235"/>
      <c r="H210" s="235"/>
      <c r="I210" s="235"/>
      <c r="J210" s="235"/>
      <c r="K210" s="235"/>
      <c r="L210" s="235"/>
      <c r="M210" s="235"/>
      <c r="N210" s="235"/>
      <c r="O210" s="235"/>
      <c r="P210" s="235"/>
      <c r="Q210" s="235"/>
    </row>
    <row r="211" spans="1:17" ht="12" customHeight="1" x14ac:dyDescent="0.25">
      <c r="A211" s="235"/>
      <c r="B211" s="235"/>
      <c r="C211" s="235"/>
      <c r="D211" s="235"/>
      <c r="E211" s="235"/>
      <c r="F211" s="235"/>
      <c r="G211" s="235"/>
      <c r="H211" s="235"/>
      <c r="I211" s="235"/>
      <c r="J211" s="235"/>
      <c r="K211" s="235"/>
      <c r="L211" s="235"/>
      <c r="M211" s="235"/>
      <c r="N211" s="235"/>
      <c r="O211" s="235"/>
      <c r="P211" s="235"/>
      <c r="Q211" s="235"/>
    </row>
    <row r="212" spans="1:17" ht="12" customHeight="1" x14ac:dyDescent="0.25">
      <c r="A212" s="235"/>
      <c r="B212" s="235"/>
      <c r="C212" s="235"/>
      <c r="D212" s="235"/>
      <c r="E212" s="235"/>
      <c r="F212" s="235"/>
      <c r="G212" s="235"/>
      <c r="H212" s="235"/>
      <c r="I212" s="235"/>
      <c r="J212" s="235"/>
      <c r="K212" s="235"/>
      <c r="L212" s="235"/>
      <c r="M212" s="235"/>
      <c r="N212" s="235"/>
      <c r="O212" s="235"/>
      <c r="P212" s="235"/>
      <c r="Q212" s="235"/>
    </row>
    <row r="213" spans="1:17" ht="12" customHeight="1" x14ac:dyDescent="0.25">
      <c r="A213" s="235"/>
      <c r="B213" s="235"/>
      <c r="C213" s="235"/>
      <c r="D213" s="235"/>
      <c r="E213" s="235"/>
      <c r="F213" s="235"/>
      <c r="G213" s="235"/>
      <c r="H213" s="235"/>
      <c r="I213" s="235"/>
      <c r="J213" s="235"/>
      <c r="K213" s="235"/>
      <c r="L213" s="235"/>
      <c r="M213" s="235"/>
      <c r="N213" s="235"/>
      <c r="O213" s="235"/>
      <c r="P213" s="235"/>
      <c r="Q213" s="235"/>
    </row>
    <row r="214" spans="1:17" ht="12" customHeight="1" x14ac:dyDescent="0.25">
      <c r="A214" s="235"/>
      <c r="B214" s="235"/>
      <c r="C214" s="235"/>
      <c r="D214" s="235"/>
      <c r="E214" s="235"/>
      <c r="F214" s="235"/>
      <c r="G214" s="235"/>
      <c r="H214" s="235"/>
      <c r="I214" s="235"/>
      <c r="J214" s="235"/>
      <c r="K214" s="235"/>
      <c r="L214" s="235"/>
      <c r="M214" s="235"/>
      <c r="N214" s="235"/>
      <c r="O214" s="235"/>
      <c r="P214" s="235"/>
      <c r="Q214" s="235"/>
    </row>
    <row r="215" spans="1:17" ht="12" customHeight="1" x14ac:dyDescent="0.25">
      <c r="A215" s="235"/>
      <c r="B215" s="235"/>
      <c r="C215" s="235"/>
      <c r="D215" s="235"/>
      <c r="E215" s="235"/>
      <c r="F215" s="235"/>
      <c r="G215" s="235"/>
      <c r="H215" s="235"/>
      <c r="I215" s="235"/>
      <c r="J215" s="235"/>
      <c r="K215" s="235"/>
      <c r="L215" s="235"/>
      <c r="M215" s="235"/>
      <c r="N215" s="235"/>
      <c r="O215" s="235"/>
      <c r="P215" s="235"/>
      <c r="Q215" s="235"/>
    </row>
    <row r="216" spans="1:17" ht="12" customHeight="1" x14ac:dyDescent="0.25">
      <c r="A216" s="235"/>
      <c r="B216" s="235"/>
      <c r="C216" s="235"/>
      <c r="D216" s="235"/>
      <c r="E216" s="235"/>
      <c r="F216" s="235"/>
      <c r="G216" s="235"/>
      <c r="H216" s="235"/>
      <c r="I216" s="235"/>
      <c r="J216" s="235"/>
      <c r="K216" s="235"/>
      <c r="L216" s="235"/>
      <c r="M216" s="235"/>
      <c r="N216" s="235"/>
      <c r="O216" s="235"/>
      <c r="P216" s="235"/>
      <c r="Q216" s="235"/>
    </row>
    <row r="217" spans="1:17" ht="12" customHeight="1" x14ac:dyDescent="0.25">
      <c r="A217" s="235"/>
      <c r="B217" s="235"/>
      <c r="C217" s="235"/>
      <c r="D217" s="235"/>
      <c r="E217" s="235"/>
      <c r="F217" s="235"/>
      <c r="G217" s="235"/>
      <c r="H217" s="235"/>
      <c r="I217" s="235"/>
      <c r="J217" s="235"/>
      <c r="K217" s="235"/>
      <c r="L217" s="235"/>
      <c r="M217" s="235"/>
      <c r="N217" s="235"/>
      <c r="O217" s="235"/>
      <c r="P217" s="235"/>
      <c r="Q217" s="235"/>
    </row>
    <row r="218" spans="1:17" ht="12" customHeight="1" x14ac:dyDescent="0.25">
      <c r="A218" s="235"/>
      <c r="B218" s="235"/>
      <c r="C218" s="235"/>
      <c r="D218" s="235"/>
      <c r="E218" s="235"/>
      <c r="F218" s="235"/>
      <c r="G218" s="235"/>
      <c r="H218" s="235"/>
      <c r="I218" s="235"/>
      <c r="J218" s="235"/>
      <c r="K218" s="235"/>
      <c r="L218" s="235"/>
      <c r="M218" s="235"/>
      <c r="N218" s="235"/>
      <c r="O218" s="235"/>
      <c r="P218" s="235"/>
      <c r="Q218" s="235"/>
    </row>
    <row r="219" spans="1:17" ht="12" customHeight="1" x14ac:dyDescent="0.25">
      <c r="A219" s="235"/>
      <c r="B219" s="235"/>
      <c r="C219" s="235"/>
      <c r="D219" s="235"/>
      <c r="E219" s="235"/>
      <c r="F219" s="235"/>
      <c r="G219" s="235"/>
      <c r="H219" s="235"/>
      <c r="I219" s="235"/>
      <c r="J219" s="235"/>
      <c r="K219" s="235"/>
      <c r="L219" s="235"/>
      <c r="M219" s="235"/>
      <c r="N219" s="235"/>
      <c r="O219" s="235"/>
      <c r="P219" s="235"/>
      <c r="Q219" s="235"/>
    </row>
    <row r="220" spans="1:17" ht="12" customHeight="1" x14ac:dyDescent="0.25">
      <c r="A220" s="235"/>
      <c r="B220" s="235"/>
      <c r="C220" s="235"/>
      <c r="D220" s="235"/>
      <c r="E220" s="235"/>
      <c r="F220" s="235"/>
      <c r="G220" s="235"/>
      <c r="H220" s="235"/>
      <c r="I220" s="235"/>
      <c r="J220" s="235"/>
      <c r="K220" s="235"/>
      <c r="L220" s="235"/>
      <c r="M220" s="235"/>
      <c r="N220" s="235"/>
      <c r="O220" s="235"/>
      <c r="P220" s="235"/>
      <c r="Q220" s="235"/>
    </row>
    <row r="221" spans="1:17" ht="12" customHeight="1" x14ac:dyDescent="0.25">
      <c r="A221" s="235"/>
      <c r="B221" s="235"/>
      <c r="C221" s="235"/>
      <c r="D221" s="235"/>
      <c r="E221" s="235"/>
      <c r="F221" s="235"/>
      <c r="G221" s="235"/>
      <c r="H221" s="235"/>
      <c r="I221" s="235"/>
      <c r="J221" s="235"/>
      <c r="K221" s="235"/>
      <c r="L221" s="235"/>
      <c r="M221" s="235"/>
      <c r="N221" s="235"/>
      <c r="O221" s="235"/>
      <c r="P221" s="235"/>
      <c r="Q221" s="235"/>
    </row>
    <row r="222" spans="1:17" ht="12" customHeight="1" x14ac:dyDescent="0.25">
      <c r="A222" s="235"/>
      <c r="B222" s="235"/>
      <c r="C222" s="235"/>
      <c r="D222" s="235"/>
      <c r="E222" s="235"/>
      <c r="F222" s="235"/>
      <c r="G222" s="235"/>
      <c r="H222" s="235"/>
      <c r="I222" s="235"/>
      <c r="J222" s="235"/>
      <c r="K222" s="235"/>
      <c r="L222" s="235"/>
      <c r="M222" s="235"/>
      <c r="N222" s="235"/>
      <c r="O222" s="235"/>
      <c r="P222" s="235"/>
      <c r="Q222" s="235"/>
    </row>
    <row r="223" spans="1:17" ht="12" customHeight="1" x14ac:dyDescent="0.25">
      <c r="A223" s="235"/>
      <c r="B223" s="235"/>
      <c r="C223" s="235"/>
      <c r="D223" s="235"/>
      <c r="E223" s="235"/>
      <c r="F223" s="235"/>
      <c r="G223" s="235"/>
      <c r="H223" s="235"/>
      <c r="I223" s="235"/>
      <c r="J223" s="235"/>
      <c r="K223" s="235"/>
      <c r="L223" s="235"/>
      <c r="M223" s="235"/>
      <c r="N223" s="235"/>
      <c r="O223" s="235"/>
      <c r="P223" s="235"/>
      <c r="Q223" s="235"/>
    </row>
    <row r="224" spans="1:17" ht="12" customHeight="1" x14ac:dyDescent="0.25">
      <c r="A224" s="235"/>
      <c r="B224" s="235"/>
      <c r="C224" s="235"/>
      <c r="D224" s="235"/>
      <c r="E224" s="235"/>
      <c r="F224" s="235"/>
      <c r="G224" s="235"/>
      <c r="H224" s="235"/>
      <c r="I224" s="235"/>
      <c r="J224" s="235"/>
      <c r="K224" s="235"/>
      <c r="L224" s="235"/>
      <c r="M224" s="235"/>
      <c r="N224" s="235"/>
      <c r="O224" s="235"/>
      <c r="P224" s="235"/>
      <c r="Q224" s="235"/>
    </row>
    <row r="225" spans="1:17" ht="12" customHeight="1" x14ac:dyDescent="0.25">
      <c r="A225" s="235"/>
      <c r="B225" s="235"/>
      <c r="C225" s="235"/>
      <c r="D225" s="235"/>
      <c r="E225" s="235"/>
      <c r="F225" s="235"/>
      <c r="G225" s="235"/>
      <c r="H225" s="235"/>
      <c r="I225" s="235"/>
      <c r="J225" s="235"/>
      <c r="K225" s="235"/>
      <c r="L225" s="235"/>
      <c r="M225" s="235"/>
      <c r="N225" s="235"/>
      <c r="O225" s="235"/>
      <c r="P225" s="235"/>
      <c r="Q225" s="235"/>
    </row>
    <row r="226" spans="1:17" ht="12" customHeight="1" x14ac:dyDescent="0.25">
      <c r="A226" s="235"/>
      <c r="B226" s="235"/>
      <c r="C226" s="235"/>
      <c r="D226" s="235"/>
      <c r="E226" s="235"/>
      <c r="F226" s="235"/>
      <c r="G226" s="235"/>
      <c r="H226" s="235"/>
      <c r="I226" s="235"/>
      <c r="J226" s="235"/>
      <c r="K226" s="235"/>
      <c r="L226" s="235"/>
      <c r="M226" s="235"/>
      <c r="N226" s="235"/>
      <c r="O226" s="235"/>
      <c r="P226" s="235"/>
      <c r="Q226" s="235"/>
    </row>
    <row r="227" spans="1:17" ht="12" customHeight="1" x14ac:dyDescent="0.25">
      <c r="A227" s="235"/>
      <c r="B227" s="235"/>
      <c r="C227" s="235"/>
      <c r="D227" s="235"/>
      <c r="E227" s="235"/>
      <c r="F227" s="235"/>
      <c r="G227" s="235"/>
      <c r="H227" s="235"/>
      <c r="I227" s="235"/>
      <c r="J227" s="235"/>
      <c r="K227" s="235"/>
      <c r="L227" s="235"/>
      <c r="M227" s="235"/>
      <c r="N227" s="235"/>
      <c r="O227" s="235"/>
      <c r="P227" s="235"/>
      <c r="Q227" s="235"/>
    </row>
    <row r="228" spans="1:17" ht="12" customHeight="1" x14ac:dyDescent="0.25">
      <c r="A228" s="235"/>
      <c r="B228" s="235"/>
      <c r="C228" s="235"/>
      <c r="D228" s="235"/>
      <c r="E228" s="235"/>
      <c r="F228" s="235"/>
      <c r="G228" s="235"/>
      <c r="H228" s="235"/>
      <c r="I228" s="235"/>
      <c r="J228" s="235"/>
      <c r="K228" s="235"/>
      <c r="L228" s="235"/>
      <c r="M228" s="235"/>
      <c r="N228" s="235"/>
      <c r="O228" s="235"/>
      <c r="P228" s="235"/>
      <c r="Q228" s="235"/>
    </row>
    <row r="229" spans="1:17" ht="12" customHeight="1" x14ac:dyDescent="0.25">
      <c r="A229" s="235"/>
      <c r="B229" s="235"/>
      <c r="C229" s="235"/>
      <c r="D229" s="235"/>
      <c r="E229" s="235"/>
      <c r="F229" s="235"/>
      <c r="G229" s="235"/>
      <c r="H229" s="235"/>
      <c r="I229" s="235"/>
      <c r="J229" s="235"/>
      <c r="K229" s="235"/>
      <c r="L229" s="235"/>
      <c r="M229" s="235"/>
      <c r="N229" s="235"/>
      <c r="O229" s="235"/>
      <c r="P229" s="235"/>
      <c r="Q229" s="235"/>
    </row>
    <row r="230" spans="1:17" ht="12" customHeight="1" x14ac:dyDescent="0.25">
      <c r="A230" s="235"/>
      <c r="B230" s="235"/>
      <c r="C230" s="235"/>
      <c r="D230" s="235"/>
      <c r="E230" s="235"/>
      <c r="F230" s="235"/>
      <c r="G230" s="235"/>
      <c r="H230" s="235"/>
      <c r="I230" s="235"/>
      <c r="J230" s="235"/>
      <c r="K230" s="235"/>
      <c r="L230" s="235"/>
      <c r="M230" s="235"/>
      <c r="N230" s="235"/>
      <c r="O230" s="235"/>
      <c r="P230" s="235"/>
      <c r="Q230" s="235"/>
    </row>
    <row r="231" spans="1:17" ht="12" customHeight="1" x14ac:dyDescent="0.25">
      <c r="A231" s="235"/>
      <c r="B231" s="235"/>
      <c r="C231" s="235"/>
      <c r="D231" s="235"/>
      <c r="E231" s="235"/>
      <c r="F231" s="235"/>
      <c r="G231" s="235"/>
      <c r="H231" s="235"/>
      <c r="I231" s="235"/>
      <c r="J231" s="235"/>
      <c r="K231" s="235"/>
      <c r="L231" s="235"/>
      <c r="M231" s="235"/>
      <c r="N231" s="235"/>
      <c r="O231" s="235"/>
      <c r="P231" s="235"/>
      <c r="Q231" s="235"/>
    </row>
    <row r="232" spans="1:17" ht="12" customHeight="1" x14ac:dyDescent="0.25">
      <c r="A232" s="235"/>
      <c r="B232" s="235"/>
      <c r="C232" s="235"/>
      <c r="D232" s="235"/>
      <c r="E232" s="235"/>
      <c r="F232" s="235"/>
      <c r="G232" s="235"/>
      <c r="H232" s="235"/>
      <c r="I232" s="235"/>
      <c r="J232" s="235"/>
      <c r="K232" s="235"/>
      <c r="L232" s="235"/>
      <c r="M232" s="235"/>
      <c r="N232" s="235"/>
      <c r="O232" s="235"/>
      <c r="P232" s="235"/>
      <c r="Q232" s="235"/>
    </row>
    <row r="233" spans="1:17" ht="12" customHeight="1" x14ac:dyDescent="0.25">
      <c r="A233" s="235"/>
      <c r="B233" s="235"/>
      <c r="C233" s="235"/>
      <c r="D233" s="235"/>
      <c r="E233" s="235"/>
      <c r="F233" s="235"/>
      <c r="G233" s="235"/>
      <c r="H233" s="235"/>
      <c r="I233" s="235"/>
      <c r="J233" s="235"/>
      <c r="K233" s="235"/>
      <c r="L233" s="235"/>
      <c r="M233" s="235"/>
      <c r="N233" s="235"/>
      <c r="O233" s="235"/>
      <c r="P233" s="235"/>
      <c r="Q233" s="235"/>
    </row>
    <row r="234" spans="1:17" ht="12" customHeight="1" x14ac:dyDescent="0.25">
      <c r="A234" s="235"/>
      <c r="B234" s="235"/>
      <c r="C234" s="235"/>
      <c r="D234" s="235"/>
      <c r="E234" s="235"/>
      <c r="F234" s="235"/>
      <c r="G234" s="235"/>
      <c r="H234" s="235"/>
      <c r="I234" s="235"/>
      <c r="J234" s="235"/>
      <c r="K234" s="235"/>
      <c r="L234" s="235"/>
      <c r="M234" s="235"/>
      <c r="N234" s="235"/>
      <c r="O234" s="235"/>
      <c r="P234" s="235"/>
      <c r="Q234" s="235"/>
    </row>
    <row r="235" spans="1:17" ht="12" customHeight="1" x14ac:dyDescent="0.25">
      <c r="A235" s="235"/>
      <c r="B235" s="235"/>
      <c r="C235" s="235"/>
      <c r="D235" s="235"/>
      <c r="E235" s="235"/>
      <c r="F235" s="235"/>
      <c r="G235" s="235"/>
      <c r="H235" s="235"/>
      <c r="I235" s="235"/>
      <c r="J235" s="235"/>
      <c r="K235" s="235"/>
      <c r="L235" s="235"/>
      <c r="M235" s="235"/>
      <c r="N235" s="235"/>
      <c r="O235" s="235"/>
      <c r="P235" s="235"/>
      <c r="Q235" s="235"/>
    </row>
    <row r="236" spans="1:17" ht="12" customHeight="1" x14ac:dyDescent="0.25">
      <c r="A236" s="235"/>
      <c r="B236" s="235"/>
      <c r="C236" s="235"/>
      <c r="D236" s="235"/>
      <c r="E236" s="235"/>
      <c r="F236" s="235"/>
      <c r="G236" s="235"/>
      <c r="H236" s="235"/>
      <c r="I236" s="235"/>
      <c r="J236" s="235"/>
      <c r="K236" s="235"/>
      <c r="L236" s="235"/>
      <c r="M236" s="235"/>
      <c r="N236" s="235"/>
      <c r="O236" s="235"/>
      <c r="P236" s="235"/>
      <c r="Q236" s="235"/>
    </row>
    <row r="237" spans="1:17" ht="12" customHeight="1" x14ac:dyDescent="0.25">
      <c r="A237" s="235"/>
      <c r="B237" s="235"/>
      <c r="C237" s="235"/>
      <c r="D237" s="235"/>
      <c r="E237" s="235"/>
      <c r="F237" s="235"/>
      <c r="G237" s="235"/>
      <c r="H237" s="235"/>
      <c r="I237" s="235"/>
      <c r="J237" s="235"/>
      <c r="K237" s="235"/>
      <c r="L237" s="235"/>
      <c r="M237" s="235"/>
      <c r="N237" s="235"/>
      <c r="O237" s="235"/>
      <c r="P237" s="235"/>
      <c r="Q237" s="235"/>
    </row>
    <row r="238" spans="1:17" ht="12" customHeight="1" x14ac:dyDescent="0.25">
      <c r="A238" s="235"/>
      <c r="B238" s="235"/>
      <c r="C238" s="235"/>
      <c r="D238" s="235"/>
      <c r="E238" s="235"/>
      <c r="F238" s="235"/>
      <c r="G238" s="235"/>
      <c r="H238" s="235"/>
      <c r="I238" s="235"/>
      <c r="J238" s="235"/>
      <c r="K238" s="235"/>
      <c r="L238" s="235"/>
      <c r="M238" s="235"/>
      <c r="N238" s="235"/>
      <c r="O238" s="235"/>
      <c r="P238" s="235"/>
      <c r="Q238" s="235"/>
    </row>
    <row r="239" spans="1:17" ht="12" customHeight="1" x14ac:dyDescent="0.25">
      <c r="A239" s="235"/>
      <c r="B239" s="235"/>
      <c r="C239" s="235"/>
      <c r="D239" s="235"/>
      <c r="E239" s="235"/>
      <c r="F239" s="235"/>
      <c r="G239" s="235"/>
      <c r="H239" s="235"/>
      <c r="I239" s="235"/>
      <c r="J239" s="235"/>
      <c r="K239" s="235"/>
      <c r="L239" s="235"/>
      <c r="M239" s="235"/>
      <c r="N239" s="235"/>
      <c r="O239" s="235"/>
      <c r="P239" s="235"/>
      <c r="Q239" s="235"/>
    </row>
    <row r="240" spans="1:17" ht="12" customHeight="1" x14ac:dyDescent="0.25">
      <c r="A240" s="235"/>
      <c r="B240" s="235"/>
      <c r="C240" s="235"/>
      <c r="D240" s="235"/>
      <c r="E240" s="235"/>
      <c r="F240" s="235"/>
      <c r="G240" s="235"/>
      <c r="H240" s="235"/>
      <c r="I240" s="235"/>
      <c r="J240" s="235"/>
      <c r="K240" s="235"/>
      <c r="L240" s="235"/>
      <c r="M240" s="235"/>
      <c r="N240" s="235"/>
      <c r="O240" s="235"/>
      <c r="P240" s="235"/>
      <c r="Q240" s="235"/>
    </row>
    <row r="241" spans="1:17" ht="12" customHeight="1" x14ac:dyDescent="0.25">
      <c r="A241" s="235"/>
      <c r="B241" s="235"/>
      <c r="C241" s="235"/>
      <c r="D241" s="235"/>
      <c r="E241" s="235"/>
      <c r="F241" s="235"/>
      <c r="G241" s="235"/>
      <c r="H241" s="235"/>
      <c r="I241" s="235"/>
      <c r="J241" s="235"/>
      <c r="K241" s="235"/>
      <c r="L241" s="235"/>
      <c r="M241" s="235"/>
      <c r="N241" s="235"/>
      <c r="O241" s="235"/>
      <c r="P241" s="235"/>
      <c r="Q241" s="235"/>
    </row>
    <row r="242" spans="1:17" ht="12" customHeight="1" x14ac:dyDescent="0.25">
      <c r="A242" s="235"/>
      <c r="B242" s="235"/>
      <c r="C242" s="235"/>
      <c r="D242" s="235"/>
      <c r="E242" s="235"/>
      <c r="F242" s="235"/>
      <c r="G242" s="235"/>
      <c r="H242" s="235"/>
      <c r="I242" s="235"/>
      <c r="J242" s="235"/>
      <c r="K242" s="235"/>
      <c r="L242" s="235"/>
      <c r="M242" s="235"/>
      <c r="N242" s="235"/>
      <c r="O242" s="235"/>
      <c r="P242" s="235"/>
      <c r="Q242" s="235"/>
    </row>
    <row r="243" spans="1:17" ht="12" customHeight="1" x14ac:dyDescent="0.25">
      <c r="A243" s="235"/>
      <c r="B243" s="235"/>
      <c r="C243" s="235"/>
      <c r="D243" s="235"/>
      <c r="E243" s="235"/>
      <c r="F243" s="235"/>
      <c r="G243" s="235"/>
      <c r="H243" s="235"/>
      <c r="I243" s="235"/>
      <c r="J243" s="235"/>
      <c r="K243" s="235"/>
      <c r="L243" s="235"/>
      <c r="M243" s="235"/>
      <c r="N243" s="235"/>
      <c r="O243" s="235"/>
      <c r="P243" s="235"/>
      <c r="Q243" s="235"/>
    </row>
    <row r="244" spans="1:17" ht="12" customHeight="1" x14ac:dyDescent="0.25">
      <c r="A244" s="235"/>
      <c r="B244" s="235"/>
      <c r="C244" s="235"/>
      <c r="D244" s="235"/>
      <c r="E244" s="235"/>
      <c r="F244" s="235"/>
      <c r="G244" s="235"/>
      <c r="H244" s="235"/>
      <c r="I244" s="235"/>
      <c r="J244" s="235"/>
      <c r="K244" s="235"/>
      <c r="L244" s="235"/>
      <c r="M244" s="235"/>
      <c r="N244" s="235"/>
      <c r="O244" s="235"/>
      <c r="P244" s="235"/>
      <c r="Q244" s="235"/>
    </row>
    <row r="245" spans="1:17" ht="12" customHeight="1" x14ac:dyDescent="0.25">
      <c r="A245" s="235"/>
      <c r="B245" s="235"/>
      <c r="C245" s="235"/>
      <c r="D245" s="235"/>
      <c r="E245" s="235"/>
      <c r="F245" s="235"/>
      <c r="G245" s="235"/>
      <c r="H245" s="235"/>
      <c r="I245" s="235"/>
      <c r="J245" s="235"/>
      <c r="K245" s="235"/>
      <c r="L245" s="235"/>
      <c r="M245" s="235"/>
      <c r="N245" s="235"/>
      <c r="O245" s="235"/>
      <c r="P245" s="235"/>
      <c r="Q245" s="235"/>
    </row>
    <row r="246" spans="1:17" ht="12" customHeight="1" x14ac:dyDescent="0.25">
      <c r="A246" s="235"/>
      <c r="B246" s="235"/>
      <c r="C246" s="235"/>
      <c r="D246" s="235"/>
      <c r="E246" s="235"/>
      <c r="F246" s="235"/>
      <c r="G246" s="235"/>
      <c r="H246" s="235"/>
      <c r="I246" s="235"/>
      <c r="J246" s="235"/>
      <c r="K246" s="235"/>
      <c r="L246" s="235"/>
      <c r="M246" s="235"/>
      <c r="N246" s="235"/>
      <c r="O246" s="235"/>
      <c r="P246" s="235"/>
      <c r="Q246" s="235"/>
    </row>
    <row r="247" spans="1:17" ht="12" customHeight="1" x14ac:dyDescent="0.25">
      <c r="A247" s="235"/>
      <c r="B247" s="235"/>
      <c r="C247" s="235"/>
      <c r="D247" s="235"/>
      <c r="E247" s="235"/>
      <c r="F247" s="235"/>
      <c r="G247" s="235"/>
      <c r="H247" s="235"/>
      <c r="I247" s="235"/>
      <c r="J247" s="235"/>
      <c r="K247" s="235"/>
      <c r="L247" s="235"/>
      <c r="M247" s="235"/>
      <c r="N247" s="235"/>
      <c r="O247" s="235"/>
      <c r="P247" s="235"/>
      <c r="Q247" s="235"/>
    </row>
    <row r="248" spans="1:17" ht="12" customHeight="1" x14ac:dyDescent="0.25">
      <c r="A248" s="235"/>
      <c r="B248" s="235"/>
      <c r="C248" s="235"/>
      <c r="D248" s="235"/>
      <c r="E248" s="235"/>
      <c r="F248" s="235"/>
      <c r="G248" s="235"/>
      <c r="H248" s="235"/>
      <c r="I248" s="235"/>
      <c r="J248" s="235"/>
      <c r="K248" s="235"/>
      <c r="L248" s="235"/>
      <c r="M248" s="235"/>
      <c r="N248" s="235"/>
      <c r="O248" s="235"/>
      <c r="P248" s="235"/>
      <c r="Q248" s="235"/>
    </row>
    <row r="249" spans="1:17" ht="12" customHeight="1" x14ac:dyDescent="0.25">
      <c r="A249" s="235"/>
      <c r="B249" s="235"/>
      <c r="C249" s="235"/>
      <c r="D249" s="235"/>
      <c r="E249" s="235"/>
      <c r="F249" s="235"/>
      <c r="G249" s="235"/>
      <c r="H249" s="235"/>
      <c r="I249" s="235"/>
      <c r="J249" s="235"/>
      <c r="K249" s="235"/>
      <c r="L249" s="235"/>
      <c r="M249" s="235"/>
      <c r="N249" s="235"/>
      <c r="O249" s="235"/>
      <c r="P249" s="235"/>
      <c r="Q249" s="235"/>
    </row>
    <row r="250" spans="1:17" ht="12" customHeight="1" x14ac:dyDescent="0.25">
      <c r="A250" s="235"/>
      <c r="B250" s="235"/>
      <c r="C250" s="235"/>
      <c r="D250" s="235"/>
      <c r="E250" s="235"/>
      <c r="F250" s="235"/>
      <c r="G250" s="235"/>
      <c r="H250" s="235"/>
      <c r="I250" s="235"/>
      <c r="J250" s="235"/>
      <c r="K250" s="235"/>
      <c r="L250" s="235"/>
      <c r="M250" s="235"/>
      <c r="N250" s="235"/>
      <c r="O250" s="235"/>
      <c r="P250" s="235"/>
      <c r="Q250" s="235"/>
    </row>
    <row r="251" spans="1:17" ht="12" customHeight="1" x14ac:dyDescent="0.25">
      <c r="A251" s="235"/>
      <c r="B251" s="235"/>
      <c r="C251" s="235"/>
      <c r="D251" s="235"/>
      <c r="E251" s="235"/>
      <c r="F251" s="235"/>
      <c r="G251" s="235"/>
      <c r="H251" s="235"/>
      <c r="I251" s="235"/>
      <c r="J251" s="235"/>
      <c r="K251" s="235"/>
      <c r="L251" s="235"/>
      <c r="M251" s="235"/>
      <c r="N251" s="235"/>
      <c r="O251" s="235"/>
      <c r="P251" s="235"/>
      <c r="Q251" s="235"/>
    </row>
    <row r="252" spans="1:17" ht="12" customHeight="1" x14ac:dyDescent="0.25">
      <c r="A252" s="235"/>
      <c r="B252" s="235"/>
      <c r="C252" s="235"/>
      <c r="D252" s="235"/>
      <c r="E252" s="235"/>
      <c r="F252" s="235"/>
      <c r="G252" s="235"/>
      <c r="H252" s="235"/>
      <c r="I252" s="235"/>
      <c r="J252" s="235"/>
      <c r="K252" s="235"/>
      <c r="L252" s="235"/>
      <c r="M252" s="235"/>
      <c r="N252" s="235"/>
      <c r="O252" s="235"/>
      <c r="P252" s="235"/>
      <c r="Q252" s="235"/>
    </row>
    <row r="253" spans="1:17" ht="12" customHeight="1" x14ac:dyDescent="0.25">
      <c r="A253" s="235"/>
      <c r="B253" s="235"/>
      <c r="C253" s="235"/>
      <c r="D253" s="235"/>
      <c r="E253" s="235"/>
      <c r="F253" s="235"/>
      <c r="G253" s="235"/>
      <c r="H253" s="235"/>
      <c r="I253" s="235"/>
      <c r="J253" s="235"/>
      <c r="K253" s="235"/>
      <c r="L253" s="235"/>
      <c r="M253" s="235"/>
      <c r="N253" s="235"/>
      <c r="O253" s="235"/>
      <c r="P253" s="235"/>
      <c r="Q253" s="235"/>
    </row>
    <row r="254" spans="1:17" ht="12" customHeight="1" x14ac:dyDescent="0.25">
      <c r="A254" s="235"/>
      <c r="B254" s="235"/>
      <c r="C254" s="235"/>
      <c r="D254" s="235"/>
      <c r="E254" s="235"/>
      <c r="F254" s="235"/>
      <c r="G254" s="235"/>
      <c r="H254" s="235"/>
      <c r="I254" s="235"/>
      <c r="J254" s="235"/>
      <c r="K254" s="235"/>
      <c r="L254" s="235"/>
      <c r="M254" s="235"/>
      <c r="N254" s="235"/>
      <c r="O254" s="235"/>
      <c r="P254" s="235"/>
      <c r="Q254" s="235"/>
    </row>
    <row r="255" spans="1:17" ht="12" customHeight="1" x14ac:dyDescent="0.25">
      <c r="A255" s="235"/>
      <c r="B255" s="235"/>
      <c r="C255" s="235"/>
      <c r="D255" s="235"/>
      <c r="E255" s="235"/>
      <c r="F255" s="235"/>
      <c r="G255" s="235"/>
      <c r="H255" s="235"/>
      <c r="I255" s="235"/>
      <c r="J255" s="235"/>
      <c r="K255" s="235"/>
      <c r="L255" s="235"/>
      <c r="M255" s="235"/>
      <c r="N255" s="235"/>
      <c r="O255" s="235"/>
      <c r="P255" s="235"/>
      <c r="Q255" s="235"/>
    </row>
    <row r="256" spans="1:17" ht="12" customHeight="1" x14ac:dyDescent="0.25">
      <c r="A256" s="235"/>
      <c r="B256" s="235"/>
      <c r="C256" s="235"/>
      <c r="D256" s="235"/>
      <c r="E256" s="235"/>
      <c r="F256" s="235"/>
      <c r="G256" s="235"/>
      <c r="H256" s="235"/>
      <c r="I256" s="235"/>
      <c r="J256" s="235"/>
      <c r="K256" s="235"/>
      <c r="L256" s="235"/>
      <c r="M256" s="235"/>
      <c r="N256" s="235"/>
      <c r="O256" s="235"/>
      <c r="P256" s="235"/>
      <c r="Q256" s="235"/>
    </row>
    <row r="257" spans="1:17" ht="12" customHeight="1" x14ac:dyDescent="0.25">
      <c r="A257" s="235"/>
      <c r="B257" s="235"/>
      <c r="C257" s="235"/>
      <c r="D257" s="235"/>
      <c r="E257" s="235"/>
      <c r="F257" s="235"/>
      <c r="G257" s="235"/>
      <c r="H257" s="235"/>
      <c r="I257" s="235"/>
      <c r="J257" s="235"/>
      <c r="K257" s="235"/>
      <c r="L257" s="235"/>
      <c r="M257" s="235"/>
      <c r="N257" s="235"/>
      <c r="O257" s="235"/>
      <c r="P257" s="235"/>
      <c r="Q257" s="235"/>
    </row>
    <row r="258" spans="1:17" ht="12" customHeight="1" x14ac:dyDescent="0.25">
      <c r="A258" s="235"/>
      <c r="B258" s="235"/>
      <c r="C258" s="235"/>
      <c r="D258" s="235"/>
      <c r="E258" s="235"/>
      <c r="F258" s="235"/>
      <c r="G258" s="235"/>
      <c r="H258" s="235"/>
      <c r="I258" s="235"/>
      <c r="J258" s="235"/>
      <c r="K258" s="235"/>
      <c r="L258" s="235"/>
      <c r="M258" s="235"/>
      <c r="N258" s="235"/>
      <c r="O258" s="235"/>
      <c r="P258" s="235"/>
      <c r="Q258" s="235"/>
    </row>
    <row r="259" spans="1:17" ht="12" customHeight="1" x14ac:dyDescent="0.25">
      <c r="A259" s="235"/>
      <c r="B259" s="235"/>
      <c r="C259" s="235"/>
      <c r="D259" s="235"/>
      <c r="E259" s="235"/>
      <c r="F259" s="235"/>
      <c r="G259" s="235"/>
      <c r="H259" s="235"/>
      <c r="I259" s="235"/>
      <c r="J259" s="235"/>
      <c r="K259" s="235"/>
      <c r="L259" s="235"/>
      <c r="M259" s="235"/>
      <c r="N259" s="235"/>
      <c r="O259" s="235"/>
      <c r="P259" s="235"/>
      <c r="Q259" s="235"/>
    </row>
    <row r="260" spans="1:17" ht="12" customHeight="1" x14ac:dyDescent="0.25">
      <c r="A260" s="235"/>
      <c r="B260" s="235"/>
      <c r="C260" s="235"/>
      <c r="D260" s="235"/>
      <c r="E260" s="235"/>
      <c r="F260" s="235"/>
      <c r="G260" s="235"/>
      <c r="H260" s="235"/>
      <c r="I260" s="235"/>
      <c r="J260" s="235"/>
      <c r="K260" s="235"/>
      <c r="L260" s="235"/>
      <c r="M260" s="235"/>
      <c r="N260" s="235"/>
      <c r="O260" s="235"/>
      <c r="P260" s="235"/>
      <c r="Q260" s="235"/>
    </row>
    <row r="261" spans="1:17" ht="12" customHeight="1" x14ac:dyDescent="0.25">
      <c r="A261" s="235"/>
      <c r="B261" s="235"/>
      <c r="C261" s="235"/>
      <c r="D261" s="235"/>
      <c r="E261" s="235"/>
      <c r="F261" s="235"/>
      <c r="G261" s="235"/>
      <c r="H261" s="235"/>
      <c r="I261" s="235"/>
      <c r="J261" s="235"/>
      <c r="K261" s="235"/>
      <c r="L261" s="235"/>
      <c r="M261" s="235"/>
      <c r="N261" s="235"/>
      <c r="O261" s="235"/>
      <c r="P261" s="235"/>
      <c r="Q261" s="235"/>
    </row>
    <row r="262" spans="1:17" ht="12" customHeight="1" x14ac:dyDescent="0.25">
      <c r="A262" s="235"/>
      <c r="B262" s="235"/>
      <c r="C262" s="235"/>
      <c r="D262" s="235"/>
      <c r="E262" s="235"/>
      <c r="F262" s="235"/>
      <c r="G262" s="235"/>
      <c r="H262" s="235"/>
      <c r="I262" s="235"/>
      <c r="J262" s="235"/>
      <c r="K262" s="235"/>
      <c r="L262" s="235"/>
      <c r="M262" s="235"/>
      <c r="N262" s="235"/>
      <c r="O262" s="235"/>
      <c r="P262" s="235"/>
      <c r="Q262" s="235"/>
    </row>
    <row r="263" spans="1:17" ht="12" customHeight="1" x14ac:dyDescent="0.25">
      <c r="A263" s="235"/>
      <c r="B263" s="235"/>
      <c r="C263" s="235"/>
      <c r="D263" s="235"/>
      <c r="E263" s="235"/>
      <c r="F263" s="235"/>
      <c r="G263" s="235"/>
      <c r="H263" s="235"/>
      <c r="I263" s="235"/>
      <c r="J263" s="235"/>
      <c r="K263" s="235"/>
      <c r="L263" s="235"/>
      <c r="M263" s="235"/>
      <c r="N263" s="235"/>
      <c r="O263" s="235"/>
      <c r="P263" s="235"/>
      <c r="Q263" s="235"/>
    </row>
    <row r="264" spans="1:17" ht="12" customHeight="1" x14ac:dyDescent="0.25">
      <c r="A264" s="235"/>
      <c r="B264" s="235"/>
      <c r="C264" s="235"/>
      <c r="D264" s="235"/>
      <c r="E264" s="235"/>
      <c r="F264" s="235"/>
      <c r="G264" s="235"/>
      <c r="H264" s="235"/>
      <c r="I264" s="235"/>
      <c r="J264" s="235"/>
      <c r="K264" s="235"/>
      <c r="L264" s="235"/>
      <c r="M264" s="235"/>
      <c r="N264" s="235"/>
      <c r="O264" s="235"/>
      <c r="P264" s="235"/>
      <c r="Q264" s="235"/>
    </row>
    <row r="265" spans="1:17" ht="12" customHeight="1" x14ac:dyDescent="0.25">
      <c r="A265" s="235"/>
      <c r="B265" s="235"/>
      <c r="C265" s="235"/>
      <c r="D265" s="235"/>
      <c r="E265" s="235"/>
      <c r="F265" s="235"/>
      <c r="G265" s="235"/>
      <c r="H265" s="235"/>
      <c r="I265" s="235"/>
      <c r="J265" s="235"/>
      <c r="K265" s="235"/>
      <c r="L265" s="235"/>
      <c r="M265" s="235"/>
      <c r="N265" s="235"/>
      <c r="O265" s="235"/>
      <c r="P265" s="235"/>
      <c r="Q265" s="235"/>
    </row>
    <row r="266" spans="1:17" ht="12" customHeight="1" x14ac:dyDescent="0.25">
      <c r="A266" s="235"/>
      <c r="B266" s="235"/>
      <c r="C266" s="235"/>
      <c r="D266" s="235"/>
      <c r="E266" s="235"/>
      <c r="F266" s="235"/>
      <c r="G266" s="235"/>
      <c r="H266" s="235"/>
      <c r="I266" s="235"/>
      <c r="J266" s="235"/>
      <c r="K266" s="235"/>
      <c r="L266" s="235"/>
      <c r="M266" s="235"/>
      <c r="N266" s="235"/>
      <c r="O266" s="235"/>
      <c r="P266" s="235"/>
      <c r="Q266" s="235"/>
    </row>
    <row r="267" spans="1:17" ht="12" customHeight="1" x14ac:dyDescent="0.25">
      <c r="A267" s="235"/>
      <c r="B267" s="235"/>
      <c r="C267" s="235"/>
      <c r="D267" s="235"/>
      <c r="E267" s="235"/>
      <c r="F267" s="235"/>
      <c r="G267" s="235"/>
      <c r="H267" s="235"/>
      <c r="I267" s="235"/>
      <c r="J267" s="235"/>
      <c r="K267" s="235"/>
      <c r="L267" s="235"/>
      <c r="M267" s="235"/>
      <c r="N267" s="235"/>
      <c r="O267" s="235"/>
      <c r="P267" s="235"/>
      <c r="Q267" s="235"/>
    </row>
    <row r="268" spans="1:17" ht="12" customHeight="1" x14ac:dyDescent="0.25">
      <c r="A268" s="235"/>
      <c r="B268" s="235"/>
      <c r="C268" s="235"/>
      <c r="D268" s="235"/>
      <c r="E268" s="235"/>
      <c r="F268" s="235"/>
      <c r="G268" s="235"/>
      <c r="H268" s="235"/>
      <c r="I268" s="235"/>
      <c r="J268" s="235"/>
      <c r="K268" s="235"/>
      <c r="L268" s="235"/>
      <c r="M268" s="235"/>
      <c r="N268" s="235"/>
      <c r="O268" s="235"/>
      <c r="P268" s="235"/>
      <c r="Q268" s="235"/>
    </row>
    <row r="269" spans="1:17" ht="12" customHeight="1" x14ac:dyDescent="0.25">
      <c r="A269" s="235"/>
      <c r="B269" s="235"/>
      <c r="C269" s="235"/>
      <c r="D269" s="235"/>
      <c r="E269" s="235"/>
      <c r="F269" s="235"/>
      <c r="G269" s="235"/>
      <c r="H269" s="235"/>
      <c r="I269" s="235"/>
      <c r="J269" s="235"/>
      <c r="K269" s="235"/>
      <c r="L269" s="235"/>
      <c r="M269" s="235"/>
      <c r="N269" s="235"/>
      <c r="O269" s="235"/>
      <c r="P269" s="235"/>
      <c r="Q269" s="235"/>
    </row>
    <row r="270" spans="1:17" ht="12" customHeight="1" x14ac:dyDescent="0.25">
      <c r="A270" s="235"/>
      <c r="B270" s="235"/>
      <c r="C270" s="235"/>
      <c r="D270" s="235"/>
      <c r="E270" s="235"/>
      <c r="F270" s="235"/>
      <c r="G270" s="235"/>
      <c r="H270" s="235"/>
      <c r="I270" s="235"/>
      <c r="J270" s="235"/>
      <c r="K270" s="235"/>
      <c r="L270" s="235"/>
      <c r="M270" s="235"/>
      <c r="N270" s="235"/>
      <c r="O270" s="235"/>
      <c r="P270" s="235"/>
      <c r="Q270" s="235"/>
    </row>
    <row r="271" spans="1:17" ht="12" customHeight="1" x14ac:dyDescent="0.25">
      <c r="A271" s="235"/>
      <c r="B271" s="235"/>
      <c r="C271" s="235"/>
      <c r="D271" s="235"/>
      <c r="E271" s="235"/>
      <c r="F271" s="235"/>
      <c r="G271" s="235"/>
      <c r="H271" s="235"/>
      <c r="I271" s="235"/>
      <c r="J271" s="235"/>
      <c r="K271" s="235"/>
      <c r="L271" s="235"/>
      <c r="M271" s="235"/>
      <c r="N271" s="235"/>
      <c r="O271" s="235"/>
      <c r="P271" s="235"/>
      <c r="Q271" s="235"/>
    </row>
    <row r="272" spans="1:17" ht="12" customHeight="1" x14ac:dyDescent="0.25">
      <c r="A272" s="235"/>
      <c r="B272" s="235"/>
      <c r="C272" s="235"/>
      <c r="D272" s="235"/>
      <c r="E272" s="235"/>
      <c r="F272" s="235"/>
      <c r="G272" s="235"/>
      <c r="H272" s="235"/>
      <c r="I272" s="235"/>
      <c r="J272" s="235"/>
      <c r="K272" s="235"/>
      <c r="L272" s="235"/>
      <c r="M272" s="235"/>
      <c r="N272" s="235"/>
      <c r="O272" s="235"/>
      <c r="P272" s="235"/>
      <c r="Q272" s="235"/>
    </row>
    <row r="273" spans="1:17" ht="12" customHeight="1" x14ac:dyDescent="0.25">
      <c r="A273" s="235"/>
      <c r="B273" s="235"/>
      <c r="C273" s="235"/>
      <c r="D273" s="235"/>
      <c r="E273" s="235"/>
      <c r="F273" s="235"/>
      <c r="G273" s="235"/>
      <c r="H273" s="235"/>
      <c r="I273" s="235"/>
      <c r="J273" s="235"/>
      <c r="K273" s="235"/>
      <c r="L273" s="235"/>
      <c r="M273" s="235"/>
      <c r="N273" s="235"/>
      <c r="O273" s="235"/>
      <c r="P273" s="235"/>
      <c r="Q273" s="235"/>
    </row>
    <row r="274" spans="1:17" ht="12" customHeight="1" x14ac:dyDescent="0.25">
      <c r="A274" s="235"/>
      <c r="B274" s="235"/>
      <c r="C274" s="235"/>
      <c r="D274" s="235"/>
      <c r="E274" s="235"/>
      <c r="F274" s="235"/>
      <c r="G274" s="235"/>
      <c r="H274" s="235"/>
      <c r="I274" s="235"/>
      <c r="J274" s="235"/>
      <c r="K274" s="235"/>
      <c r="L274" s="235"/>
      <c r="M274" s="235"/>
      <c r="N274" s="235"/>
      <c r="O274" s="235"/>
      <c r="P274" s="235"/>
      <c r="Q274" s="235"/>
    </row>
    <row r="275" spans="1:17" ht="12" customHeight="1" x14ac:dyDescent="0.25">
      <c r="A275" s="235"/>
      <c r="B275" s="235"/>
      <c r="C275" s="235"/>
      <c r="D275" s="235"/>
      <c r="E275" s="235"/>
      <c r="F275" s="235"/>
      <c r="G275" s="235"/>
      <c r="H275" s="235"/>
      <c r="I275" s="235"/>
      <c r="J275" s="235"/>
      <c r="K275" s="235"/>
      <c r="L275" s="235"/>
      <c r="M275" s="235"/>
      <c r="N275" s="235"/>
      <c r="O275" s="235"/>
      <c r="P275" s="235"/>
      <c r="Q275" s="235"/>
    </row>
    <row r="276" spans="1:17" ht="12" customHeight="1" x14ac:dyDescent="0.25">
      <c r="A276" s="235"/>
      <c r="B276" s="235"/>
      <c r="C276" s="235"/>
      <c r="D276" s="235"/>
      <c r="E276" s="235"/>
      <c r="F276" s="235"/>
      <c r="G276" s="235"/>
      <c r="H276" s="235"/>
      <c r="I276" s="235"/>
      <c r="J276" s="235"/>
      <c r="K276" s="235"/>
      <c r="L276" s="235"/>
      <c r="M276" s="235"/>
      <c r="N276" s="235"/>
      <c r="O276" s="235"/>
      <c r="P276" s="235"/>
      <c r="Q276" s="235"/>
    </row>
    <row r="277" spans="1:17" ht="12" customHeight="1" x14ac:dyDescent="0.25">
      <c r="A277" s="235"/>
      <c r="B277" s="235"/>
      <c r="C277" s="235"/>
      <c r="D277" s="235"/>
      <c r="E277" s="235"/>
      <c r="F277" s="235"/>
      <c r="G277" s="235"/>
      <c r="H277" s="235"/>
      <c r="I277" s="235"/>
      <c r="J277" s="235"/>
      <c r="K277" s="235"/>
      <c r="L277" s="235"/>
      <c r="M277" s="235"/>
      <c r="N277" s="235"/>
      <c r="O277" s="235"/>
      <c r="P277" s="235"/>
      <c r="Q277" s="235"/>
    </row>
    <row r="278" spans="1:17" ht="12" customHeight="1" x14ac:dyDescent="0.25">
      <c r="A278" s="235"/>
      <c r="B278" s="235"/>
      <c r="C278" s="235"/>
      <c r="D278" s="235"/>
      <c r="E278" s="235"/>
      <c r="F278" s="235"/>
      <c r="G278" s="235"/>
      <c r="H278" s="235"/>
      <c r="I278" s="235"/>
      <c r="J278" s="235"/>
      <c r="K278" s="235"/>
      <c r="L278" s="235"/>
      <c r="M278" s="235"/>
      <c r="N278" s="235"/>
      <c r="O278" s="235"/>
      <c r="P278" s="235"/>
      <c r="Q278" s="235"/>
    </row>
    <row r="279" spans="1:17" ht="12" customHeight="1" x14ac:dyDescent="0.25">
      <c r="A279" s="235"/>
      <c r="B279" s="235"/>
      <c r="C279" s="235"/>
      <c r="D279" s="235"/>
      <c r="E279" s="235"/>
      <c r="F279" s="235"/>
      <c r="G279" s="235"/>
      <c r="H279" s="235"/>
      <c r="I279" s="235"/>
      <c r="J279" s="235"/>
      <c r="K279" s="235"/>
      <c r="L279" s="235"/>
      <c r="M279" s="235"/>
      <c r="N279" s="235"/>
      <c r="O279" s="235"/>
      <c r="P279" s="235"/>
      <c r="Q279" s="235"/>
    </row>
    <row r="280" spans="1:17" ht="12" customHeight="1" x14ac:dyDescent="0.25">
      <c r="A280" s="235"/>
      <c r="B280" s="235"/>
      <c r="C280" s="235"/>
      <c r="D280" s="235"/>
      <c r="E280" s="235"/>
      <c r="F280" s="235"/>
      <c r="G280" s="235"/>
      <c r="H280" s="235"/>
      <c r="I280" s="235"/>
      <c r="J280" s="235"/>
      <c r="K280" s="235"/>
      <c r="L280" s="235"/>
      <c r="M280" s="235"/>
      <c r="N280" s="235"/>
      <c r="O280" s="235"/>
      <c r="P280" s="235"/>
      <c r="Q280" s="235"/>
    </row>
    <row r="281" spans="1:17" ht="12" customHeight="1" x14ac:dyDescent="0.25">
      <c r="A281" s="235"/>
      <c r="B281" s="235"/>
      <c r="C281" s="235"/>
      <c r="D281" s="235"/>
      <c r="E281" s="235"/>
      <c r="F281" s="235"/>
      <c r="G281" s="235"/>
      <c r="H281" s="235"/>
      <c r="I281" s="235"/>
      <c r="J281" s="235"/>
      <c r="K281" s="235"/>
      <c r="L281" s="235"/>
      <c r="M281" s="235"/>
      <c r="N281" s="235"/>
      <c r="O281" s="235"/>
      <c r="P281" s="235"/>
      <c r="Q281" s="235"/>
    </row>
    <row r="282" spans="1:17" ht="12" customHeight="1" x14ac:dyDescent="0.25">
      <c r="A282" s="235"/>
      <c r="B282" s="235"/>
      <c r="C282" s="235"/>
      <c r="D282" s="235"/>
      <c r="E282" s="235"/>
      <c r="F282" s="235"/>
      <c r="G282" s="235"/>
      <c r="H282" s="235"/>
      <c r="I282" s="235"/>
      <c r="J282" s="235"/>
      <c r="K282" s="235"/>
      <c r="L282" s="235"/>
      <c r="M282" s="235"/>
      <c r="N282" s="235"/>
      <c r="O282" s="235"/>
      <c r="P282" s="235"/>
      <c r="Q282" s="235"/>
    </row>
    <row r="283" spans="1:17" ht="12" customHeight="1" x14ac:dyDescent="0.25">
      <c r="A283" s="235"/>
      <c r="B283" s="235"/>
      <c r="C283" s="235"/>
      <c r="D283" s="235"/>
      <c r="E283" s="235"/>
      <c r="F283" s="235"/>
      <c r="G283" s="235"/>
      <c r="H283" s="235"/>
      <c r="I283" s="235"/>
      <c r="J283" s="235"/>
      <c r="K283" s="235"/>
      <c r="L283" s="235"/>
      <c r="M283" s="235"/>
      <c r="N283" s="235"/>
      <c r="O283" s="235"/>
      <c r="P283" s="235"/>
      <c r="Q283" s="235"/>
    </row>
    <row r="284" spans="1:17" ht="12" customHeight="1" x14ac:dyDescent="0.25">
      <c r="A284" s="235"/>
      <c r="B284" s="235"/>
      <c r="C284" s="235"/>
      <c r="D284" s="235"/>
      <c r="E284" s="235"/>
      <c r="F284" s="235"/>
      <c r="G284" s="235"/>
      <c r="H284" s="235"/>
      <c r="I284" s="235"/>
      <c r="J284" s="235"/>
      <c r="K284" s="235"/>
      <c r="L284" s="235"/>
      <c r="M284" s="235"/>
      <c r="N284" s="235"/>
      <c r="O284" s="235"/>
      <c r="P284" s="235"/>
      <c r="Q284" s="235"/>
    </row>
    <row r="285" spans="1:17" ht="12" customHeight="1" x14ac:dyDescent="0.25">
      <c r="A285" s="235"/>
      <c r="B285" s="235"/>
      <c r="C285" s="235"/>
      <c r="D285" s="235"/>
      <c r="E285" s="235"/>
      <c r="F285" s="235"/>
      <c r="G285" s="235"/>
      <c r="H285" s="235"/>
      <c r="I285" s="235"/>
      <c r="J285" s="235"/>
      <c r="K285" s="235"/>
      <c r="L285" s="235"/>
      <c r="M285" s="235"/>
      <c r="N285" s="235"/>
      <c r="O285" s="235"/>
      <c r="P285" s="235"/>
      <c r="Q285" s="235"/>
    </row>
    <row r="286" spans="1:17" ht="12" customHeight="1" x14ac:dyDescent="0.25">
      <c r="A286" s="235"/>
      <c r="B286" s="235"/>
      <c r="C286" s="235"/>
      <c r="D286" s="235"/>
      <c r="E286" s="235"/>
      <c r="F286" s="235"/>
      <c r="G286" s="235"/>
      <c r="H286" s="235"/>
      <c r="I286" s="235"/>
      <c r="J286" s="235"/>
      <c r="K286" s="235"/>
      <c r="L286" s="235"/>
      <c r="M286" s="235"/>
      <c r="N286" s="235"/>
      <c r="O286" s="235"/>
      <c r="P286" s="235"/>
      <c r="Q286" s="235"/>
    </row>
    <row r="287" spans="1:17" ht="12" customHeight="1" x14ac:dyDescent="0.25">
      <c r="A287" s="235"/>
      <c r="B287" s="235"/>
      <c r="C287" s="235"/>
      <c r="D287" s="235"/>
      <c r="E287" s="235"/>
      <c r="F287" s="235"/>
      <c r="G287" s="235"/>
      <c r="H287" s="235"/>
      <c r="I287" s="235"/>
      <c r="J287" s="235"/>
      <c r="K287" s="235"/>
      <c r="L287" s="235"/>
      <c r="M287" s="235"/>
      <c r="N287" s="235"/>
      <c r="O287" s="235"/>
      <c r="P287" s="235"/>
      <c r="Q287" s="235"/>
    </row>
    <row r="288" spans="1:17" ht="12" customHeight="1" x14ac:dyDescent="0.25">
      <c r="A288" s="235"/>
      <c r="B288" s="235"/>
      <c r="C288" s="235"/>
      <c r="D288" s="235"/>
      <c r="E288" s="235"/>
      <c r="F288" s="235"/>
      <c r="G288" s="235"/>
      <c r="H288" s="235"/>
      <c r="I288" s="235"/>
      <c r="J288" s="235"/>
      <c r="K288" s="235"/>
      <c r="L288" s="235"/>
      <c r="M288" s="235"/>
      <c r="N288" s="235"/>
      <c r="O288" s="235"/>
      <c r="P288" s="235"/>
      <c r="Q288" s="235"/>
    </row>
    <row r="289" spans="1:17" ht="12" customHeight="1" x14ac:dyDescent="0.25">
      <c r="A289" s="235"/>
      <c r="B289" s="235"/>
      <c r="C289" s="235"/>
      <c r="D289" s="235"/>
      <c r="E289" s="235"/>
      <c r="F289" s="235"/>
      <c r="G289" s="235"/>
      <c r="H289" s="235"/>
      <c r="I289" s="235"/>
      <c r="J289" s="235"/>
      <c r="K289" s="235"/>
      <c r="L289" s="235"/>
      <c r="M289" s="235"/>
      <c r="N289" s="235"/>
      <c r="O289" s="235"/>
      <c r="P289" s="235"/>
      <c r="Q289" s="235"/>
    </row>
    <row r="290" spans="1:17" ht="12" customHeight="1" x14ac:dyDescent="0.25">
      <c r="A290" s="235"/>
      <c r="B290" s="235"/>
      <c r="C290" s="235"/>
      <c r="D290" s="235"/>
      <c r="E290" s="235"/>
      <c r="F290" s="235"/>
      <c r="G290" s="235"/>
      <c r="H290" s="235"/>
      <c r="I290" s="235"/>
      <c r="J290" s="235"/>
      <c r="K290" s="235"/>
      <c r="L290" s="235"/>
      <c r="M290" s="235"/>
      <c r="N290" s="235"/>
      <c r="O290" s="235"/>
      <c r="P290" s="235"/>
      <c r="Q290" s="235"/>
    </row>
    <row r="291" spans="1:17" ht="12" customHeight="1" x14ac:dyDescent="0.25">
      <c r="A291" s="235"/>
      <c r="B291" s="235"/>
      <c r="C291" s="235"/>
      <c r="D291" s="235"/>
      <c r="E291" s="235"/>
      <c r="F291" s="235"/>
      <c r="G291" s="235"/>
      <c r="H291" s="235"/>
      <c r="I291" s="235"/>
      <c r="J291" s="235"/>
      <c r="K291" s="235"/>
      <c r="L291" s="235"/>
      <c r="M291" s="235"/>
      <c r="N291" s="235"/>
      <c r="O291" s="235"/>
      <c r="P291" s="235"/>
      <c r="Q291" s="235"/>
    </row>
    <row r="292" spans="1:17" ht="12" customHeight="1" x14ac:dyDescent="0.25">
      <c r="A292" s="235"/>
      <c r="B292" s="235"/>
      <c r="C292" s="235"/>
      <c r="D292" s="235"/>
      <c r="E292" s="235"/>
      <c r="F292" s="235"/>
      <c r="G292" s="235"/>
      <c r="H292" s="235"/>
      <c r="I292" s="235"/>
      <c r="J292" s="235"/>
      <c r="K292" s="235"/>
      <c r="L292" s="235"/>
      <c r="M292" s="235"/>
      <c r="N292" s="235"/>
      <c r="O292" s="235"/>
      <c r="P292" s="235"/>
      <c r="Q292" s="235"/>
    </row>
    <row r="293" spans="1:17" ht="12" customHeight="1" x14ac:dyDescent="0.25">
      <c r="A293" s="235"/>
      <c r="B293" s="235"/>
      <c r="C293" s="235"/>
      <c r="D293" s="235"/>
      <c r="E293" s="235"/>
      <c r="F293" s="235"/>
      <c r="G293" s="235"/>
      <c r="H293" s="235"/>
      <c r="I293" s="235"/>
      <c r="J293" s="235"/>
      <c r="K293" s="235"/>
      <c r="L293" s="235"/>
      <c r="M293" s="235"/>
      <c r="N293" s="235"/>
      <c r="O293" s="235"/>
      <c r="P293" s="235"/>
      <c r="Q293" s="235"/>
    </row>
    <row r="294" spans="1:17" ht="12" customHeight="1" x14ac:dyDescent="0.25">
      <c r="A294" s="235"/>
      <c r="B294" s="235"/>
      <c r="C294" s="235"/>
      <c r="D294" s="235"/>
      <c r="E294" s="235"/>
      <c r="F294" s="235"/>
      <c r="G294" s="235"/>
      <c r="H294" s="235"/>
      <c r="I294" s="235"/>
      <c r="J294" s="235"/>
      <c r="K294" s="235"/>
      <c r="L294" s="235"/>
      <c r="M294" s="235"/>
      <c r="N294" s="235"/>
      <c r="O294" s="235"/>
      <c r="P294" s="235"/>
      <c r="Q294" s="235"/>
    </row>
    <row r="295" spans="1:17" ht="12" customHeight="1" x14ac:dyDescent="0.25">
      <c r="A295" s="235"/>
      <c r="B295" s="235"/>
      <c r="C295" s="235"/>
      <c r="D295" s="235"/>
      <c r="E295" s="235"/>
      <c r="F295" s="235"/>
      <c r="G295" s="235"/>
      <c r="H295" s="235"/>
      <c r="I295" s="235"/>
      <c r="J295" s="235"/>
      <c r="K295" s="235"/>
      <c r="L295" s="235"/>
      <c r="M295" s="235"/>
      <c r="N295" s="235"/>
      <c r="O295" s="235"/>
      <c r="P295" s="235"/>
      <c r="Q295" s="235"/>
    </row>
    <row r="296" spans="1:17" ht="12" customHeight="1" x14ac:dyDescent="0.25">
      <c r="A296" s="235"/>
      <c r="B296" s="235"/>
      <c r="C296" s="235"/>
      <c r="D296" s="235"/>
      <c r="E296" s="235"/>
      <c r="F296" s="235"/>
      <c r="G296" s="235"/>
      <c r="H296" s="235"/>
      <c r="I296" s="235"/>
      <c r="J296" s="235"/>
      <c r="K296" s="235"/>
      <c r="L296" s="235"/>
      <c r="M296" s="235"/>
      <c r="N296" s="235"/>
      <c r="O296" s="235"/>
      <c r="P296" s="235"/>
      <c r="Q296" s="235"/>
    </row>
    <row r="297" spans="1:17" ht="12" customHeight="1" x14ac:dyDescent="0.25">
      <c r="A297" s="235"/>
      <c r="B297" s="235"/>
      <c r="C297" s="235"/>
      <c r="D297" s="235"/>
      <c r="E297" s="235"/>
      <c r="F297" s="235"/>
      <c r="G297" s="235"/>
      <c r="H297" s="235"/>
      <c r="I297" s="235"/>
      <c r="J297" s="235"/>
      <c r="K297" s="235"/>
      <c r="L297" s="235"/>
      <c r="M297" s="235"/>
      <c r="N297" s="235"/>
      <c r="O297" s="235"/>
      <c r="P297" s="235"/>
      <c r="Q297" s="235"/>
    </row>
    <row r="298" spans="1:17" ht="12" customHeight="1" x14ac:dyDescent="0.25">
      <c r="A298" s="235"/>
      <c r="B298" s="235"/>
      <c r="C298" s="235"/>
      <c r="D298" s="235"/>
      <c r="E298" s="235"/>
      <c r="F298" s="235"/>
      <c r="G298" s="235"/>
      <c r="H298" s="235"/>
      <c r="I298" s="235"/>
      <c r="J298" s="235"/>
      <c r="K298" s="235"/>
      <c r="L298" s="235"/>
      <c r="M298" s="235"/>
      <c r="N298" s="235"/>
      <c r="O298" s="235"/>
      <c r="P298" s="235"/>
      <c r="Q298" s="235"/>
    </row>
    <row r="299" spans="1:17" ht="12" customHeight="1" x14ac:dyDescent="0.25">
      <c r="A299" s="235"/>
      <c r="B299" s="235"/>
      <c r="C299" s="235"/>
      <c r="D299" s="235"/>
      <c r="E299" s="235"/>
      <c r="F299" s="235"/>
      <c r="G299" s="235"/>
      <c r="H299" s="235"/>
      <c r="I299" s="235"/>
      <c r="J299" s="235"/>
      <c r="K299" s="235"/>
      <c r="L299" s="235"/>
      <c r="M299" s="235"/>
      <c r="N299" s="235"/>
      <c r="O299" s="235"/>
      <c r="P299" s="235"/>
      <c r="Q299" s="235"/>
    </row>
    <row r="300" spans="1:17" ht="12" customHeight="1" x14ac:dyDescent="0.25">
      <c r="A300" s="235"/>
      <c r="B300" s="235"/>
      <c r="C300" s="235"/>
      <c r="D300" s="235"/>
      <c r="E300" s="235"/>
      <c r="F300" s="235"/>
      <c r="G300" s="235"/>
      <c r="H300" s="235"/>
      <c r="I300" s="235"/>
      <c r="J300" s="235"/>
      <c r="K300" s="235"/>
      <c r="L300" s="235"/>
      <c r="M300" s="235"/>
      <c r="N300" s="235"/>
      <c r="O300" s="235"/>
      <c r="P300" s="235"/>
      <c r="Q300" s="235"/>
    </row>
    <row r="301" spans="1:17" ht="12" customHeight="1" x14ac:dyDescent="0.25">
      <c r="A301" s="235"/>
      <c r="B301" s="235"/>
      <c r="C301" s="235"/>
      <c r="D301" s="235"/>
      <c r="E301" s="235"/>
      <c r="F301" s="235"/>
      <c r="G301" s="235"/>
      <c r="H301" s="235"/>
      <c r="I301" s="235"/>
      <c r="J301" s="235"/>
      <c r="K301" s="235"/>
      <c r="L301" s="235"/>
      <c r="M301" s="235"/>
      <c r="N301" s="235"/>
      <c r="O301" s="235"/>
      <c r="P301" s="235"/>
      <c r="Q301" s="235"/>
    </row>
    <row r="302" spans="1:17" ht="12" customHeight="1" x14ac:dyDescent="0.25">
      <c r="A302" s="235"/>
      <c r="B302" s="235"/>
      <c r="C302" s="235"/>
      <c r="D302" s="235"/>
      <c r="E302" s="235"/>
      <c r="F302" s="235"/>
      <c r="G302" s="235"/>
      <c r="H302" s="235"/>
      <c r="I302" s="235"/>
      <c r="J302" s="235"/>
      <c r="K302" s="235"/>
      <c r="L302" s="235"/>
      <c r="M302" s="235"/>
      <c r="N302" s="235"/>
      <c r="O302" s="235"/>
      <c r="P302" s="235"/>
      <c r="Q302" s="235"/>
    </row>
    <row r="303" spans="1:17" ht="12" customHeight="1" x14ac:dyDescent="0.25">
      <c r="A303" s="235"/>
      <c r="B303" s="235"/>
      <c r="C303" s="235"/>
      <c r="D303" s="235"/>
      <c r="E303" s="235"/>
      <c r="F303" s="235"/>
      <c r="G303" s="235"/>
      <c r="H303" s="235"/>
      <c r="I303" s="235"/>
      <c r="J303" s="235"/>
      <c r="K303" s="235"/>
      <c r="L303" s="235"/>
      <c r="M303" s="235"/>
      <c r="N303" s="235"/>
      <c r="O303" s="235"/>
      <c r="P303" s="235"/>
      <c r="Q303" s="235"/>
    </row>
    <row r="304" spans="1:17" ht="12" customHeight="1" x14ac:dyDescent="0.25">
      <c r="A304" s="235"/>
      <c r="B304" s="235"/>
      <c r="C304" s="235"/>
      <c r="D304" s="235"/>
      <c r="E304" s="235"/>
      <c r="F304" s="235"/>
      <c r="G304" s="235"/>
      <c r="H304" s="235"/>
      <c r="I304" s="235"/>
      <c r="J304" s="235"/>
      <c r="K304" s="235"/>
      <c r="L304" s="235"/>
      <c r="M304" s="235"/>
      <c r="N304" s="235"/>
      <c r="O304" s="235"/>
      <c r="P304" s="235"/>
      <c r="Q304" s="235"/>
    </row>
    <row r="305" spans="1:17" ht="12" customHeight="1" x14ac:dyDescent="0.25">
      <c r="A305" s="235"/>
      <c r="B305" s="235"/>
      <c r="C305" s="235"/>
      <c r="D305" s="235"/>
      <c r="E305" s="235"/>
      <c r="F305" s="235"/>
      <c r="G305" s="235"/>
      <c r="H305" s="235"/>
      <c r="I305" s="235"/>
      <c r="J305" s="235"/>
      <c r="K305" s="235"/>
      <c r="L305" s="235"/>
      <c r="M305" s="235"/>
      <c r="N305" s="235"/>
      <c r="O305" s="235"/>
      <c r="P305" s="235"/>
      <c r="Q305" s="235"/>
    </row>
    <row r="306" spans="1:17" ht="12" customHeight="1" x14ac:dyDescent="0.25">
      <c r="A306" s="235"/>
      <c r="B306" s="235"/>
      <c r="C306" s="235"/>
      <c r="D306" s="235"/>
      <c r="E306" s="235"/>
      <c r="F306" s="235"/>
      <c r="G306" s="235"/>
      <c r="H306" s="235"/>
      <c r="I306" s="235"/>
      <c r="J306" s="235"/>
      <c r="K306" s="235"/>
      <c r="L306" s="235"/>
      <c r="M306" s="235"/>
      <c r="N306" s="235"/>
      <c r="O306" s="235"/>
      <c r="P306" s="235"/>
      <c r="Q306" s="235"/>
    </row>
    <row r="307" spans="1:17" ht="12" customHeight="1" x14ac:dyDescent="0.25">
      <c r="A307" s="235"/>
      <c r="B307" s="235"/>
      <c r="C307" s="235"/>
      <c r="D307" s="235"/>
      <c r="E307" s="235"/>
      <c r="F307" s="235"/>
      <c r="G307" s="235"/>
      <c r="H307" s="235"/>
      <c r="I307" s="235"/>
      <c r="J307" s="235"/>
      <c r="K307" s="235"/>
      <c r="L307" s="235"/>
      <c r="M307" s="235"/>
      <c r="N307" s="235"/>
      <c r="O307" s="235"/>
      <c r="P307" s="235"/>
      <c r="Q307" s="235"/>
    </row>
    <row r="308" spans="1:17" ht="12" customHeight="1" x14ac:dyDescent="0.25">
      <c r="A308" s="235"/>
      <c r="B308" s="235"/>
      <c r="C308" s="235"/>
      <c r="D308" s="235"/>
      <c r="E308" s="235"/>
      <c r="F308" s="235"/>
      <c r="G308" s="235"/>
      <c r="H308" s="235"/>
      <c r="I308" s="235"/>
      <c r="J308" s="235"/>
      <c r="K308" s="235"/>
      <c r="L308" s="235"/>
      <c r="M308" s="235"/>
      <c r="N308" s="235"/>
      <c r="O308" s="235"/>
      <c r="P308" s="235"/>
      <c r="Q308" s="235"/>
    </row>
    <row r="309" spans="1:17" ht="12" customHeight="1" x14ac:dyDescent="0.25">
      <c r="A309" s="235"/>
      <c r="B309" s="235"/>
      <c r="C309" s="235"/>
      <c r="D309" s="235"/>
      <c r="E309" s="235"/>
      <c r="F309" s="235"/>
      <c r="G309" s="235"/>
      <c r="H309" s="235"/>
      <c r="I309" s="235"/>
      <c r="J309" s="235"/>
      <c r="K309" s="235"/>
      <c r="L309" s="235"/>
      <c r="M309" s="235"/>
      <c r="N309" s="235"/>
      <c r="O309" s="235"/>
      <c r="P309" s="235"/>
      <c r="Q309" s="235"/>
    </row>
    <row r="310" spans="1:17" ht="12" customHeight="1" x14ac:dyDescent="0.25">
      <c r="A310" s="235"/>
      <c r="B310" s="235"/>
      <c r="C310" s="235"/>
      <c r="D310" s="235"/>
      <c r="E310" s="235"/>
      <c r="F310" s="235"/>
      <c r="G310" s="235"/>
      <c r="H310" s="235"/>
      <c r="I310" s="235"/>
      <c r="J310" s="235"/>
      <c r="K310" s="235"/>
      <c r="L310" s="235"/>
      <c r="M310" s="235"/>
      <c r="N310" s="235"/>
      <c r="O310" s="235"/>
      <c r="P310" s="235"/>
      <c r="Q310" s="235"/>
    </row>
    <row r="311" spans="1:17" ht="12" customHeight="1" x14ac:dyDescent="0.25">
      <c r="A311" s="235"/>
      <c r="B311" s="235"/>
      <c r="C311" s="235"/>
      <c r="D311" s="235"/>
      <c r="E311" s="235"/>
      <c r="F311" s="235"/>
      <c r="G311" s="235"/>
      <c r="H311" s="235"/>
      <c r="I311" s="235"/>
      <c r="J311" s="235"/>
      <c r="K311" s="235"/>
      <c r="L311" s="235"/>
      <c r="M311" s="235"/>
      <c r="N311" s="235"/>
      <c r="O311" s="235"/>
      <c r="P311" s="235"/>
      <c r="Q311" s="235"/>
    </row>
    <row r="312" spans="1:17" ht="12" customHeight="1" x14ac:dyDescent="0.25">
      <c r="A312" s="235"/>
      <c r="B312" s="235"/>
      <c r="C312" s="235"/>
      <c r="D312" s="235"/>
      <c r="E312" s="235"/>
      <c r="F312" s="235"/>
      <c r="G312" s="235"/>
      <c r="H312" s="235"/>
      <c r="I312" s="235"/>
      <c r="J312" s="235"/>
      <c r="K312" s="235"/>
      <c r="L312" s="235"/>
      <c r="M312" s="235"/>
      <c r="N312" s="235"/>
      <c r="O312" s="235"/>
      <c r="P312" s="235"/>
      <c r="Q312" s="235"/>
    </row>
    <row r="313" spans="1:17" ht="12" customHeight="1" x14ac:dyDescent="0.25">
      <c r="A313" s="235"/>
      <c r="B313" s="235"/>
      <c r="C313" s="235"/>
      <c r="D313" s="235"/>
      <c r="E313" s="235"/>
      <c r="F313" s="235"/>
      <c r="G313" s="235"/>
      <c r="H313" s="235"/>
      <c r="I313" s="235"/>
      <c r="J313" s="235"/>
      <c r="K313" s="235"/>
      <c r="L313" s="235"/>
      <c r="M313" s="235"/>
      <c r="N313" s="235"/>
      <c r="O313" s="235"/>
      <c r="P313" s="235"/>
      <c r="Q313" s="235"/>
    </row>
    <row r="314" spans="1:17" ht="12" customHeight="1" x14ac:dyDescent="0.25">
      <c r="A314" s="235"/>
      <c r="B314" s="235"/>
      <c r="C314" s="235"/>
      <c r="D314" s="235"/>
      <c r="E314" s="235"/>
      <c r="F314" s="235"/>
      <c r="G314" s="235"/>
      <c r="H314" s="235"/>
      <c r="I314" s="235"/>
      <c r="J314" s="235"/>
      <c r="K314" s="235"/>
      <c r="L314" s="235"/>
      <c r="M314" s="235"/>
      <c r="N314" s="235"/>
      <c r="O314" s="235"/>
      <c r="P314" s="235"/>
      <c r="Q314" s="235"/>
    </row>
    <row r="315" spans="1:17" ht="12" customHeight="1" x14ac:dyDescent="0.25">
      <c r="A315" s="235"/>
      <c r="B315" s="235"/>
      <c r="C315" s="235"/>
      <c r="D315" s="235"/>
      <c r="E315" s="235"/>
      <c r="F315" s="235"/>
      <c r="G315" s="235"/>
      <c r="H315" s="235"/>
      <c r="I315" s="235"/>
      <c r="J315" s="235"/>
      <c r="K315" s="235"/>
      <c r="L315" s="235"/>
      <c r="M315" s="235"/>
      <c r="N315" s="235"/>
      <c r="O315" s="235"/>
      <c r="P315" s="235"/>
      <c r="Q315" s="235"/>
    </row>
    <row r="316" spans="1:17" ht="12" customHeight="1" x14ac:dyDescent="0.25">
      <c r="A316" s="235"/>
      <c r="B316" s="235"/>
      <c r="C316" s="235"/>
      <c r="D316" s="235"/>
      <c r="E316" s="235"/>
      <c r="F316" s="235"/>
      <c r="G316" s="235"/>
      <c r="H316" s="235"/>
      <c r="I316" s="235"/>
      <c r="J316" s="235"/>
      <c r="K316" s="235"/>
      <c r="L316" s="235"/>
      <c r="M316" s="235"/>
      <c r="N316" s="235"/>
      <c r="O316" s="235"/>
      <c r="P316" s="235"/>
      <c r="Q316" s="235"/>
    </row>
    <row r="317" spans="1:17" ht="12" customHeight="1" x14ac:dyDescent="0.25">
      <c r="A317" s="235"/>
      <c r="B317" s="235"/>
      <c r="C317" s="235"/>
      <c r="D317" s="235"/>
      <c r="E317" s="235"/>
      <c r="F317" s="235"/>
      <c r="G317" s="235"/>
      <c r="H317" s="235"/>
      <c r="I317" s="235"/>
      <c r="J317" s="235"/>
      <c r="K317" s="235"/>
      <c r="L317" s="235"/>
      <c r="M317" s="235"/>
      <c r="N317" s="235"/>
      <c r="O317" s="235"/>
      <c r="P317" s="235"/>
      <c r="Q317" s="235"/>
    </row>
    <row r="318" spans="1:17" ht="12" customHeight="1" x14ac:dyDescent="0.25">
      <c r="A318" s="235"/>
      <c r="B318" s="235"/>
      <c r="C318" s="235"/>
      <c r="D318" s="235"/>
      <c r="E318" s="235"/>
      <c r="F318" s="235"/>
      <c r="G318" s="235"/>
      <c r="H318" s="235"/>
      <c r="I318" s="235"/>
      <c r="J318" s="235"/>
      <c r="K318" s="235"/>
      <c r="L318" s="235"/>
      <c r="M318" s="235"/>
      <c r="N318" s="235"/>
      <c r="O318" s="235"/>
      <c r="P318" s="235"/>
      <c r="Q318" s="235"/>
    </row>
    <row r="319" spans="1:17" ht="12" customHeight="1" x14ac:dyDescent="0.25">
      <c r="A319" s="235"/>
      <c r="B319" s="235"/>
      <c r="C319" s="235"/>
      <c r="D319" s="235"/>
      <c r="E319" s="235"/>
      <c r="F319" s="235"/>
      <c r="G319" s="235"/>
      <c r="H319" s="235"/>
      <c r="I319" s="235"/>
      <c r="J319" s="235"/>
      <c r="K319" s="235"/>
      <c r="L319" s="235"/>
      <c r="M319" s="235"/>
      <c r="N319" s="235"/>
      <c r="O319" s="235"/>
      <c r="P319" s="235"/>
      <c r="Q319" s="235"/>
    </row>
    <row r="320" spans="1:17" ht="12" customHeight="1" x14ac:dyDescent="0.25">
      <c r="A320" s="235"/>
      <c r="B320" s="235"/>
      <c r="C320" s="235"/>
      <c r="D320" s="235"/>
      <c r="E320" s="235"/>
      <c r="F320" s="235"/>
      <c r="G320" s="235"/>
      <c r="H320" s="235"/>
      <c r="I320" s="235"/>
      <c r="J320" s="235"/>
      <c r="K320" s="235"/>
      <c r="L320" s="235"/>
      <c r="M320" s="235"/>
      <c r="N320" s="235"/>
      <c r="O320" s="235"/>
      <c r="P320" s="235"/>
      <c r="Q320" s="235"/>
    </row>
    <row r="321" spans="1:17" ht="12" customHeight="1" x14ac:dyDescent="0.25">
      <c r="A321" s="235"/>
      <c r="B321" s="235"/>
      <c r="C321" s="235"/>
      <c r="D321" s="235"/>
      <c r="E321" s="235"/>
      <c r="F321" s="235"/>
      <c r="G321" s="235"/>
      <c r="H321" s="235"/>
      <c r="I321" s="235"/>
      <c r="J321" s="235"/>
      <c r="K321" s="235"/>
      <c r="L321" s="235"/>
      <c r="M321" s="235"/>
      <c r="N321" s="235"/>
      <c r="O321" s="235"/>
      <c r="P321" s="235"/>
      <c r="Q321" s="235"/>
    </row>
    <row r="322" spans="1:17" ht="12" customHeight="1" x14ac:dyDescent="0.25">
      <c r="A322" s="235"/>
      <c r="B322" s="235"/>
      <c r="C322" s="235"/>
      <c r="D322" s="235"/>
      <c r="E322" s="235"/>
      <c r="F322" s="235"/>
      <c r="G322" s="235"/>
      <c r="H322" s="235"/>
      <c r="I322" s="235"/>
      <c r="J322" s="235"/>
      <c r="K322" s="235"/>
      <c r="L322" s="235"/>
      <c r="M322" s="235"/>
      <c r="N322" s="235"/>
      <c r="O322" s="235"/>
      <c r="P322" s="235"/>
      <c r="Q322" s="235"/>
    </row>
    <row r="323" spans="1:17" ht="12" customHeight="1" x14ac:dyDescent="0.25">
      <c r="A323" s="235"/>
      <c r="B323" s="235"/>
      <c r="C323" s="235"/>
      <c r="D323" s="235"/>
      <c r="E323" s="235"/>
      <c r="F323" s="235"/>
      <c r="G323" s="235"/>
      <c r="H323" s="235"/>
      <c r="I323" s="235"/>
      <c r="J323" s="235"/>
      <c r="K323" s="235"/>
      <c r="L323" s="235"/>
      <c r="M323" s="235"/>
      <c r="N323" s="235"/>
      <c r="O323" s="235"/>
      <c r="P323" s="235"/>
      <c r="Q323" s="235"/>
    </row>
    <row r="324" spans="1:17" ht="12" customHeight="1" x14ac:dyDescent="0.25">
      <c r="A324" s="235"/>
      <c r="B324" s="235"/>
      <c r="C324" s="235"/>
      <c r="D324" s="235"/>
      <c r="E324" s="235"/>
      <c r="F324" s="235"/>
      <c r="G324" s="235"/>
      <c r="H324" s="235"/>
      <c r="I324" s="235"/>
      <c r="J324" s="235"/>
      <c r="K324" s="235"/>
      <c r="L324" s="235"/>
      <c r="M324" s="235"/>
      <c r="N324" s="235"/>
      <c r="O324" s="235"/>
      <c r="P324" s="235"/>
      <c r="Q324" s="235"/>
    </row>
    <row r="325" spans="1:17" ht="12" customHeight="1" x14ac:dyDescent="0.25">
      <c r="A325" s="235"/>
      <c r="B325" s="235"/>
      <c r="C325" s="235"/>
      <c r="D325" s="235"/>
      <c r="E325" s="235"/>
      <c r="F325" s="235"/>
      <c r="G325" s="235"/>
      <c r="H325" s="235"/>
      <c r="I325" s="235"/>
      <c r="J325" s="235"/>
      <c r="K325" s="235"/>
      <c r="L325" s="235"/>
      <c r="M325" s="235"/>
      <c r="N325" s="235"/>
      <c r="O325" s="235"/>
      <c r="P325" s="235"/>
      <c r="Q325" s="235"/>
    </row>
    <row r="326" spans="1:17" ht="12" customHeight="1" x14ac:dyDescent="0.25">
      <c r="A326" s="235"/>
      <c r="B326" s="235"/>
      <c r="C326" s="235"/>
      <c r="D326" s="235"/>
      <c r="E326" s="235"/>
      <c r="F326" s="235"/>
      <c r="G326" s="235"/>
      <c r="H326" s="235"/>
      <c r="I326" s="235"/>
      <c r="J326" s="235"/>
      <c r="K326" s="235"/>
      <c r="L326" s="235"/>
      <c r="M326" s="235"/>
      <c r="N326" s="235"/>
      <c r="O326" s="235"/>
      <c r="P326" s="235"/>
      <c r="Q326" s="235"/>
    </row>
    <row r="327" spans="1:17" ht="12" customHeight="1" x14ac:dyDescent="0.25">
      <c r="A327" s="235"/>
      <c r="B327" s="235"/>
      <c r="C327" s="235"/>
      <c r="D327" s="235"/>
      <c r="E327" s="235"/>
      <c r="F327" s="235"/>
      <c r="G327" s="235"/>
      <c r="H327" s="235"/>
      <c r="I327" s="235"/>
      <c r="J327" s="235"/>
      <c r="K327" s="235"/>
      <c r="L327" s="235"/>
      <c r="M327" s="235"/>
      <c r="N327" s="235"/>
      <c r="O327" s="235"/>
      <c r="P327" s="235"/>
      <c r="Q327" s="235"/>
    </row>
    <row r="328" spans="1:17" ht="12" customHeight="1" x14ac:dyDescent="0.25">
      <c r="A328" s="235"/>
      <c r="B328" s="235"/>
      <c r="C328" s="235"/>
      <c r="D328" s="235"/>
      <c r="E328" s="235"/>
      <c r="F328" s="235"/>
      <c r="G328" s="235"/>
      <c r="H328" s="235"/>
      <c r="I328" s="235"/>
      <c r="J328" s="235"/>
      <c r="K328" s="235"/>
      <c r="L328" s="235"/>
      <c r="M328" s="235"/>
      <c r="N328" s="235"/>
      <c r="O328" s="235"/>
      <c r="P328" s="235"/>
      <c r="Q328" s="235"/>
    </row>
    <row r="329" spans="1:17" ht="12" customHeight="1" x14ac:dyDescent="0.25">
      <c r="A329" s="235"/>
      <c r="B329" s="235"/>
      <c r="C329" s="235"/>
      <c r="D329" s="235"/>
      <c r="E329" s="235"/>
      <c r="F329" s="235"/>
      <c r="G329" s="235"/>
      <c r="H329" s="235"/>
      <c r="I329" s="235"/>
      <c r="J329" s="235"/>
      <c r="K329" s="235"/>
      <c r="L329" s="235"/>
      <c r="M329" s="235"/>
      <c r="N329" s="235"/>
      <c r="O329" s="235"/>
      <c r="P329" s="235"/>
      <c r="Q329" s="235"/>
    </row>
    <row r="330" spans="1:17" ht="12" customHeight="1" x14ac:dyDescent="0.25">
      <c r="A330" s="235"/>
      <c r="B330" s="235"/>
      <c r="C330" s="235"/>
      <c r="D330" s="235"/>
      <c r="E330" s="235"/>
      <c r="F330" s="235"/>
      <c r="G330" s="235"/>
      <c r="H330" s="235"/>
      <c r="I330" s="235"/>
      <c r="J330" s="235"/>
      <c r="K330" s="235"/>
      <c r="L330" s="235"/>
      <c r="M330" s="235"/>
      <c r="N330" s="235"/>
      <c r="O330" s="235"/>
      <c r="P330" s="235"/>
      <c r="Q330" s="235"/>
    </row>
    <row r="331" spans="1:17" ht="12" customHeight="1" x14ac:dyDescent="0.25">
      <c r="A331" s="235"/>
      <c r="B331" s="235"/>
      <c r="C331" s="235"/>
      <c r="D331" s="235"/>
      <c r="E331" s="235"/>
      <c r="F331" s="235"/>
      <c r="G331" s="235"/>
      <c r="H331" s="235"/>
      <c r="I331" s="235"/>
      <c r="J331" s="235"/>
      <c r="K331" s="235"/>
      <c r="L331" s="235"/>
      <c r="M331" s="235"/>
      <c r="N331" s="235"/>
      <c r="O331" s="235"/>
      <c r="P331" s="235"/>
      <c r="Q331" s="235"/>
    </row>
    <row r="332" spans="1:17" ht="12" customHeight="1" x14ac:dyDescent="0.25">
      <c r="A332" s="235"/>
      <c r="B332" s="235"/>
      <c r="C332" s="235"/>
      <c r="D332" s="235"/>
      <c r="E332" s="235"/>
      <c r="F332" s="235"/>
      <c r="G332" s="235"/>
      <c r="H332" s="235"/>
      <c r="I332" s="235"/>
      <c r="J332" s="235"/>
      <c r="K332" s="235"/>
      <c r="L332" s="235"/>
      <c r="M332" s="235"/>
      <c r="N332" s="235"/>
      <c r="O332" s="235"/>
      <c r="P332" s="235"/>
      <c r="Q332" s="235"/>
    </row>
    <row r="333" spans="1:17" ht="12" customHeight="1" x14ac:dyDescent="0.25">
      <c r="A333" s="235"/>
      <c r="B333" s="235"/>
      <c r="C333" s="235"/>
      <c r="D333" s="235"/>
      <c r="E333" s="235"/>
      <c r="F333" s="235"/>
      <c r="G333" s="235"/>
      <c r="H333" s="235"/>
      <c r="I333" s="235"/>
      <c r="J333" s="235"/>
      <c r="K333" s="235"/>
      <c r="L333" s="235"/>
      <c r="M333" s="235"/>
      <c r="N333" s="235"/>
      <c r="O333" s="235"/>
      <c r="P333" s="235"/>
      <c r="Q333" s="235"/>
    </row>
    <row r="334" spans="1:17" ht="12" customHeight="1" x14ac:dyDescent="0.25">
      <c r="A334" s="235"/>
      <c r="B334" s="235"/>
      <c r="C334" s="235"/>
      <c r="D334" s="235"/>
      <c r="E334" s="235"/>
      <c r="F334" s="235"/>
      <c r="G334" s="235"/>
      <c r="H334" s="235"/>
      <c r="I334" s="235"/>
      <c r="J334" s="235"/>
      <c r="K334" s="235"/>
      <c r="L334" s="235"/>
      <c r="M334" s="235"/>
      <c r="N334" s="235"/>
      <c r="O334" s="235"/>
      <c r="P334" s="235"/>
      <c r="Q334" s="235"/>
    </row>
    <row r="335" spans="1:17" ht="12" customHeight="1" x14ac:dyDescent="0.25">
      <c r="A335" s="235"/>
      <c r="B335" s="235"/>
      <c r="C335" s="235"/>
      <c r="D335" s="235"/>
      <c r="E335" s="235"/>
      <c r="F335" s="235"/>
      <c r="G335" s="235"/>
      <c r="H335" s="235"/>
      <c r="I335" s="235"/>
      <c r="J335" s="235"/>
      <c r="K335" s="235"/>
      <c r="L335" s="235"/>
      <c r="M335" s="235"/>
      <c r="N335" s="235"/>
      <c r="O335" s="235"/>
      <c r="P335" s="235"/>
      <c r="Q335" s="235"/>
    </row>
    <row r="336" spans="1:17" ht="12" customHeight="1" x14ac:dyDescent="0.25">
      <c r="A336" s="235"/>
      <c r="B336" s="235"/>
      <c r="C336" s="235"/>
      <c r="D336" s="235"/>
      <c r="E336" s="235"/>
      <c r="F336" s="235"/>
      <c r="G336" s="235"/>
      <c r="H336" s="235"/>
      <c r="I336" s="235"/>
      <c r="J336" s="235"/>
      <c r="K336" s="235"/>
      <c r="L336" s="235"/>
      <c r="M336" s="235"/>
      <c r="N336" s="235"/>
      <c r="O336" s="235"/>
      <c r="P336" s="235"/>
      <c r="Q336" s="235"/>
    </row>
    <row r="337" spans="1:17" ht="12" customHeight="1" x14ac:dyDescent="0.25">
      <c r="A337" s="235"/>
      <c r="B337" s="235"/>
      <c r="C337" s="235"/>
      <c r="D337" s="235"/>
      <c r="E337" s="235"/>
      <c r="F337" s="235"/>
      <c r="G337" s="235"/>
      <c r="H337" s="235"/>
      <c r="I337" s="235"/>
      <c r="J337" s="235"/>
      <c r="K337" s="235"/>
      <c r="L337" s="235"/>
      <c r="M337" s="235"/>
      <c r="N337" s="235"/>
      <c r="O337" s="235"/>
      <c r="P337" s="235"/>
      <c r="Q337" s="235"/>
    </row>
    <row r="338" spans="1:17" ht="12" customHeight="1" x14ac:dyDescent="0.25">
      <c r="A338" s="235"/>
      <c r="B338" s="235"/>
      <c r="C338" s="235"/>
      <c r="D338" s="235"/>
      <c r="E338" s="235"/>
      <c r="F338" s="235"/>
      <c r="G338" s="235"/>
      <c r="H338" s="235"/>
      <c r="I338" s="235"/>
      <c r="J338" s="235"/>
      <c r="K338" s="235"/>
      <c r="L338" s="235"/>
      <c r="M338" s="235"/>
      <c r="N338" s="235"/>
      <c r="O338" s="235"/>
      <c r="P338" s="235"/>
      <c r="Q338" s="235"/>
    </row>
    <row r="339" spans="1:17" ht="12" customHeight="1" x14ac:dyDescent="0.25">
      <c r="A339" s="235"/>
      <c r="B339" s="235"/>
      <c r="C339" s="235"/>
      <c r="D339" s="235"/>
      <c r="E339" s="235"/>
      <c r="F339" s="235"/>
      <c r="G339" s="235"/>
      <c r="H339" s="235"/>
      <c r="I339" s="235"/>
      <c r="J339" s="235"/>
      <c r="K339" s="235"/>
      <c r="L339" s="235"/>
      <c r="M339" s="235"/>
      <c r="N339" s="235"/>
      <c r="O339" s="235"/>
      <c r="P339" s="235"/>
      <c r="Q339" s="235"/>
    </row>
    <row r="340" spans="1:17" ht="12" customHeight="1" x14ac:dyDescent="0.25">
      <c r="A340" s="235"/>
      <c r="B340" s="235"/>
      <c r="C340" s="235"/>
      <c r="D340" s="235"/>
      <c r="E340" s="235"/>
      <c r="F340" s="235"/>
      <c r="G340" s="235"/>
      <c r="H340" s="235"/>
      <c r="I340" s="235"/>
      <c r="J340" s="235"/>
      <c r="K340" s="235"/>
      <c r="L340" s="235"/>
      <c r="M340" s="235"/>
      <c r="N340" s="235"/>
      <c r="O340" s="235"/>
      <c r="P340" s="235"/>
      <c r="Q340" s="235"/>
    </row>
    <row r="341" spans="1:17" ht="12" customHeight="1" x14ac:dyDescent="0.25">
      <c r="A341" s="235"/>
      <c r="B341" s="235"/>
      <c r="C341" s="235"/>
      <c r="D341" s="235"/>
      <c r="E341" s="235"/>
      <c r="F341" s="235"/>
      <c r="G341" s="235"/>
      <c r="H341" s="235"/>
      <c r="I341" s="235"/>
      <c r="J341" s="235"/>
      <c r="K341" s="235"/>
      <c r="L341" s="235"/>
      <c r="M341" s="235"/>
      <c r="N341" s="235"/>
      <c r="O341" s="235"/>
      <c r="P341" s="235"/>
      <c r="Q341" s="235"/>
    </row>
    <row r="342" spans="1:17" ht="12" customHeight="1" x14ac:dyDescent="0.25">
      <c r="A342" s="235"/>
      <c r="B342" s="235"/>
      <c r="C342" s="235"/>
      <c r="D342" s="235"/>
      <c r="E342" s="235"/>
      <c r="F342" s="235"/>
      <c r="G342" s="235"/>
      <c r="H342" s="235"/>
      <c r="I342" s="235"/>
      <c r="J342" s="235"/>
      <c r="K342" s="235"/>
      <c r="L342" s="235"/>
      <c r="M342" s="235"/>
      <c r="N342" s="235"/>
      <c r="O342" s="235"/>
      <c r="P342" s="235"/>
      <c r="Q342" s="235"/>
    </row>
    <row r="343" spans="1:17" ht="12" customHeight="1" x14ac:dyDescent="0.25">
      <c r="A343" s="235"/>
      <c r="B343" s="235"/>
      <c r="C343" s="235"/>
      <c r="D343" s="235"/>
      <c r="E343" s="235"/>
      <c r="F343" s="235"/>
      <c r="G343" s="235"/>
      <c r="H343" s="235"/>
      <c r="I343" s="235"/>
      <c r="J343" s="235"/>
      <c r="K343" s="235"/>
      <c r="L343" s="235"/>
      <c r="M343" s="235"/>
      <c r="N343" s="235"/>
      <c r="O343" s="235"/>
      <c r="P343" s="235"/>
      <c r="Q343" s="235"/>
    </row>
    <row r="344" spans="1:17" ht="12" customHeight="1" x14ac:dyDescent="0.25">
      <c r="A344" s="235"/>
      <c r="B344" s="235"/>
      <c r="C344" s="235"/>
      <c r="D344" s="235"/>
      <c r="E344" s="235"/>
      <c r="F344" s="235"/>
      <c r="G344" s="235"/>
      <c r="H344" s="235"/>
      <c r="I344" s="235"/>
      <c r="J344" s="235"/>
      <c r="K344" s="235"/>
      <c r="L344" s="235"/>
      <c r="M344" s="235"/>
      <c r="N344" s="235"/>
      <c r="O344" s="235"/>
      <c r="P344" s="235"/>
      <c r="Q344" s="235"/>
    </row>
    <row r="345" spans="1:17" ht="12" customHeight="1" x14ac:dyDescent="0.25">
      <c r="A345" s="235"/>
      <c r="B345" s="235"/>
      <c r="C345" s="235"/>
      <c r="D345" s="235"/>
      <c r="E345" s="235"/>
      <c r="F345" s="235"/>
      <c r="G345" s="235"/>
      <c r="H345" s="235"/>
      <c r="I345" s="235"/>
      <c r="J345" s="235"/>
      <c r="K345" s="235"/>
      <c r="L345" s="235"/>
      <c r="M345" s="235"/>
      <c r="N345" s="235"/>
      <c r="O345" s="235"/>
      <c r="P345" s="235"/>
      <c r="Q345" s="235"/>
    </row>
    <row r="346" spans="1:17" ht="12" customHeight="1" x14ac:dyDescent="0.25">
      <c r="A346" s="235"/>
      <c r="B346" s="235"/>
      <c r="C346" s="235"/>
      <c r="D346" s="235"/>
      <c r="E346" s="235"/>
      <c r="F346" s="235"/>
      <c r="G346" s="235"/>
      <c r="H346" s="235"/>
      <c r="I346" s="235"/>
      <c r="J346" s="235"/>
      <c r="K346" s="235"/>
      <c r="L346" s="235"/>
      <c r="M346" s="235"/>
      <c r="N346" s="235"/>
      <c r="O346" s="235"/>
      <c r="P346" s="235"/>
      <c r="Q346" s="235"/>
    </row>
    <row r="347" spans="1:17" ht="12" customHeight="1" x14ac:dyDescent="0.25">
      <c r="A347" s="235"/>
      <c r="B347" s="235"/>
      <c r="C347" s="235"/>
      <c r="D347" s="235"/>
      <c r="E347" s="235"/>
      <c r="F347" s="235"/>
      <c r="G347" s="235"/>
      <c r="H347" s="235"/>
      <c r="I347" s="235"/>
      <c r="J347" s="235"/>
      <c r="K347" s="235"/>
      <c r="L347" s="235"/>
      <c r="M347" s="235"/>
      <c r="N347" s="235"/>
      <c r="O347" s="235"/>
      <c r="P347" s="235"/>
      <c r="Q347" s="235"/>
    </row>
    <row r="348" spans="1:17" ht="12" customHeight="1" x14ac:dyDescent="0.25">
      <c r="A348" s="235"/>
      <c r="B348" s="235"/>
      <c r="C348" s="235"/>
      <c r="D348" s="235"/>
      <c r="E348" s="235"/>
      <c r="F348" s="235"/>
      <c r="G348" s="235"/>
      <c r="H348" s="235"/>
      <c r="I348" s="235"/>
      <c r="J348" s="235"/>
      <c r="K348" s="235"/>
      <c r="L348" s="235"/>
      <c r="M348" s="235"/>
      <c r="N348" s="235"/>
      <c r="O348" s="235"/>
      <c r="P348" s="235"/>
      <c r="Q348" s="235"/>
    </row>
    <row r="349" spans="1:17" ht="12" customHeight="1" x14ac:dyDescent="0.25">
      <c r="A349" s="235"/>
      <c r="B349" s="235"/>
      <c r="C349" s="235"/>
      <c r="D349" s="235"/>
      <c r="E349" s="235"/>
      <c r="F349" s="235"/>
      <c r="G349" s="235"/>
      <c r="H349" s="235"/>
      <c r="I349" s="235"/>
      <c r="J349" s="235"/>
      <c r="K349" s="235"/>
      <c r="L349" s="235"/>
      <c r="M349" s="235"/>
      <c r="N349" s="235"/>
      <c r="O349" s="235"/>
      <c r="P349" s="235"/>
      <c r="Q349" s="235"/>
    </row>
    <row r="350" spans="1:17" ht="12" customHeight="1" x14ac:dyDescent="0.25">
      <c r="A350" s="235"/>
      <c r="B350" s="235"/>
      <c r="C350" s="235"/>
      <c r="D350" s="235"/>
      <c r="E350" s="235"/>
      <c r="F350" s="235"/>
      <c r="G350" s="235"/>
      <c r="H350" s="235"/>
      <c r="I350" s="235"/>
      <c r="J350" s="235"/>
      <c r="K350" s="235"/>
      <c r="L350" s="235"/>
      <c r="M350" s="235"/>
      <c r="N350" s="235"/>
      <c r="O350" s="235"/>
      <c r="P350" s="235"/>
      <c r="Q350" s="235"/>
    </row>
    <row r="351" spans="1:17" ht="12" customHeight="1" x14ac:dyDescent="0.25">
      <c r="A351" s="235"/>
      <c r="B351" s="235"/>
      <c r="C351" s="235"/>
      <c r="D351" s="235"/>
      <c r="E351" s="235"/>
      <c r="F351" s="235"/>
      <c r="G351" s="235"/>
      <c r="H351" s="235"/>
      <c r="I351" s="235"/>
      <c r="J351" s="235"/>
      <c r="K351" s="235"/>
      <c r="L351" s="235"/>
      <c r="M351" s="235"/>
      <c r="N351" s="235"/>
      <c r="O351" s="235"/>
      <c r="P351" s="235"/>
      <c r="Q351" s="235"/>
    </row>
    <row r="352" spans="1:17" ht="12" customHeight="1" x14ac:dyDescent="0.25">
      <c r="A352" s="235"/>
      <c r="B352" s="235"/>
      <c r="C352" s="235"/>
      <c r="D352" s="235"/>
      <c r="E352" s="235"/>
      <c r="F352" s="235"/>
      <c r="G352" s="235"/>
      <c r="H352" s="235"/>
      <c r="I352" s="235"/>
      <c r="J352" s="235"/>
      <c r="K352" s="235"/>
      <c r="L352" s="235"/>
      <c r="M352" s="235"/>
      <c r="N352" s="235"/>
      <c r="O352" s="235"/>
      <c r="P352" s="235"/>
      <c r="Q352" s="235"/>
    </row>
    <row r="353" spans="1:17" ht="12" customHeight="1" x14ac:dyDescent="0.25">
      <c r="A353" s="235"/>
      <c r="B353" s="235"/>
      <c r="C353" s="235"/>
      <c r="D353" s="235"/>
      <c r="E353" s="235"/>
      <c r="F353" s="235"/>
      <c r="G353" s="235"/>
      <c r="H353" s="235"/>
      <c r="I353" s="235"/>
      <c r="J353" s="235"/>
      <c r="K353" s="235"/>
      <c r="L353" s="235"/>
      <c r="M353" s="235"/>
      <c r="N353" s="235"/>
      <c r="O353" s="235"/>
      <c r="P353" s="235"/>
      <c r="Q353" s="235"/>
    </row>
    <row r="354" spans="1:17" ht="12" customHeight="1" x14ac:dyDescent="0.25">
      <c r="A354" s="235"/>
      <c r="B354" s="235"/>
      <c r="C354" s="235"/>
      <c r="D354" s="235"/>
      <c r="E354" s="235"/>
      <c r="F354" s="235"/>
      <c r="G354" s="235"/>
      <c r="H354" s="235"/>
      <c r="I354" s="235"/>
      <c r="J354" s="235"/>
      <c r="K354" s="235"/>
      <c r="L354" s="235"/>
      <c r="M354" s="235"/>
      <c r="N354" s="235"/>
      <c r="O354" s="235"/>
      <c r="P354" s="235"/>
      <c r="Q354" s="235"/>
    </row>
    <row r="355" spans="1:17" ht="12" customHeight="1" x14ac:dyDescent="0.25">
      <c r="A355" s="235"/>
      <c r="B355" s="235"/>
      <c r="C355" s="235"/>
      <c r="D355" s="235"/>
      <c r="E355" s="235"/>
      <c r="F355" s="235"/>
      <c r="G355" s="235"/>
      <c r="H355" s="235"/>
      <c r="I355" s="235"/>
      <c r="J355" s="235"/>
      <c r="K355" s="235"/>
      <c r="L355" s="235"/>
      <c r="M355" s="235"/>
      <c r="N355" s="235"/>
      <c r="O355" s="235"/>
      <c r="P355" s="235"/>
      <c r="Q355" s="235"/>
    </row>
    <row r="356" spans="1:17" ht="12" customHeight="1" x14ac:dyDescent="0.25">
      <c r="A356" s="235"/>
      <c r="B356" s="235"/>
      <c r="C356" s="235"/>
      <c r="D356" s="235"/>
      <c r="E356" s="235"/>
      <c r="F356" s="235"/>
      <c r="G356" s="235"/>
      <c r="H356" s="235"/>
      <c r="I356" s="235"/>
      <c r="J356" s="235"/>
      <c r="K356" s="235"/>
      <c r="L356" s="235"/>
      <c r="M356" s="235"/>
      <c r="N356" s="235"/>
      <c r="O356" s="235"/>
      <c r="P356" s="235"/>
      <c r="Q356" s="235"/>
    </row>
    <row r="357" spans="1:17" ht="12" customHeight="1" x14ac:dyDescent="0.25">
      <c r="A357" s="235"/>
      <c r="B357" s="235"/>
      <c r="C357" s="235"/>
      <c r="D357" s="235"/>
      <c r="E357" s="235"/>
      <c r="F357" s="235"/>
      <c r="G357" s="235"/>
      <c r="H357" s="235"/>
      <c r="I357" s="235"/>
      <c r="J357" s="235"/>
      <c r="K357" s="235"/>
      <c r="L357" s="235"/>
      <c r="M357" s="235"/>
      <c r="N357" s="235"/>
      <c r="O357" s="235"/>
      <c r="P357" s="235"/>
      <c r="Q357" s="235"/>
    </row>
    <row r="358" spans="1:17" ht="12" customHeight="1" x14ac:dyDescent="0.25">
      <c r="A358" s="235"/>
      <c r="B358" s="235"/>
      <c r="C358" s="235"/>
      <c r="D358" s="235"/>
      <c r="E358" s="235"/>
      <c r="F358" s="235"/>
      <c r="G358" s="235"/>
      <c r="H358" s="235"/>
      <c r="I358" s="235"/>
      <c r="J358" s="235"/>
      <c r="K358" s="235"/>
      <c r="L358" s="235"/>
      <c r="M358" s="235"/>
      <c r="N358" s="235"/>
      <c r="O358" s="235"/>
      <c r="P358" s="235"/>
      <c r="Q358" s="235"/>
    </row>
    <row r="359" spans="1:17" ht="12" customHeight="1" x14ac:dyDescent="0.25">
      <c r="A359" s="235"/>
      <c r="B359" s="235"/>
      <c r="C359" s="235"/>
      <c r="D359" s="235"/>
      <c r="E359" s="235"/>
      <c r="F359" s="235"/>
      <c r="G359" s="235"/>
      <c r="H359" s="235"/>
      <c r="I359" s="235"/>
      <c r="J359" s="235"/>
      <c r="K359" s="235"/>
      <c r="L359" s="235"/>
      <c r="M359" s="235"/>
      <c r="N359" s="235"/>
      <c r="O359" s="235"/>
      <c r="P359" s="235"/>
      <c r="Q359" s="235"/>
    </row>
    <row r="360" spans="1:17" ht="12" customHeight="1" x14ac:dyDescent="0.25">
      <c r="A360" s="235"/>
      <c r="B360" s="235"/>
      <c r="C360" s="235"/>
      <c r="D360" s="235"/>
      <c r="E360" s="235"/>
      <c r="F360" s="235"/>
      <c r="G360" s="235"/>
      <c r="H360" s="235"/>
      <c r="I360" s="235"/>
      <c r="J360" s="235"/>
      <c r="K360" s="235"/>
      <c r="L360" s="235"/>
      <c r="M360" s="235"/>
      <c r="N360" s="235"/>
      <c r="O360" s="235"/>
      <c r="P360" s="235"/>
      <c r="Q360" s="235"/>
    </row>
    <row r="361" spans="1:17" ht="12" customHeight="1" x14ac:dyDescent="0.25">
      <c r="A361" s="235"/>
      <c r="B361" s="235"/>
      <c r="C361" s="235"/>
      <c r="D361" s="235"/>
      <c r="E361" s="235"/>
      <c r="F361" s="235"/>
      <c r="G361" s="235"/>
      <c r="H361" s="235"/>
      <c r="I361" s="235"/>
      <c r="J361" s="235"/>
      <c r="K361" s="235"/>
      <c r="L361" s="235"/>
      <c r="M361" s="235"/>
      <c r="N361" s="235"/>
      <c r="O361" s="235"/>
      <c r="P361" s="235"/>
      <c r="Q361" s="235"/>
    </row>
    <row r="362" spans="1:17" ht="12" customHeight="1" x14ac:dyDescent="0.25">
      <c r="A362" s="235"/>
      <c r="B362" s="235"/>
      <c r="C362" s="235"/>
      <c r="D362" s="235"/>
      <c r="E362" s="235"/>
      <c r="F362" s="235"/>
      <c r="G362" s="235"/>
      <c r="H362" s="235"/>
      <c r="I362" s="235"/>
      <c r="J362" s="235"/>
      <c r="K362" s="235"/>
      <c r="L362" s="235"/>
      <c r="M362" s="235"/>
      <c r="N362" s="235"/>
      <c r="O362" s="235"/>
      <c r="P362" s="235"/>
      <c r="Q362" s="235"/>
    </row>
    <row r="363" spans="1:17" ht="12" customHeight="1" x14ac:dyDescent="0.25">
      <c r="A363" s="235"/>
      <c r="B363" s="235"/>
      <c r="C363" s="235"/>
      <c r="D363" s="235"/>
      <c r="E363" s="235"/>
      <c r="F363" s="235"/>
      <c r="G363" s="235"/>
      <c r="H363" s="235"/>
      <c r="I363" s="235"/>
      <c r="J363" s="235"/>
      <c r="K363" s="235"/>
      <c r="L363" s="235"/>
      <c r="M363" s="235"/>
      <c r="N363" s="235"/>
      <c r="O363" s="235"/>
      <c r="P363" s="235"/>
      <c r="Q363" s="235"/>
    </row>
    <row r="364" spans="1:17" ht="12" customHeight="1" x14ac:dyDescent="0.25">
      <c r="A364" s="235"/>
      <c r="B364" s="235"/>
      <c r="C364" s="235"/>
      <c r="D364" s="235"/>
      <c r="E364" s="235"/>
      <c r="F364" s="235"/>
      <c r="G364" s="235"/>
      <c r="H364" s="235"/>
      <c r="I364" s="235"/>
      <c r="J364" s="235"/>
      <c r="K364" s="235"/>
      <c r="L364" s="235"/>
      <c r="M364" s="235"/>
      <c r="N364" s="235"/>
      <c r="O364" s="235"/>
      <c r="P364" s="235"/>
      <c r="Q364" s="235"/>
    </row>
    <row r="365" spans="1:17" ht="12" customHeight="1" x14ac:dyDescent="0.25">
      <c r="A365" s="235"/>
      <c r="B365" s="235"/>
      <c r="C365" s="235"/>
      <c r="D365" s="235"/>
      <c r="E365" s="235"/>
      <c r="F365" s="235"/>
      <c r="G365" s="235"/>
      <c r="H365" s="235"/>
      <c r="I365" s="235"/>
      <c r="J365" s="235"/>
      <c r="K365" s="235"/>
      <c r="L365" s="235"/>
      <c r="M365" s="235"/>
      <c r="N365" s="235"/>
      <c r="O365" s="235"/>
      <c r="P365" s="235"/>
      <c r="Q365" s="235"/>
    </row>
    <row r="366" spans="1:17" ht="12" customHeight="1" x14ac:dyDescent="0.25">
      <c r="A366" s="235"/>
      <c r="B366" s="235"/>
      <c r="C366" s="235"/>
      <c r="D366" s="235"/>
      <c r="E366" s="235"/>
      <c r="F366" s="235"/>
      <c r="G366" s="235"/>
      <c r="H366" s="235"/>
      <c r="I366" s="235"/>
      <c r="J366" s="235"/>
      <c r="K366" s="235"/>
      <c r="L366" s="235"/>
      <c r="M366" s="235"/>
      <c r="N366" s="235"/>
      <c r="O366" s="235"/>
      <c r="P366" s="235"/>
      <c r="Q366" s="235"/>
    </row>
    <row r="367" spans="1:17" ht="12" customHeight="1" x14ac:dyDescent="0.25">
      <c r="A367" s="235"/>
      <c r="B367" s="235"/>
      <c r="C367" s="235"/>
      <c r="D367" s="235"/>
      <c r="E367" s="235"/>
      <c r="F367" s="235"/>
      <c r="G367" s="235"/>
      <c r="H367" s="235"/>
      <c r="I367" s="235"/>
      <c r="J367" s="235"/>
      <c r="K367" s="235"/>
      <c r="L367" s="235"/>
      <c r="M367" s="235"/>
      <c r="N367" s="235"/>
      <c r="O367" s="235"/>
      <c r="P367" s="235"/>
      <c r="Q367" s="235"/>
    </row>
    <row r="368" spans="1:17" ht="12" customHeight="1" x14ac:dyDescent="0.25">
      <c r="A368" s="235"/>
      <c r="B368" s="235"/>
      <c r="C368" s="235"/>
      <c r="D368" s="235"/>
      <c r="E368" s="235"/>
      <c r="F368" s="235"/>
      <c r="G368" s="235"/>
      <c r="H368" s="235"/>
      <c r="I368" s="235"/>
      <c r="J368" s="235"/>
      <c r="K368" s="235"/>
      <c r="L368" s="235"/>
      <c r="M368" s="235"/>
      <c r="N368" s="235"/>
      <c r="O368" s="235"/>
      <c r="P368" s="235"/>
      <c r="Q368" s="235"/>
    </row>
    <row r="369" spans="1:17" ht="12" customHeight="1" x14ac:dyDescent="0.25">
      <c r="A369" s="235"/>
      <c r="B369" s="235"/>
      <c r="C369" s="235"/>
      <c r="D369" s="235"/>
      <c r="E369" s="235"/>
      <c r="F369" s="235"/>
      <c r="G369" s="235"/>
      <c r="H369" s="235"/>
      <c r="I369" s="235"/>
      <c r="J369" s="235"/>
      <c r="K369" s="235"/>
      <c r="L369" s="235"/>
      <c r="M369" s="235"/>
      <c r="N369" s="235"/>
      <c r="O369" s="235"/>
      <c r="P369" s="235"/>
      <c r="Q369" s="235"/>
    </row>
    <row r="370" spans="1:17" ht="12" customHeight="1" x14ac:dyDescent="0.25">
      <c r="A370" s="235"/>
      <c r="B370" s="235"/>
      <c r="C370" s="235"/>
      <c r="D370" s="235"/>
      <c r="E370" s="235"/>
      <c r="F370" s="235"/>
      <c r="G370" s="235"/>
      <c r="H370" s="235"/>
      <c r="I370" s="235"/>
      <c r="J370" s="235"/>
      <c r="K370" s="235"/>
      <c r="L370" s="235"/>
      <c r="M370" s="235"/>
      <c r="N370" s="235"/>
      <c r="O370" s="235"/>
      <c r="P370" s="235"/>
      <c r="Q370" s="235"/>
    </row>
    <row r="371" spans="1:17" ht="12" customHeight="1" x14ac:dyDescent="0.25">
      <c r="A371" s="235"/>
      <c r="B371" s="235"/>
      <c r="C371" s="235"/>
      <c r="D371" s="235"/>
      <c r="E371" s="235"/>
      <c r="F371" s="235"/>
      <c r="G371" s="235"/>
      <c r="H371" s="235"/>
      <c r="I371" s="235"/>
      <c r="J371" s="235"/>
      <c r="K371" s="235"/>
      <c r="L371" s="235"/>
      <c r="M371" s="235"/>
      <c r="N371" s="235"/>
      <c r="O371" s="235"/>
      <c r="P371" s="235"/>
      <c r="Q371" s="235"/>
    </row>
    <row r="372" spans="1:17" ht="12" customHeight="1" x14ac:dyDescent="0.25">
      <c r="A372" s="235"/>
      <c r="B372" s="235"/>
      <c r="C372" s="235"/>
      <c r="D372" s="235"/>
      <c r="E372" s="235"/>
      <c r="F372" s="235"/>
      <c r="G372" s="235"/>
      <c r="H372" s="235"/>
      <c r="I372" s="235"/>
      <c r="J372" s="235"/>
      <c r="K372" s="235"/>
      <c r="L372" s="235"/>
      <c r="M372" s="235"/>
      <c r="N372" s="235"/>
      <c r="O372" s="235"/>
      <c r="P372" s="235"/>
      <c r="Q372" s="235"/>
    </row>
    <row r="373" spans="1:17" ht="12" customHeight="1" x14ac:dyDescent="0.25">
      <c r="A373" s="235"/>
      <c r="B373" s="235"/>
      <c r="C373" s="235"/>
      <c r="D373" s="235"/>
      <c r="E373" s="235"/>
      <c r="F373" s="235"/>
      <c r="G373" s="235"/>
      <c r="H373" s="235"/>
      <c r="I373" s="235"/>
      <c r="J373" s="235"/>
      <c r="K373" s="235"/>
      <c r="L373" s="235"/>
      <c r="M373" s="235"/>
      <c r="N373" s="235"/>
      <c r="O373" s="235"/>
      <c r="P373" s="235"/>
      <c r="Q373" s="235"/>
    </row>
    <row r="374" spans="1:17" ht="12" customHeight="1" x14ac:dyDescent="0.25">
      <c r="A374" s="235"/>
      <c r="B374" s="235"/>
      <c r="C374" s="235"/>
      <c r="D374" s="235"/>
      <c r="E374" s="235"/>
      <c r="F374" s="235"/>
      <c r="G374" s="235"/>
      <c r="H374" s="235"/>
      <c r="I374" s="235"/>
      <c r="J374" s="235"/>
      <c r="K374" s="235"/>
      <c r="L374" s="235"/>
      <c r="M374" s="235"/>
      <c r="N374" s="235"/>
      <c r="O374" s="235"/>
      <c r="P374" s="235"/>
      <c r="Q374" s="235"/>
    </row>
    <row r="375" spans="1:17" ht="12" customHeight="1" x14ac:dyDescent="0.25">
      <c r="A375" s="235"/>
      <c r="B375" s="235"/>
      <c r="C375" s="235"/>
      <c r="D375" s="235"/>
      <c r="E375" s="235"/>
      <c r="F375" s="235"/>
      <c r="G375" s="235"/>
      <c r="H375" s="235"/>
      <c r="I375" s="235"/>
      <c r="J375" s="235"/>
      <c r="K375" s="235"/>
      <c r="L375" s="235"/>
      <c r="M375" s="235"/>
      <c r="N375" s="235"/>
      <c r="O375" s="235"/>
      <c r="P375" s="235"/>
      <c r="Q375" s="235"/>
    </row>
    <row r="376" spans="1:17" ht="12" customHeight="1" x14ac:dyDescent="0.25">
      <c r="A376" s="235"/>
      <c r="B376" s="235"/>
      <c r="C376" s="235"/>
      <c r="D376" s="235"/>
      <c r="E376" s="235"/>
      <c r="F376" s="235"/>
      <c r="G376" s="235"/>
      <c r="H376" s="235"/>
      <c r="I376" s="235"/>
      <c r="J376" s="235"/>
      <c r="K376" s="235"/>
      <c r="L376" s="235"/>
      <c r="M376" s="235"/>
      <c r="N376" s="235"/>
      <c r="O376" s="235"/>
      <c r="P376" s="235"/>
      <c r="Q376" s="235"/>
    </row>
    <row r="377" spans="1:17" ht="12" customHeight="1" x14ac:dyDescent="0.25">
      <c r="A377" s="235"/>
      <c r="B377" s="235"/>
      <c r="C377" s="235"/>
      <c r="D377" s="235"/>
      <c r="E377" s="235"/>
      <c r="F377" s="235"/>
      <c r="G377" s="235"/>
      <c r="H377" s="235"/>
      <c r="I377" s="235"/>
      <c r="J377" s="235"/>
      <c r="K377" s="235"/>
      <c r="L377" s="235"/>
      <c r="M377" s="235"/>
      <c r="N377" s="235"/>
      <c r="O377" s="235"/>
      <c r="P377" s="235"/>
      <c r="Q377" s="235"/>
    </row>
    <row r="378" spans="1:17" ht="12" customHeight="1" x14ac:dyDescent="0.25">
      <c r="A378" s="235"/>
      <c r="B378" s="235"/>
      <c r="C378" s="235"/>
      <c r="D378" s="235"/>
      <c r="E378" s="235"/>
      <c r="F378" s="235"/>
      <c r="G378" s="235"/>
      <c r="H378" s="235"/>
      <c r="I378" s="235"/>
      <c r="J378" s="235"/>
      <c r="K378" s="235"/>
      <c r="L378" s="235"/>
      <c r="M378" s="235"/>
      <c r="N378" s="235"/>
      <c r="O378" s="235"/>
      <c r="P378" s="235"/>
      <c r="Q378" s="235"/>
    </row>
    <row r="379" spans="1:17" ht="12" customHeight="1" x14ac:dyDescent="0.25">
      <c r="A379" s="235"/>
      <c r="B379" s="235"/>
      <c r="C379" s="235"/>
      <c r="D379" s="235"/>
      <c r="E379" s="235"/>
      <c r="F379" s="235"/>
      <c r="G379" s="235"/>
      <c r="H379" s="235"/>
      <c r="I379" s="235"/>
      <c r="J379" s="235"/>
      <c r="K379" s="235"/>
      <c r="L379" s="235"/>
      <c r="M379" s="235"/>
      <c r="N379" s="235"/>
      <c r="O379" s="235"/>
      <c r="P379" s="235"/>
      <c r="Q379" s="235"/>
    </row>
    <row r="380" spans="1:17" ht="12" customHeight="1" x14ac:dyDescent="0.25">
      <c r="A380" s="235"/>
      <c r="B380" s="235"/>
      <c r="C380" s="235"/>
      <c r="D380" s="235"/>
      <c r="E380" s="235"/>
      <c r="F380" s="235"/>
      <c r="G380" s="235"/>
      <c r="H380" s="235"/>
      <c r="I380" s="235"/>
      <c r="J380" s="235"/>
      <c r="K380" s="235"/>
      <c r="L380" s="235"/>
      <c r="M380" s="235"/>
      <c r="N380" s="235"/>
      <c r="O380" s="235"/>
      <c r="P380" s="235"/>
      <c r="Q380" s="235"/>
    </row>
    <row r="381" spans="1:17" ht="12" customHeight="1" x14ac:dyDescent="0.25">
      <c r="A381" s="235"/>
      <c r="B381" s="235"/>
      <c r="C381" s="235"/>
      <c r="D381" s="235"/>
      <c r="E381" s="235"/>
      <c r="F381" s="235"/>
      <c r="G381" s="235"/>
      <c r="H381" s="235"/>
      <c r="I381" s="235"/>
      <c r="J381" s="235"/>
      <c r="K381" s="235"/>
      <c r="L381" s="235"/>
      <c r="M381" s="235"/>
      <c r="N381" s="235"/>
      <c r="O381" s="235"/>
      <c r="P381" s="235"/>
      <c r="Q381" s="235"/>
    </row>
    <row r="382" spans="1:17" ht="12" customHeight="1" x14ac:dyDescent="0.25">
      <c r="A382" s="235"/>
      <c r="B382" s="235"/>
      <c r="C382" s="235"/>
      <c r="D382" s="235"/>
      <c r="E382" s="235"/>
      <c r="F382" s="235"/>
      <c r="G382" s="235"/>
      <c r="H382" s="235"/>
      <c r="I382" s="235"/>
      <c r="J382" s="235"/>
      <c r="K382" s="235"/>
      <c r="L382" s="235"/>
      <c r="M382" s="235"/>
      <c r="N382" s="235"/>
      <c r="O382" s="235"/>
      <c r="P382" s="235"/>
      <c r="Q382" s="235"/>
    </row>
    <row r="383" spans="1:17" ht="12" customHeight="1" x14ac:dyDescent="0.25">
      <c r="A383" s="235"/>
      <c r="B383" s="235"/>
      <c r="C383" s="235"/>
      <c r="D383" s="235"/>
      <c r="E383" s="235"/>
      <c r="F383" s="235"/>
      <c r="G383" s="235"/>
      <c r="H383" s="235"/>
      <c r="I383" s="235"/>
      <c r="J383" s="235"/>
      <c r="K383" s="235"/>
      <c r="L383" s="235"/>
      <c r="M383" s="235"/>
      <c r="N383" s="235"/>
      <c r="O383" s="235"/>
      <c r="P383" s="235"/>
      <c r="Q383" s="235"/>
    </row>
    <row r="384" spans="1:17" ht="12" customHeight="1" x14ac:dyDescent="0.25">
      <c r="A384" s="235"/>
      <c r="B384" s="235"/>
      <c r="C384" s="235"/>
      <c r="D384" s="235"/>
      <c r="E384" s="235"/>
      <c r="F384" s="235"/>
      <c r="G384" s="235"/>
      <c r="H384" s="235"/>
      <c r="I384" s="235"/>
      <c r="J384" s="235"/>
      <c r="K384" s="235"/>
      <c r="L384" s="235"/>
      <c r="M384" s="235"/>
      <c r="N384" s="235"/>
      <c r="O384" s="235"/>
      <c r="P384" s="235"/>
      <c r="Q384" s="235"/>
    </row>
    <row r="385" spans="1:17" ht="12" customHeight="1" x14ac:dyDescent="0.25">
      <c r="A385" s="235"/>
      <c r="B385" s="235"/>
      <c r="C385" s="235"/>
      <c r="D385" s="235"/>
      <c r="E385" s="235"/>
      <c r="F385" s="235"/>
      <c r="G385" s="235"/>
      <c r="H385" s="235"/>
      <c r="I385" s="235"/>
      <c r="J385" s="235"/>
      <c r="K385" s="235"/>
      <c r="L385" s="235"/>
      <c r="M385" s="235"/>
      <c r="N385" s="235"/>
      <c r="O385" s="235"/>
      <c r="P385" s="235"/>
      <c r="Q385" s="235"/>
    </row>
    <row r="386" spans="1:17" ht="12" customHeight="1" x14ac:dyDescent="0.25">
      <c r="A386" s="235"/>
      <c r="B386" s="235"/>
      <c r="C386" s="235"/>
      <c r="D386" s="235"/>
      <c r="E386" s="235"/>
      <c r="F386" s="235"/>
      <c r="G386" s="235"/>
      <c r="H386" s="235"/>
      <c r="I386" s="235"/>
      <c r="J386" s="235"/>
      <c r="K386" s="235"/>
      <c r="L386" s="235"/>
      <c r="M386" s="235"/>
      <c r="N386" s="235"/>
      <c r="O386" s="235"/>
      <c r="P386" s="235"/>
      <c r="Q386" s="235"/>
    </row>
    <row r="387" spans="1:17" ht="12" customHeight="1" x14ac:dyDescent="0.25">
      <c r="A387" s="235"/>
      <c r="B387" s="235"/>
      <c r="C387" s="235"/>
      <c r="D387" s="235"/>
      <c r="E387" s="235"/>
      <c r="F387" s="235"/>
      <c r="G387" s="235"/>
      <c r="H387" s="235"/>
      <c r="I387" s="235"/>
      <c r="J387" s="235"/>
      <c r="K387" s="235"/>
      <c r="L387" s="235"/>
      <c r="M387" s="235"/>
      <c r="N387" s="235"/>
      <c r="O387" s="235"/>
      <c r="P387" s="235"/>
      <c r="Q387" s="235"/>
    </row>
    <row r="388" spans="1:17" ht="12" customHeight="1" x14ac:dyDescent="0.25">
      <c r="A388" s="235"/>
      <c r="B388" s="235"/>
      <c r="C388" s="235"/>
      <c r="D388" s="235"/>
      <c r="E388" s="235"/>
      <c r="F388" s="235"/>
      <c r="G388" s="235"/>
      <c r="H388" s="235"/>
      <c r="I388" s="235"/>
      <c r="J388" s="235"/>
      <c r="K388" s="235"/>
      <c r="L388" s="235"/>
      <c r="M388" s="235"/>
      <c r="N388" s="235"/>
      <c r="O388" s="235"/>
      <c r="P388" s="235"/>
      <c r="Q388" s="235"/>
    </row>
    <row r="389" spans="1:17" ht="12" customHeight="1" x14ac:dyDescent="0.25">
      <c r="A389" s="235"/>
      <c r="B389" s="235"/>
      <c r="C389" s="235"/>
      <c r="D389" s="235"/>
      <c r="E389" s="235"/>
      <c r="F389" s="235"/>
      <c r="G389" s="235"/>
      <c r="H389" s="235"/>
      <c r="I389" s="235"/>
      <c r="J389" s="235"/>
      <c r="K389" s="235"/>
      <c r="L389" s="235"/>
      <c r="M389" s="235"/>
      <c r="N389" s="235"/>
      <c r="O389" s="235"/>
      <c r="P389" s="235"/>
      <c r="Q389" s="235"/>
    </row>
    <row r="390" spans="1:17" ht="12" customHeight="1" x14ac:dyDescent="0.25">
      <c r="A390" s="235"/>
      <c r="B390" s="235"/>
      <c r="C390" s="235"/>
      <c r="D390" s="235"/>
      <c r="E390" s="235"/>
      <c r="F390" s="235"/>
      <c r="G390" s="235"/>
      <c r="H390" s="235"/>
      <c r="I390" s="235"/>
      <c r="J390" s="235"/>
      <c r="K390" s="235"/>
      <c r="L390" s="235"/>
      <c r="M390" s="235"/>
      <c r="N390" s="235"/>
      <c r="O390" s="235"/>
      <c r="P390" s="235"/>
      <c r="Q390" s="235"/>
    </row>
    <row r="391" spans="1:17" ht="12" customHeight="1" x14ac:dyDescent="0.25">
      <c r="A391" s="235"/>
      <c r="B391" s="235"/>
      <c r="C391" s="235"/>
      <c r="D391" s="235"/>
      <c r="E391" s="235"/>
      <c r="F391" s="235"/>
      <c r="G391" s="235"/>
      <c r="H391" s="235"/>
      <c r="I391" s="235"/>
      <c r="J391" s="235"/>
      <c r="K391" s="235"/>
      <c r="L391" s="235"/>
      <c r="M391" s="235"/>
      <c r="N391" s="235"/>
      <c r="O391" s="235"/>
      <c r="P391" s="235"/>
      <c r="Q391" s="235"/>
    </row>
    <row r="392" spans="1:17" ht="12" customHeight="1" x14ac:dyDescent="0.25">
      <c r="A392" s="235"/>
      <c r="B392" s="235"/>
      <c r="C392" s="235"/>
      <c r="D392" s="235"/>
      <c r="E392" s="235"/>
      <c r="F392" s="235"/>
      <c r="G392" s="235"/>
      <c r="H392" s="235"/>
      <c r="I392" s="235"/>
      <c r="J392" s="235"/>
      <c r="K392" s="235"/>
      <c r="L392" s="235"/>
      <c r="M392" s="235"/>
      <c r="N392" s="235"/>
      <c r="O392" s="235"/>
      <c r="P392" s="235"/>
      <c r="Q392" s="235"/>
    </row>
    <row r="393" spans="1:17" ht="12" customHeight="1" x14ac:dyDescent="0.25">
      <c r="A393" s="235"/>
      <c r="B393" s="235"/>
      <c r="C393" s="235"/>
      <c r="D393" s="235"/>
      <c r="E393" s="235"/>
      <c r="F393" s="235"/>
      <c r="G393" s="235"/>
      <c r="H393" s="235"/>
      <c r="I393" s="235"/>
      <c r="J393" s="235"/>
      <c r="K393" s="235"/>
      <c r="L393" s="235"/>
      <c r="M393" s="235"/>
      <c r="N393" s="235"/>
      <c r="O393" s="235"/>
      <c r="P393" s="235"/>
      <c r="Q393" s="235"/>
    </row>
    <row r="394" spans="1:17" ht="12" customHeight="1" x14ac:dyDescent="0.25">
      <c r="A394" s="235"/>
      <c r="B394" s="235"/>
      <c r="C394" s="235"/>
      <c r="D394" s="235"/>
      <c r="E394" s="235"/>
      <c r="F394" s="235"/>
      <c r="G394" s="235"/>
      <c r="H394" s="235"/>
      <c r="I394" s="235"/>
      <c r="J394" s="235"/>
      <c r="K394" s="235"/>
      <c r="L394" s="235"/>
      <c r="M394" s="235"/>
      <c r="N394" s="235"/>
      <c r="O394" s="235"/>
      <c r="P394" s="235"/>
      <c r="Q394" s="235"/>
    </row>
    <row r="395" spans="1:17" ht="12" customHeight="1" x14ac:dyDescent="0.25">
      <c r="A395" s="235"/>
      <c r="B395" s="235"/>
      <c r="C395" s="235"/>
      <c r="D395" s="235"/>
      <c r="E395" s="235"/>
      <c r="F395" s="235"/>
      <c r="G395" s="235"/>
      <c r="H395" s="235"/>
      <c r="I395" s="235"/>
      <c r="J395" s="235"/>
      <c r="K395" s="235"/>
      <c r="L395" s="235"/>
      <c r="M395" s="235"/>
      <c r="N395" s="235"/>
      <c r="O395" s="235"/>
      <c r="P395" s="235"/>
      <c r="Q395" s="235"/>
    </row>
    <row r="396" spans="1:17" ht="12" customHeight="1" x14ac:dyDescent="0.25">
      <c r="A396" s="235"/>
      <c r="B396" s="235"/>
      <c r="C396" s="235"/>
      <c r="D396" s="235"/>
      <c r="E396" s="235"/>
      <c r="F396" s="235"/>
      <c r="G396" s="235"/>
      <c r="H396" s="235"/>
      <c r="I396" s="235"/>
      <c r="J396" s="235"/>
      <c r="K396" s="235"/>
      <c r="L396" s="235"/>
      <c r="M396" s="235"/>
      <c r="N396" s="235"/>
      <c r="O396" s="235"/>
      <c r="P396" s="235"/>
      <c r="Q396" s="235"/>
    </row>
    <row r="397" spans="1:17" ht="12" customHeight="1" x14ac:dyDescent="0.25">
      <c r="A397" s="235"/>
      <c r="B397" s="235"/>
      <c r="C397" s="235"/>
      <c r="D397" s="235"/>
      <c r="E397" s="235"/>
      <c r="F397" s="235"/>
      <c r="G397" s="235"/>
      <c r="H397" s="235"/>
      <c r="I397" s="235"/>
      <c r="J397" s="235"/>
      <c r="K397" s="235"/>
      <c r="L397" s="235"/>
      <c r="M397" s="235"/>
      <c r="N397" s="235"/>
      <c r="O397" s="235"/>
      <c r="P397" s="235"/>
      <c r="Q397" s="235"/>
    </row>
    <row r="398" spans="1:17" ht="12" customHeight="1" x14ac:dyDescent="0.25">
      <c r="A398" s="235"/>
      <c r="B398" s="235"/>
      <c r="C398" s="235"/>
      <c r="D398" s="235"/>
      <c r="E398" s="235"/>
      <c r="F398" s="235"/>
      <c r="G398" s="235"/>
      <c r="H398" s="235"/>
      <c r="I398" s="235"/>
      <c r="J398" s="235"/>
      <c r="K398" s="235"/>
      <c r="L398" s="235"/>
      <c r="M398" s="235"/>
      <c r="N398" s="235"/>
      <c r="O398" s="235"/>
      <c r="P398" s="235"/>
      <c r="Q398" s="235"/>
    </row>
    <row r="399" spans="1:17" ht="12" customHeight="1" x14ac:dyDescent="0.25">
      <c r="A399" s="235"/>
      <c r="B399" s="235"/>
      <c r="C399" s="235"/>
      <c r="D399" s="235"/>
      <c r="E399" s="235"/>
      <c r="F399" s="235"/>
      <c r="G399" s="235"/>
      <c r="H399" s="235"/>
      <c r="I399" s="235"/>
      <c r="J399" s="235"/>
      <c r="K399" s="235"/>
      <c r="L399" s="235"/>
      <c r="M399" s="235"/>
      <c r="N399" s="235"/>
      <c r="O399" s="235"/>
      <c r="P399" s="235"/>
      <c r="Q399" s="235"/>
    </row>
    <row r="400" spans="1:17" ht="12" customHeight="1" x14ac:dyDescent="0.25">
      <c r="A400" s="235"/>
      <c r="B400" s="235"/>
      <c r="C400" s="235"/>
      <c r="D400" s="235"/>
      <c r="E400" s="235"/>
      <c r="F400" s="235"/>
      <c r="G400" s="235"/>
      <c r="H400" s="235"/>
      <c r="I400" s="235"/>
      <c r="J400" s="235"/>
      <c r="K400" s="235"/>
      <c r="L400" s="235"/>
      <c r="M400" s="235"/>
      <c r="N400" s="235"/>
      <c r="O400" s="235"/>
      <c r="P400" s="235"/>
      <c r="Q400" s="235"/>
    </row>
    <row r="401" spans="1:17" ht="12" customHeight="1" x14ac:dyDescent="0.25">
      <c r="A401" s="235"/>
      <c r="B401" s="235"/>
      <c r="C401" s="235"/>
      <c r="D401" s="235"/>
      <c r="E401" s="235"/>
      <c r="F401" s="235"/>
      <c r="G401" s="235"/>
      <c r="H401" s="235"/>
      <c r="I401" s="235"/>
      <c r="J401" s="235"/>
      <c r="K401" s="235"/>
      <c r="L401" s="235"/>
      <c r="M401" s="235"/>
      <c r="N401" s="235"/>
      <c r="O401" s="235"/>
      <c r="P401" s="235"/>
      <c r="Q401" s="235"/>
    </row>
    <row r="402" spans="1:17" ht="12" customHeight="1" x14ac:dyDescent="0.25">
      <c r="A402" s="235"/>
      <c r="B402" s="235"/>
      <c r="C402" s="235"/>
      <c r="D402" s="235"/>
      <c r="E402" s="235"/>
      <c r="F402" s="235"/>
      <c r="G402" s="235"/>
      <c r="H402" s="235"/>
      <c r="I402" s="235"/>
      <c r="J402" s="235"/>
      <c r="K402" s="235"/>
      <c r="L402" s="235"/>
      <c r="M402" s="235"/>
      <c r="N402" s="235"/>
      <c r="O402" s="235"/>
      <c r="P402" s="235"/>
      <c r="Q402" s="235"/>
    </row>
    <row r="403" spans="1:17" ht="12" customHeight="1" x14ac:dyDescent="0.25">
      <c r="A403" s="235"/>
      <c r="B403" s="235"/>
      <c r="C403" s="235"/>
      <c r="D403" s="235"/>
      <c r="E403" s="235"/>
      <c r="F403" s="235"/>
      <c r="G403" s="235"/>
      <c r="H403" s="235"/>
      <c r="I403" s="235"/>
      <c r="J403" s="235"/>
      <c r="K403" s="235"/>
      <c r="L403" s="235"/>
      <c r="M403" s="235"/>
      <c r="N403" s="235"/>
      <c r="O403" s="235"/>
      <c r="P403" s="235"/>
      <c r="Q403" s="235"/>
    </row>
    <row r="404" spans="1:17" ht="12" customHeight="1" x14ac:dyDescent="0.25">
      <c r="A404" s="235"/>
      <c r="B404" s="235"/>
      <c r="C404" s="235"/>
      <c r="D404" s="235"/>
      <c r="E404" s="235"/>
      <c r="F404" s="235"/>
      <c r="G404" s="235"/>
      <c r="H404" s="235"/>
      <c r="I404" s="235"/>
      <c r="J404" s="235"/>
      <c r="K404" s="235"/>
      <c r="L404" s="235"/>
      <c r="M404" s="235"/>
      <c r="N404" s="235"/>
      <c r="O404" s="235"/>
      <c r="P404" s="235"/>
      <c r="Q404" s="235"/>
    </row>
    <row r="405" spans="1:17" ht="12" customHeight="1" x14ac:dyDescent="0.25">
      <c r="A405" s="235"/>
      <c r="B405" s="235"/>
      <c r="C405" s="235"/>
      <c r="D405" s="235"/>
      <c r="E405" s="235"/>
      <c r="F405" s="235"/>
      <c r="G405" s="235"/>
      <c r="H405" s="235"/>
      <c r="I405" s="235"/>
      <c r="J405" s="235"/>
      <c r="K405" s="235"/>
      <c r="L405" s="235"/>
      <c r="M405" s="235"/>
      <c r="N405" s="235"/>
      <c r="O405" s="235"/>
      <c r="P405" s="235"/>
      <c r="Q405" s="235"/>
    </row>
    <row r="406" spans="1:17" ht="12" customHeight="1" x14ac:dyDescent="0.25">
      <c r="A406" s="235"/>
      <c r="B406" s="235"/>
      <c r="C406" s="235"/>
      <c r="D406" s="235"/>
      <c r="E406" s="235"/>
      <c r="F406" s="235"/>
      <c r="G406" s="235"/>
      <c r="H406" s="235"/>
      <c r="I406" s="235"/>
      <c r="J406" s="235"/>
      <c r="K406" s="235"/>
      <c r="L406" s="235"/>
      <c r="M406" s="235"/>
      <c r="N406" s="235"/>
      <c r="O406" s="235"/>
      <c r="P406" s="235"/>
      <c r="Q406" s="235"/>
    </row>
    <row r="407" spans="1:17" ht="12" customHeight="1" x14ac:dyDescent="0.25">
      <c r="A407" s="235"/>
      <c r="B407" s="235"/>
      <c r="C407" s="235"/>
      <c r="D407" s="235"/>
      <c r="E407" s="235"/>
      <c r="F407" s="235"/>
      <c r="G407" s="235"/>
      <c r="H407" s="235"/>
      <c r="I407" s="235"/>
      <c r="J407" s="235"/>
      <c r="K407" s="235"/>
      <c r="L407" s="235"/>
      <c r="M407" s="235"/>
      <c r="N407" s="235"/>
      <c r="O407" s="235"/>
      <c r="P407" s="235"/>
      <c r="Q407" s="235"/>
    </row>
    <row r="408" spans="1:17" ht="12" customHeight="1" x14ac:dyDescent="0.25">
      <c r="A408" s="235"/>
      <c r="B408" s="235"/>
      <c r="C408" s="235"/>
      <c r="D408" s="235"/>
      <c r="E408" s="235"/>
      <c r="F408" s="235"/>
      <c r="G408" s="235"/>
      <c r="H408" s="235"/>
      <c r="I408" s="235"/>
      <c r="J408" s="235"/>
      <c r="K408" s="235"/>
      <c r="L408" s="235"/>
      <c r="M408" s="235"/>
      <c r="N408" s="235"/>
      <c r="O408" s="235"/>
      <c r="P408" s="235"/>
      <c r="Q408" s="235"/>
    </row>
    <row r="409" spans="1:17" ht="12" customHeight="1" x14ac:dyDescent="0.25">
      <c r="A409" s="235"/>
      <c r="B409" s="235"/>
      <c r="C409" s="235"/>
      <c r="D409" s="235"/>
      <c r="E409" s="235"/>
      <c r="F409" s="235"/>
      <c r="G409" s="235"/>
      <c r="H409" s="235"/>
      <c r="I409" s="235"/>
      <c r="J409" s="235"/>
      <c r="K409" s="235"/>
      <c r="L409" s="235"/>
      <c r="M409" s="235"/>
      <c r="N409" s="235"/>
      <c r="O409" s="235"/>
      <c r="P409" s="235"/>
      <c r="Q409" s="235"/>
    </row>
    <row r="410" spans="1:17" ht="12" customHeight="1" x14ac:dyDescent="0.25">
      <c r="A410" s="235"/>
      <c r="B410" s="235"/>
      <c r="C410" s="235"/>
      <c r="D410" s="235"/>
      <c r="E410" s="235"/>
      <c r="F410" s="235"/>
      <c r="G410" s="235"/>
      <c r="H410" s="235"/>
      <c r="I410" s="235"/>
      <c r="J410" s="235"/>
      <c r="K410" s="235"/>
      <c r="L410" s="235"/>
      <c r="M410" s="235"/>
      <c r="N410" s="235"/>
      <c r="O410" s="235"/>
      <c r="P410" s="235"/>
      <c r="Q410" s="235"/>
    </row>
    <row r="411" spans="1:17" ht="12" customHeight="1" x14ac:dyDescent="0.25">
      <c r="A411" s="235"/>
      <c r="B411" s="235"/>
      <c r="C411" s="235"/>
      <c r="D411" s="235"/>
      <c r="E411" s="235"/>
      <c r="F411" s="235"/>
      <c r="G411" s="235"/>
      <c r="H411" s="235"/>
      <c r="I411" s="235"/>
      <c r="J411" s="235"/>
      <c r="K411" s="235"/>
      <c r="L411" s="235"/>
      <c r="M411" s="235"/>
      <c r="N411" s="235"/>
      <c r="O411" s="235"/>
      <c r="P411" s="235"/>
      <c r="Q411" s="235"/>
    </row>
    <row r="412" spans="1:17" ht="12" customHeight="1" x14ac:dyDescent="0.25">
      <c r="A412" s="235"/>
      <c r="B412" s="235"/>
      <c r="C412" s="235"/>
      <c r="D412" s="235"/>
      <c r="E412" s="235"/>
      <c r="F412" s="235"/>
      <c r="G412" s="235"/>
      <c r="H412" s="235"/>
      <c r="I412" s="235"/>
      <c r="J412" s="235"/>
      <c r="K412" s="235"/>
      <c r="L412" s="235"/>
      <c r="M412" s="235"/>
      <c r="N412" s="235"/>
      <c r="O412" s="235"/>
      <c r="P412" s="235"/>
      <c r="Q412" s="235"/>
    </row>
    <row r="413" spans="1:17" ht="12" customHeight="1" x14ac:dyDescent="0.25">
      <c r="A413" s="235"/>
      <c r="B413" s="235"/>
      <c r="C413" s="235"/>
      <c r="D413" s="235"/>
      <c r="E413" s="235"/>
      <c r="F413" s="235"/>
      <c r="G413" s="235"/>
      <c r="H413" s="235"/>
      <c r="I413" s="235"/>
      <c r="J413" s="235"/>
      <c r="K413" s="235"/>
      <c r="L413" s="235"/>
      <c r="M413" s="235"/>
      <c r="N413" s="235"/>
      <c r="O413" s="235"/>
      <c r="P413" s="235"/>
      <c r="Q413" s="235"/>
    </row>
    <row r="414" spans="1:17" ht="12" customHeight="1" x14ac:dyDescent="0.25">
      <c r="A414" s="235"/>
      <c r="B414" s="235"/>
      <c r="C414" s="235"/>
      <c r="D414" s="235"/>
      <c r="E414" s="235"/>
      <c r="F414" s="235"/>
      <c r="G414" s="235"/>
      <c r="H414" s="235"/>
      <c r="I414" s="235"/>
      <c r="J414" s="235"/>
      <c r="K414" s="235"/>
      <c r="L414" s="235"/>
      <c r="M414" s="235"/>
      <c r="N414" s="235"/>
      <c r="O414" s="235"/>
      <c r="P414" s="235"/>
      <c r="Q414" s="235"/>
    </row>
    <row r="415" spans="1:17" ht="12" customHeight="1" x14ac:dyDescent="0.25">
      <c r="A415" s="235"/>
      <c r="B415" s="235"/>
      <c r="C415" s="235"/>
      <c r="D415" s="235"/>
      <c r="E415" s="235"/>
      <c r="F415" s="235"/>
      <c r="G415" s="235"/>
      <c r="H415" s="235"/>
      <c r="I415" s="235"/>
      <c r="J415" s="235"/>
      <c r="K415" s="235"/>
      <c r="L415" s="235"/>
      <c r="M415" s="235"/>
      <c r="N415" s="235"/>
      <c r="O415" s="235"/>
      <c r="P415" s="235"/>
      <c r="Q415" s="235"/>
    </row>
    <row r="416" spans="1:17" ht="12" customHeight="1" x14ac:dyDescent="0.25">
      <c r="A416" s="235"/>
      <c r="B416" s="235"/>
      <c r="C416" s="235"/>
      <c r="D416" s="235"/>
      <c r="E416" s="235"/>
      <c r="F416" s="235"/>
      <c r="G416" s="235"/>
      <c r="H416" s="235"/>
      <c r="I416" s="235"/>
      <c r="J416" s="235"/>
      <c r="K416" s="235"/>
      <c r="L416" s="235"/>
      <c r="M416" s="235"/>
      <c r="N416" s="235"/>
      <c r="O416" s="235"/>
      <c r="P416" s="235"/>
      <c r="Q416" s="235"/>
    </row>
    <row r="417" spans="1:17" ht="12" customHeight="1" x14ac:dyDescent="0.25">
      <c r="A417" s="235"/>
      <c r="B417" s="235"/>
      <c r="C417" s="235"/>
      <c r="D417" s="235"/>
      <c r="E417" s="235"/>
      <c r="F417" s="235"/>
      <c r="G417" s="235"/>
      <c r="H417" s="235"/>
      <c r="I417" s="235"/>
      <c r="J417" s="235"/>
      <c r="K417" s="235"/>
      <c r="L417" s="235"/>
      <c r="M417" s="235"/>
      <c r="N417" s="235"/>
      <c r="O417" s="235"/>
      <c r="P417" s="235"/>
      <c r="Q417" s="235"/>
    </row>
    <row r="418" spans="1:17" ht="12" customHeight="1" x14ac:dyDescent="0.25">
      <c r="A418" s="235"/>
      <c r="B418" s="235"/>
      <c r="C418" s="235"/>
      <c r="D418" s="235"/>
      <c r="E418" s="235"/>
      <c r="F418" s="235"/>
      <c r="G418" s="235"/>
      <c r="H418" s="235"/>
      <c r="I418" s="235"/>
      <c r="J418" s="235"/>
      <c r="K418" s="235"/>
      <c r="L418" s="235"/>
      <c r="M418" s="235"/>
      <c r="N418" s="235"/>
      <c r="O418" s="235"/>
      <c r="P418" s="235"/>
      <c r="Q418" s="235"/>
    </row>
    <row r="419" spans="1:17" ht="12" customHeight="1" x14ac:dyDescent="0.25">
      <c r="A419" s="235"/>
      <c r="B419" s="235"/>
      <c r="C419" s="235"/>
      <c r="D419" s="235"/>
      <c r="E419" s="235"/>
      <c r="F419" s="235"/>
      <c r="G419" s="235"/>
      <c r="H419" s="235"/>
      <c r="I419" s="235"/>
      <c r="J419" s="235"/>
      <c r="K419" s="235"/>
      <c r="L419" s="235"/>
      <c r="M419" s="235"/>
      <c r="N419" s="235"/>
      <c r="O419" s="235"/>
      <c r="P419" s="235"/>
      <c r="Q419" s="235"/>
    </row>
    <row r="420" spans="1:17" ht="12" customHeight="1" x14ac:dyDescent="0.25">
      <c r="A420" s="235"/>
      <c r="B420" s="235"/>
      <c r="C420" s="235"/>
      <c r="D420" s="235"/>
      <c r="E420" s="235"/>
      <c r="F420" s="235"/>
      <c r="G420" s="235"/>
      <c r="H420" s="235"/>
      <c r="I420" s="235"/>
      <c r="J420" s="235"/>
      <c r="K420" s="235"/>
      <c r="L420" s="235"/>
      <c r="M420" s="235"/>
      <c r="N420" s="235"/>
      <c r="O420" s="235"/>
      <c r="P420" s="235"/>
      <c r="Q420" s="235"/>
    </row>
    <row r="421" spans="1:17" ht="12" customHeight="1" x14ac:dyDescent="0.25">
      <c r="A421" s="235"/>
      <c r="B421" s="235"/>
      <c r="C421" s="235"/>
      <c r="D421" s="235"/>
      <c r="E421" s="235"/>
      <c r="F421" s="235"/>
      <c r="G421" s="235"/>
      <c r="H421" s="235"/>
      <c r="I421" s="235"/>
      <c r="J421" s="235"/>
      <c r="K421" s="235"/>
      <c r="L421" s="235"/>
      <c r="M421" s="235"/>
      <c r="N421" s="235"/>
      <c r="O421" s="235"/>
      <c r="P421" s="235"/>
      <c r="Q421" s="235"/>
    </row>
    <row r="422" spans="1:17" ht="12" customHeight="1" x14ac:dyDescent="0.25">
      <c r="A422" s="235"/>
      <c r="B422" s="235"/>
      <c r="C422" s="235"/>
      <c r="D422" s="235"/>
      <c r="E422" s="235"/>
      <c r="F422" s="235"/>
      <c r="G422" s="235"/>
      <c r="H422" s="235"/>
      <c r="I422" s="235"/>
      <c r="J422" s="235"/>
      <c r="K422" s="235"/>
      <c r="L422" s="235"/>
      <c r="M422" s="235"/>
      <c r="N422" s="235"/>
      <c r="O422" s="235"/>
      <c r="P422" s="235"/>
      <c r="Q422" s="235"/>
    </row>
    <row r="423" spans="1:17" ht="12" customHeight="1" x14ac:dyDescent="0.25">
      <c r="A423" s="235"/>
      <c r="B423" s="235"/>
      <c r="C423" s="235"/>
      <c r="D423" s="235"/>
      <c r="E423" s="235"/>
      <c r="F423" s="235"/>
      <c r="G423" s="235"/>
      <c r="H423" s="235"/>
      <c r="I423" s="235"/>
      <c r="J423" s="235"/>
      <c r="K423" s="235"/>
      <c r="L423" s="235"/>
      <c r="M423" s="235"/>
      <c r="N423" s="235"/>
      <c r="O423" s="235"/>
      <c r="P423" s="235"/>
      <c r="Q423" s="235"/>
    </row>
    <row r="424" spans="1:17" ht="12" customHeight="1" x14ac:dyDescent="0.25">
      <c r="A424" s="235"/>
      <c r="B424" s="235"/>
      <c r="C424" s="235"/>
      <c r="D424" s="235"/>
      <c r="E424" s="235"/>
      <c r="F424" s="235"/>
      <c r="G424" s="235"/>
      <c r="H424" s="235"/>
      <c r="I424" s="235"/>
      <c r="J424" s="235"/>
      <c r="K424" s="235"/>
      <c r="L424" s="235"/>
      <c r="M424" s="235"/>
      <c r="N424" s="235"/>
      <c r="O424" s="235"/>
      <c r="P424" s="235"/>
      <c r="Q424" s="235"/>
    </row>
    <row r="425" spans="1:17" ht="12" customHeight="1" x14ac:dyDescent="0.25">
      <c r="A425" s="235"/>
      <c r="B425" s="235"/>
      <c r="C425" s="235"/>
      <c r="D425" s="235"/>
      <c r="E425" s="235"/>
      <c r="F425" s="235"/>
      <c r="G425" s="235"/>
      <c r="H425" s="235"/>
      <c r="I425" s="235"/>
      <c r="J425" s="235"/>
      <c r="K425" s="235"/>
      <c r="L425" s="235"/>
      <c r="M425" s="235"/>
      <c r="N425" s="235"/>
      <c r="O425" s="235"/>
      <c r="P425" s="235"/>
      <c r="Q425" s="235"/>
    </row>
    <row r="426" spans="1:17" ht="12" customHeight="1" x14ac:dyDescent="0.25">
      <c r="A426" s="235"/>
      <c r="B426" s="235"/>
      <c r="C426" s="235"/>
      <c r="D426" s="235"/>
      <c r="E426" s="235"/>
      <c r="F426" s="235"/>
      <c r="G426" s="235"/>
      <c r="H426" s="235"/>
      <c r="I426" s="235"/>
      <c r="J426" s="235"/>
      <c r="K426" s="235"/>
      <c r="L426" s="235"/>
      <c r="M426" s="235"/>
      <c r="N426" s="235"/>
      <c r="O426" s="235"/>
      <c r="P426" s="235"/>
      <c r="Q426" s="235"/>
    </row>
    <row r="427" spans="1:17" ht="12" customHeight="1" x14ac:dyDescent="0.25">
      <c r="A427" s="235"/>
      <c r="B427" s="235"/>
      <c r="C427" s="235"/>
      <c r="D427" s="235"/>
      <c r="E427" s="235"/>
      <c r="F427" s="235"/>
      <c r="G427" s="235"/>
      <c r="H427" s="235"/>
      <c r="I427" s="235"/>
      <c r="J427" s="235"/>
      <c r="K427" s="235"/>
      <c r="L427" s="235"/>
      <c r="M427" s="235"/>
      <c r="N427" s="235"/>
      <c r="O427" s="235"/>
      <c r="P427" s="235"/>
      <c r="Q427" s="235"/>
    </row>
    <row r="428" spans="1:17" ht="12" customHeight="1" x14ac:dyDescent="0.25">
      <c r="A428" s="235"/>
      <c r="B428" s="235"/>
      <c r="C428" s="235"/>
      <c r="D428" s="235"/>
      <c r="E428" s="235"/>
      <c r="F428" s="235"/>
      <c r="G428" s="235"/>
      <c r="H428" s="235"/>
      <c r="I428" s="235"/>
      <c r="J428" s="235"/>
      <c r="K428" s="235"/>
      <c r="L428" s="235"/>
      <c r="M428" s="235"/>
      <c r="N428" s="235"/>
      <c r="O428" s="235"/>
      <c r="P428" s="235"/>
      <c r="Q428" s="235"/>
    </row>
    <row r="429" spans="1:17" ht="12" customHeight="1" x14ac:dyDescent="0.25">
      <c r="A429" s="235"/>
      <c r="B429" s="235"/>
      <c r="C429" s="235"/>
      <c r="D429" s="235"/>
      <c r="E429" s="235"/>
      <c r="F429" s="235"/>
      <c r="G429" s="235"/>
      <c r="H429" s="235"/>
      <c r="I429" s="235"/>
      <c r="J429" s="235"/>
      <c r="K429" s="235"/>
      <c r="L429" s="235"/>
      <c r="M429" s="235"/>
      <c r="N429" s="235"/>
      <c r="O429" s="235"/>
      <c r="P429" s="235"/>
      <c r="Q429" s="235"/>
    </row>
    <row r="430" spans="1:17" ht="12" customHeight="1" x14ac:dyDescent="0.25">
      <c r="A430" s="235"/>
      <c r="B430" s="235"/>
      <c r="C430" s="235"/>
      <c r="D430" s="235"/>
      <c r="E430" s="235"/>
      <c r="F430" s="235"/>
      <c r="G430" s="235"/>
      <c r="H430" s="235"/>
      <c r="I430" s="235"/>
      <c r="J430" s="235"/>
      <c r="K430" s="235"/>
      <c r="L430" s="235"/>
      <c r="M430" s="235"/>
      <c r="N430" s="235"/>
      <c r="O430" s="235"/>
      <c r="P430" s="235"/>
      <c r="Q430" s="235"/>
    </row>
    <row r="431" spans="1:17" ht="12" customHeight="1" x14ac:dyDescent="0.25">
      <c r="A431" s="235"/>
      <c r="B431" s="235"/>
      <c r="C431" s="235"/>
      <c r="D431" s="235"/>
      <c r="E431" s="235"/>
      <c r="F431" s="235"/>
      <c r="G431" s="235"/>
      <c r="H431" s="235"/>
      <c r="I431" s="235"/>
      <c r="J431" s="235"/>
      <c r="K431" s="235"/>
      <c r="L431" s="235"/>
      <c r="M431" s="235"/>
      <c r="N431" s="235"/>
      <c r="O431" s="235"/>
      <c r="P431" s="235"/>
      <c r="Q431" s="235"/>
    </row>
    <row r="432" spans="1:17" ht="12" customHeight="1" x14ac:dyDescent="0.25">
      <c r="A432" s="235"/>
      <c r="B432" s="235"/>
      <c r="C432" s="235"/>
      <c r="D432" s="235"/>
      <c r="E432" s="235"/>
      <c r="F432" s="235"/>
      <c r="G432" s="235"/>
      <c r="H432" s="235"/>
      <c r="I432" s="235"/>
      <c r="J432" s="235"/>
      <c r="K432" s="235"/>
      <c r="L432" s="235"/>
      <c r="M432" s="235"/>
      <c r="N432" s="235"/>
      <c r="O432" s="235"/>
      <c r="P432" s="235"/>
      <c r="Q432" s="235"/>
    </row>
    <row r="433" spans="1:17" ht="12" customHeight="1" x14ac:dyDescent="0.25">
      <c r="A433" s="235"/>
      <c r="B433" s="235"/>
      <c r="C433" s="235"/>
      <c r="D433" s="235"/>
      <c r="E433" s="235"/>
      <c r="F433" s="235"/>
      <c r="G433" s="235"/>
      <c r="H433" s="235"/>
      <c r="I433" s="235"/>
      <c r="J433" s="235"/>
      <c r="K433" s="235"/>
      <c r="L433" s="235"/>
      <c r="M433" s="235"/>
      <c r="N433" s="235"/>
      <c r="O433" s="235"/>
      <c r="P433" s="235"/>
      <c r="Q433" s="235"/>
    </row>
    <row r="434" spans="1:17" ht="12" customHeight="1" x14ac:dyDescent="0.25">
      <c r="A434" s="235"/>
      <c r="B434" s="235"/>
      <c r="C434" s="235"/>
      <c r="D434" s="235"/>
      <c r="E434" s="235"/>
      <c r="F434" s="235"/>
      <c r="G434" s="235"/>
      <c r="H434" s="235"/>
      <c r="I434" s="235"/>
      <c r="J434" s="235"/>
      <c r="K434" s="235"/>
      <c r="L434" s="235"/>
      <c r="M434" s="235"/>
      <c r="N434" s="235"/>
      <c r="O434" s="235"/>
      <c r="P434" s="235"/>
      <c r="Q434" s="235"/>
    </row>
    <row r="435" spans="1:17" ht="12" customHeight="1" x14ac:dyDescent="0.25">
      <c r="A435" s="235"/>
      <c r="B435" s="235"/>
      <c r="C435" s="235"/>
      <c r="D435" s="235"/>
      <c r="E435" s="235"/>
      <c r="F435" s="235"/>
      <c r="G435" s="235"/>
      <c r="H435" s="235"/>
      <c r="I435" s="235"/>
      <c r="J435" s="235"/>
      <c r="K435" s="235"/>
      <c r="L435" s="235"/>
      <c r="M435" s="235"/>
      <c r="N435" s="235"/>
      <c r="O435" s="235"/>
      <c r="P435" s="235"/>
      <c r="Q435" s="235"/>
    </row>
    <row r="436" spans="1:17" ht="12" customHeight="1" x14ac:dyDescent="0.25">
      <c r="A436" s="235"/>
      <c r="B436" s="235"/>
      <c r="C436" s="235"/>
      <c r="D436" s="235"/>
      <c r="E436" s="235"/>
      <c r="F436" s="235"/>
      <c r="G436" s="235"/>
      <c r="H436" s="235"/>
      <c r="I436" s="235"/>
      <c r="J436" s="235"/>
      <c r="K436" s="235"/>
      <c r="L436" s="235"/>
      <c r="M436" s="235"/>
      <c r="N436" s="235"/>
      <c r="O436" s="235"/>
      <c r="P436" s="235"/>
      <c r="Q436" s="235"/>
    </row>
    <row r="437" spans="1:17" ht="12" customHeight="1" x14ac:dyDescent="0.25">
      <c r="A437" s="235"/>
      <c r="B437" s="235"/>
      <c r="C437" s="235"/>
      <c r="D437" s="235"/>
      <c r="E437" s="235"/>
      <c r="F437" s="235"/>
      <c r="G437" s="235"/>
      <c r="H437" s="235"/>
      <c r="I437" s="235"/>
      <c r="J437" s="235"/>
      <c r="K437" s="235"/>
      <c r="L437" s="235"/>
      <c r="M437" s="235"/>
      <c r="N437" s="235"/>
      <c r="O437" s="235"/>
      <c r="P437" s="235"/>
      <c r="Q437" s="235"/>
    </row>
    <row r="438" spans="1:17" ht="12" customHeight="1" x14ac:dyDescent="0.25">
      <c r="A438" s="235"/>
      <c r="B438" s="235"/>
      <c r="C438" s="235"/>
      <c r="D438" s="235"/>
      <c r="E438" s="235"/>
      <c r="F438" s="235"/>
      <c r="G438" s="235"/>
      <c r="H438" s="235"/>
      <c r="I438" s="235"/>
      <c r="J438" s="235"/>
      <c r="K438" s="235"/>
      <c r="L438" s="235"/>
      <c r="M438" s="235"/>
      <c r="N438" s="235"/>
      <c r="O438" s="235"/>
      <c r="P438" s="235"/>
      <c r="Q438" s="235"/>
    </row>
    <row r="439" spans="1:17" ht="12" customHeight="1" x14ac:dyDescent="0.25">
      <c r="A439" s="235"/>
      <c r="B439" s="235"/>
      <c r="C439" s="235"/>
      <c r="D439" s="235"/>
      <c r="E439" s="235"/>
      <c r="F439" s="235"/>
      <c r="G439" s="235"/>
      <c r="H439" s="235"/>
      <c r="I439" s="235"/>
      <c r="J439" s="235"/>
      <c r="K439" s="235"/>
      <c r="L439" s="235"/>
      <c r="M439" s="235"/>
      <c r="N439" s="235"/>
      <c r="O439" s="235"/>
      <c r="P439" s="235"/>
      <c r="Q439" s="235"/>
    </row>
    <row r="440" spans="1:17" ht="12" customHeight="1" x14ac:dyDescent="0.25">
      <c r="A440" s="235"/>
      <c r="B440" s="235"/>
      <c r="C440" s="235"/>
      <c r="D440" s="235"/>
      <c r="E440" s="235"/>
      <c r="F440" s="235"/>
      <c r="G440" s="235"/>
      <c r="H440" s="235"/>
      <c r="I440" s="235"/>
      <c r="J440" s="235"/>
      <c r="K440" s="235"/>
      <c r="L440" s="235"/>
      <c r="M440" s="235"/>
      <c r="N440" s="235"/>
      <c r="O440" s="235"/>
      <c r="P440" s="235"/>
      <c r="Q440" s="235"/>
    </row>
    <row r="441" spans="1:17" ht="12" customHeight="1" x14ac:dyDescent="0.25">
      <c r="A441" s="235"/>
      <c r="B441" s="235"/>
      <c r="C441" s="235"/>
      <c r="D441" s="235"/>
      <c r="E441" s="235"/>
      <c r="F441" s="235"/>
      <c r="G441" s="235"/>
      <c r="H441" s="235"/>
      <c r="I441" s="235"/>
      <c r="J441" s="235"/>
      <c r="K441" s="235"/>
      <c r="L441" s="235"/>
      <c r="M441" s="235"/>
      <c r="N441" s="235"/>
      <c r="O441" s="235"/>
      <c r="P441" s="235"/>
      <c r="Q441" s="235"/>
    </row>
    <row r="442" spans="1:17" ht="12" customHeight="1" x14ac:dyDescent="0.25">
      <c r="A442" s="235"/>
      <c r="B442" s="235"/>
      <c r="C442" s="235"/>
      <c r="D442" s="235"/>
      <c r="E442" s="235"/>
      <c r="F442" s="235"/>
      <c r="G442" s="235"/>
      <c r="H442" s="235"/>
      <c r="I442" s="235"/>
      <c r="J442" s="235"/>
      <c r="K442" s="235"/>
      <c r="L442" s="235"/>
      <c r="M442" s="235"/>
      <c r="N442" s="235"/>
      <c r="O442" s="235"/>
      <c r="P442" s="235"/>
      <c r="Q442" s="235"/>
    </row>
    <row r="443" spans="1:17" ht="12" customHeight="1" x14ac:dyDescent="0.25">
      <c r="A443" s="235"/>
      <c r="B443" s="235"/>
      <c r="C443" s="235"/>
      <c r="D443" s="235"/>
      <c r="E443" s="235"/>
      <c r="F443" s="235"/>
      <c r="G443" s="235"/>
      <c r="H443" s="235"/>
      <c r="I443" s="235"/>
      <c r="J443" s="235"/>
      <c r="K443" s="235"/>
      <c r="L443" s="235"/>
      <c r="M443" s="235"/>
      <c r="N443" s="235"/>
      <c r="O443" s="235"/>
      <c r="P443" s="235"/>
      <c r="Q443" s="235"/>
    </row>
    <row r="444" spans="1:17" ht="12" customHeight="1" x14ac:dyDescent="0.25">
      <c r="A444" s="235"/>
      <c r="B444" s="235"/>
      <c r="C444" s="235"/>
      <c r="D444" s="235"/>
      <c r="E444" s="235"/>
      <c r="F444" s="235"/>
      <c r="G444" s="235"/>
      <c r="H444" s="235"/>
      <c r="I444" s="235"/>
      <c r="J444" s="235"/>
      <c r="K444" s="235"/>
      <c r="L444" s="235"/>
      <c r="M444" s="235"/>
      <c r="N444" s="235"/>
      <c r="O444" s="235"/>
      <c r="P444" s="235"/>
      <c r="Q444" s="235"/>
    </row>
    <row r="445" spans="1:17" ht="12" customHeight="1" x14ac:dyDescent="0.25">
      <c r="A445" s="235"/>
      <c r="B445" s="235"/>
      <c r="C445" s="235"/>
      <c r="D445" s="235"/>
      <c r="E445" s="235"/>
      <c r="F445" s="235"/>
      <c r="G445" s="235"/>
      <c r="H445" s="235"/>
      <c r="I445" s="235"/>
      <c r="J445" s="235"/>
      <c r="K445" s="235"/>
      <c r="L445" s="235"/>
      <c r="M445" s="235"/>
      <c r="N445" s="235"/>
      <c r="O445" s="235"/>
      <c r="P445" s="235"/>
      <c r="Q445" s="235"/>
    </row>
    <row r="446" spans="1:17" ht="12" customHeight="1" x14ac:dyDescent="0.25">
      <c r="A446" s="235"/>
      <c r="B446" s="235"/>
      <c r="C446" s="235"/>
      <c r="D446" s="235"/>
      <c r="E446" s="235"/>
      <c r="F446" s="235"/>
      <c r="G446" s="235"/>
      <c r="H446" s="235"/>
      <c r="I446" s="235"/>
      <c r="J446" s="235"/>
      <c r="K446" s="235"/>
      <c r="L446" s="235"/>
      <c r="M446" s="235"/>
      <c r="N446" s="235"/>
      <c r="O446" s="235"/>
      <c r="P446" s="235"/>
      <c r="Q446" s="235"/>
    </row>
    <row r="447" spans="1:17" ht="12" customHeight="1" x14ac:dyDescent="0.25">
      <c r="A447" s="235"/>
      <c r="B447" s="235"/>
      <c r="C447" s="235"/>
      <c r="D447" s="235"/>
      <c r="E447" s="235"/>
      <c r="F447" s="235"/>
      <c r="G447" s="235"/>
      <c r="H447" s="235"/>
      <c r="I447" s="235"/>
      <c r="J447" s="235"/>
      <c r="K447" s="235"/>
      <c r="L447" s="235"/>
      <c r="M447" s="235"/>
      <c r="N447" s="235"/>
      <c r="O447" s="235"/>
      <c r="P447" s="235"/>
      <c r="Q447" s="235"/>
    </row>
    <row r="448" spans="1:17" ht="12" customHeight="1" x14ac:dyDescent="0.25">
      <c r="A448" s="235"/>
      <c r="B448" s="235"/>
      <c r="C448" s="235"/>
      <c r="D448" s="235"/>
      <c r="E448" s="235"/>
      <c r="F448" s="235"/>
      <c r="G448" s="235"/>
      <c r="H448" s="235"/>
      <c r="I448" s="235"/>
      <c r="J448" s="235"/>
      <c r="K448" s="235"/>
      <c r="L448" s="235"/>
      <c r="M448" s="235"/>
      <c r="N448" s="235"/>
      <c r="O448" s="235"/>
      <c r="P448" s="235"/>
      <c r="Q448" s="235"/>
    </row>
    <row r="449" spans="1:17" ht="12" customHeight="1" x14ac:dyDescent="0.25">
      <c r="A449" s="235"/>
      <c r="B449" s="235"/>
      <c r="C449" s="235"/>
      <c r="D449" s="235"/>
      <c r="E449" s="235"/>
      <c r="F449" s="235"/>
      <c r="G449" s="235"/>
      <c r="H449" s="235"/>
      <c r="I449" s="235"/>
      <c r="J449" s="235"/>
      <c r="K449" s="235"/>
      <c r="L449" s="235"/>
      <c r="M449" s="235"/>
      <c r="N449" s="235"/>
      <c r="O449" s="235"/>
      <c r="P449" s="235"/>
      <c r="Q449" s="235"/>
    </row>
    <row r="450" spans="1:17" ht="12" customHeight="1" x14ac:dyDescent="0.25">
      <c r="A450" s="235"/>
      <c r="B450" s="235"/>
      <c r="C450" s="235"/>
      <c r="D450" s="235"/>
      <c r="E450" s="235"/>
      <c r="F450" s="235"/>
      <c r="G450" s="235"/>
      <c r="H450" s="235"/>
      <c r="I450" s="235"/>
      <c r="J450" s="235"/>
      <c r="K450" s="235"/>
      <c r="L450" s="235"/>
      <c r="M450" s="235"/>
      <c r="N450" s="235"/>
      <c r="O450" s="235"/>
      <c r="P450" s="235"/>
      <c r="Q450" s="235"/>
    </row>
    <row r="451" spans="1:17" ht="12" customHeight="1" x14ac:dyDescent="0.25">
      <c r="A451" s="235"/>
      <c r="B451" s="235"/>
      <c r="C451" s="235"/>
      <c r="D451" s="235"/>
      <c r="E451" s="235"/>
      <c r="F451" s="235"/>
      <c r="G451" s="235"/>
      <c r="H451" s="235"/>
      <c r="I451" s="235"/>
      <c r="J451" s="235"/>
      <c r="K451" s="235"/>
      <c r="L451" s="235"/>
      <c r="M451" s="235"/>
      <c r="N451" s="235"/>
      <c r="O451" s="235"/>
      <c r="P451" s="235"/>
      <c r="Q451" s="235"/>
    </row>
    <row r="452" spans="1:17" ht="12" customHeight="1" x14ac:dyDescent="0.25">
      <c r="A452" s="235"/>
      <c r="B452" s="235"/>
      <c r="C452" s="235"/>
      <c r="D452" s="235"/>
      <c r="E452" s="235"/>
      <c r="F452" s="235"/>
      <c r="G452" s="235"/>
      <c r="H452" s="235"/>
      <c r="I452" s="235"/>
      <c r="J452" s="235"/>
      <c r="K452" s="235"/>
      <c r="L452" s="235"/>
      <c r="M452" s="235"/>
      <c r="N452" s="235"/>
      <c r="O452" s="235"/>
      <c r="P452" s="235"/>
      <c r="Q452" s="235"/>
    </row>
    <row r="453" spans="1:17" ht="12" customHeight="1" x14ac:dyDescent="0.25">
      <c r="A453" s="235"/>
      <c r="B453" s="235"/>
      <c r="C453" s="235"/>
      <c r="D453" s="235"/>
      <c r="E453" s="235"/>
      <c r="F453" s="235"/>
      <c r="G453" s="235"/>
      <c r="H453" s="235"/>
      <c r="I453" s="235"/>
      <c r="J453" s="235"/>
      <c r="K453" s="235"/>
      <c r="L453" s="235"/>
      <c r="M453" s="235"/>
      <c r="N453" s="235"/>
      <c r="O453" s="235"/>
      <c r="P453" s="235"/>
      <c r="Q453" s="235"/>
    </row>
    <row r="454" spans="1:17" ht="12" customHeight="1" x14ac:dyDescent="0.25">
      <c r="A454" s="235"/>
      <c r="B454" s="235"/>
      <c r="C454" s="235"/>
      <c r="D454" s="235"/>
      <c r="E454" s="235"/>
      <c r="F454" s="235"/>
      <c r="G454" s="235"/>
      <c r="H454" s="235"/>
      <c r="I454" s="235"/>
      <c r="J454" s="235"/>
      <c r="K454" s="235"/>
      <c r="L454" s="235"/>
      <c r="M454" s="235"/>
      <c r="N454" s="235"/>
      <c r="O454" s="235"/>
      <c r="P454" s="235"/>
      <c r="Q454" s="235"/>
    </row>
    <row r="455" spans="1:17" ht="12" customHeight="1" x14ac:dyDescent="0.25">
      <c r="A455" s="235"/>
      <c r="B455" s="235"/>
      <c r="C455" s="235"/>
      <c r="D455" s="235"/>
      <c r="E455" s="235"/>
      <c r="F455" s="235"/>
      <c r="G455" s="235"/>
      <c r="H455" s="235"/>
      <c r="I455" s="235"/>
      <c r="J455" s="235"/>
      <c r="K455" s="235"/>
      <c r="L455" s="235"/>
      <c r="M455" s="235"/>
      <c r="N455" s="235"/>
      <c r="O455" s="235"/>
      <c r="P455" s="235"/>
      <c r="Q455" s="235"/>
    </row>
    <row r="456" spans="1:17" ht="12" customHeight="1" x14ac:dyDescent="0.25">
      <c r="A456" s="235"/>
      <c r="B456" s="235"/>
      <c r="C456" s="235"/>
      <c r="D456" s="235"/>
      <c r="E456" s="235"/>
      <c r="F456" s="235"/>
      <c r="G456" s="235"/>
      <c r="H456" s="235"/>
      <c r="I456" s="235"/>
      <c r="J456" s="235"/>
      <c r="K456" s="235"/>
      <c r="L456" s="235"/>
      <c r="M456" s="235"/>
      <c r="N456" s="235"/>
      <c r="O456" s="235"/>
      <c r="P456" s="235"/>
      <c r="Q456" s="235"/>
    </row>
    <row r="457" spans="1:17" ht="12" customHeight="1" x14ac:dyDescent="0.25">
      <c r="A457" s="235"/>
      <c r="B457" s="235"/>
      <c r="C457" s="235"/>
      <c r="D457" s="235"/>
      <c r="E457" s="235"/>
      <c r="F457" s="235"/>
      <c r="G457" s="235"/>
      <c r="H457" s="235"/>
      <c r="I457" s="235"/>
      <c r="J457" s="235"/>
      <c r="K457" s="235"/>
      <c r="L457" s="235"/>
      <c r="M457" s="235"/>
      <c r="N457" s="235"/>
      <c r="O457" s="235"/>
      <c r="P457" s="235"/>
      <c r="Q457" s="235"/>
    </row>
    <row r="458" spans="1:17" ht="12" customHeight="1" x14ac:dyDescent="0.25">
      <c r="A458" s="235"/>
      <c r="B458" s="235"/>
      <c r="C458" s="235"/>
      <c r="D458" s="235"/>
      <c r="E458" s="235"/>
      <c r="F458" s="235"/>
      <c r="G458" s="235"/>
      <c r="H458" s="235"/>
      <c r="I458" s="235"/>
      <c r="J458" s="235"/>
      <c r="K458" s="235"/>
      <c r="L458" s="235"/>
      <c r="M458" s="235"/>
      <c r="N458" s="235"/>
      <c r="O458" s="235"/>
      <c r="P458" s="235"/>
      <c r="Q458" s="235"/>
    </row>
    <row r="459" spans="1:17" ht="12" customHeight="1" x14ac:dyDescent="0.25">
      <c r="A459" s="235"/>
      <c r="B459" s="235"/>
      <c r="C459" s="235"/>
      <c r="D459" s="235"/>
      <c r="E459" s="235"/>
      <c r="F459" s="235"/>
      <c r="G459" s="235"/>
      <c r="H459" s="235"/>
      <c r="I459" s="235"/>
      <c r="J459" s="235"/>
      <c r="K459" s="235"/>
      <c r="L459" s="235"/>
      <c r="M459" s="235"/>
      <c r="N459" s="235"/>
      <c r="O459" s="235"/>
      <c r="P459" s="235"/>
      <c r="Q459" s="235"/>
    </row>
    <row r="460" spans="1:17" ht="12" customHeight="1" x14ac:dyDescent="0.25">
      <c r="A460" s="235"/>
      <c r="B460" s="235"/>
      <c r="C460" s="235"/>
      <c r="D460" s="235"/>
      <c r="E460" s="235"/>
      <c r="F460" s="235"/>
      <c r="G460" s="235"/>
      <c r="H460" s="235"/>
      <c r="I460" s="235"/>
      <c r="J460" s="235"/>
      <c r="K460" s="235"/>
      <c r="L460" s="235"/>
      <c r="M460" s="235"/>
      <c r="N460" s="235"/>
      <c r="O460" s="235"/>
      <c r="P460" s="235"/>
      <c r="Q460" s="235"/>
    </row>
    <row r="461" spans="1:17" ht="12" customHeight="1" x14ac:dyDescent="0.25">
      <c r="A461" s="235"/>
      <c r="B461" s="235"/>
      <c r="C461" s="235"/>
      <c r="D461" s="235"/>
      <c r="E461" s="235"/>
      <c r="F461" s="235"/>
      <c r="G461" s="235"/>
      <c r="H461" s="235"/>
      <c r="I461" s="235"/>
      <c r="J461" s="235"/>
      <c r="K461" s="235"/>
      <c r="L461" s="235"/>
      <c r="M461" s="235"/>
      <c r="N461" s="235"/>
      <c r="O461" s="235"/>
      <c r="P461" s="235"/>
      <c r="Q461" s="235"/>
    </row>
    <row r="462" spans="1:17" ht="12" customHeight="1" x14ac:dyDescent="0.25">
      <c r="A462" s="235"/>
      <c r="B462" s="235"/>
      <c r="C462" s="235"/>
      <c r="D462" s="235"/>
      <c r="E462" s="235"/>
      <c r="F462" s="235"/>
      <c r="G462" s="235"/>
      <c r="H462" s="235"/>
      <c r="I462" s="235"/>
      <c r="J462" s="235"/>
      <c r="K462" s="235"/>
      <c r="L462" s="235"/>
      <c r="M462" s="235"/>
      <c r="N462" s="235"/>
      <c r="O462" s="235"/>
      <c r="P462" s="235"/>
      <c r="Q462" s="235"/>
    </row>
    <row r="463" spans="1:17" ht="12" customHeight="1" x14ac:dyDescent="0.25">
      <c r="A463" s="235"/>
      <c r="B463" s="235"/>
      <c r="C463" s="235"/>
      <c r="D463" s="235"/>
      <c r="E463" s="235"/>
      <c r="F463" s="235"/>
      <c r="G463" s="235"/>
      <c r="H463" s="235"/>
      <c r="I463" s="235"/>
      <c r="J463" s="235"/>
      <c r="K463" s="235"/>
      <c r="L463" s="235"/>
      <c r="M463" s="235"/>
      <c r="N463" s="235"/>
      <c r="O463" s="235"/>
      <c r="P463" s="235"/>
      <c r="Q463" s="235"/>
    </row>
    <row r="464" spans="1:17" ht="12" customHeight="1" x14ac:dyDescent="0.25">
      <c r="A464" s="235"/>
      <c r="B464" s="235"/>
      <c r="C464" s="235"/>
      <c r="D464" s="235"/>
      <c r="E464" s="235"/>
      <c r="F464" s="235"/>
      <c r="G464" s="235"/>
      <c r="H464" s="235"/>
      <c r="I464" s="235"/>
      <c r="J464" s="235"/>
      <c r="K464" s="235"/>
      <c r="L464" s="235"/>
      <c r="M464" s="235"/>
      <c r="N464" s="235"/>
      <c r="O464" s="235"/>
      <c r="P464" s="235"/>
      <c r="Q464" s="235"/>
    </row>
    <row r="465" spans="1:17" ht="12" customHeight="1" x14ac:dyDescent="0.25">
      <c r="A465" s="235"/>
      <c r="B465" s="235"/>
      <c r="C465" s="235"/>
      <c r="D465" s="235"/>
      <c r="E465" s="235"/>
      <c r="F465" s="235"/>
      <c r="G465" s="235"/>
      <c r="H465" s="235"/>
      <c r="I465" s="235"/>
      <c r="J465" s="235"/>
      <c r="K465" s="235"/>
      <c r="L465" s="235"/>
      <c r="M465" s="235"/>
      <c r="N465" s="235"/>
      <c r="O465" s="235"/>
      <c r="P465" s="235"/>
      <c r="Q465" s="235"/>
    </row>
    <row r="466" spans="1:17" ht="12" customHeight="1" x14ac:dyDescent="0.25">
      <c r="A466" s="235"/>
      <c r="B466" s="235"/>
      <c r="C466" s="235"/>
      <c r="D466" s="235"/>
      <c r="E466" s="235"/>
      <c r="F466" s="235"/>
      <c r="G466" s="235"/>
      <c r="H466" s="235"/>
      <c r="I466" s="235"/>
      <c r="J466" s="235"/>
      <c r="K466" s="235"/>
      <c r="L466" s="235"/>
      <c r="M466" s="235"/>
      <c r="N466" s="235"/>
      <c r="O466" s="235"/>
      <c r="P466" s="235"/>
      <c r="Q466" s="235"/>
    </row>
    <row r="467" spans="1:17" ht="12" customHeight="1" x14ac:dyDescent="0.25">
      <c r="A467" s="235"/>
      <c r="B467" s="235"/>
      <c r="C467" s="235"/>
      <c r="D467" s="235"/>
      <c r="E467" s="235"/>
      <c r="F467" s="235"/>
      <c r="G467" s="235"/>
      <c r="H467" s="235"/>
      <c r="I467" s="235"/>
      <c r="J467" s="235"/>
      <c r="K467" s="235"/>
      <c r="L467" s="235"/>
      <c r="M467" s="235"/>
      <c r="N467" s="235"/>
      <c r="O467" s="235"/>
      <c r="P467" s="235"/>
      <c r="Q467" s="235"/>
    </row>
    <row r="468" spans="1:17" ht="12" customHeight="1" x14ac:dyDescent="0.25">
      <c r="A468" s="235"/>
      <c r="B468" s="235"/>
      <c r="C468" s="235"/>
      <c r="D468" s="235"/>
      <c r="E468" s="235"/>
      <c r="F468" s="235"/>
      <c r="G468" s="235"/>
      <c r="H468" s="235"/>
      <c r="I468" s="235"/>
      <c r="J468" s="235"/>
      <c r="K468" s="235"/>
      <c r="L468" s="235"/>
      <c r="M468" s="235"/>
      <c r="N468" s="235"/>
      <c r="O468" s="235"/>
      <c r="P468" s="235"/>
      <c r="Q468" s="235"/>
    </row>
    <row r="469" spans="1:17" ht="12" customHeight="1" x14ac:dyDescent="0.25">
      <c r="A469" s="235"/>
      <c r="B469" s="235"/>
      <c r="C469" s="235"/>
      <c r="D469" s="235"/>
      <c r="E469" s="235"/>
      <c r="F469" s="235"/>
      <c r="G469" s="235"/>
      <c r="H469" s="235"/>
      <c r="I469" s="235"/>
      <c r="J469" s="235"/>
      <c r="K469" s="235"/>
      <c r="L469" s="235"/>
      <c r="M469" s="235"/>
      <c r="N469" s="235"/>
      <c r="O469" s="235"/>
      <c r="P469" s="235"/>
      <c r="Q469" s="235"/>
    </row>
    <row r="470" spans="1:17" ht="12" customHeight="1" x14ac:dyDescent="0.25">
      <c r="A470" s="235"/>
      <c r="B470" s="235"/>
      <c r="C470" s="235"/>
      <c r="D470" s="235"/>
      <c r="E470" s="235"/>
      <c r="F470" s="235"/>
      <c r="G470" s="235"/>
      <c r="H470" s="235"/>
      <c r="I470" s="235"/>
      <c r="J470" s="235"/>
      <c r="K470" s="235"/>
      <c r="L470" s="235"/>
      <c r="M470" s="235"/>
      <c r="N470" s="235"/>
      <c r="O470" s="235"/>
      <c r="P470" s="235"/>
      <c r="Q470" s="235"/>
    </row>
    <row r="471" spans="1:17" ht="12" customHeight="1" x14ac:dyDescent="0.25">
      <c r="A471" s="235"/>
      <c r="B471" s="235"/>
      <c r="C471" s="235"/>
      <c r="D471" s="235"/>
      <c r="E471" s="235"/>
      <c r="F471" s="235"/>
      <c r="G471" s="235"/>
      <c r="H471" s="235"/>
      <c r="I471" s="235"/>
      <c r="J471" s="235"/>
      <c r="K471" s="235"/>
      <c r="L471" s="235"/>
      <c r="M471" s="235"/>
      <c r="N471" s="235"/>
      <c r="O471" s="235"/>
      <c r="P471" s="235"/>
      <c r="Q471" s="235"/>
    </row>
    <row r="472" spans="1:17" ht="12" customHeight="1" x14ac:dyDescent="0.25">
      <c r="A472" s="235"/>
      <c r="B472" s="235"/>
      <c r="C472" s="235"/>
      <c r="D472" s="235"/>
      <c r="E472" s="235"/>
      <c r="F472" s="235"/>
      <c r="G472" s="235"/>
      <c r="H472" s="235"/>
      <c r="I472" s="235"/>
      <c r="J472" s="235"/>
      <c r="K472" s="235"/>
      <c r="L472" s="235"/>
      <c r="M472" s="235"/>
      <c r="N472" s="235"/>
      <c r="O472" s="235"/>
      <c r="P472" s="235"/>
      <c r="Q472" s="235"/>
    </row>
    <row r="473" spans="1:17" ht="12" customHeight="1" x14ac:dyDescent="0.25">
      <c r="A473" s="235"/>
      <c r="B473" s="235"/>
      <c r="C473" s="235"/>
      <c r="D473" s="235"/>
      <c r="E473" s="235"/>
      <c r="F473" s="235"/>
      <c r="G473" s="235"/>
      <c r="H473" s="235"/>
      <c r="I473" s="235"/>
      <c r="J473" s="235"/>
      <c r="K473" s="235"/>
      <c r="L473" s="235"/>
      <c r="M473" s="235"/>
      <c r="N473" s="235"/>
      <c r="O473" s="235"/>
      <c r="P473" s="235"/>
      <c r="Q473" s="235"/>
    </row>
    <row r="474" spans="1:17" ht="12" customHeight="1" x14ac:dyDescent="0.25">
      <c r="A474" s="235"/>
      <c r="B474" s="235"/>
      <c r="C474" s="235"/>
      <c r="D474" s="235"/>
      <c r="E474" s="235"/>
      <c r="F474" s="235"/>
      <c r="G474" s="235"/>
      <c r="H474" s="235"/>
      <c r="I474" s="235"/>
      <c r="J474" s="235"/>
      <c r="K474" s="235"/>
      <c r="L474" s="235"/>
      <c r="M474" s="235"/>
      <c r="N474" s="235"/>
      <c r="O474" s="235"/>
      <c r="P474" s="235"/>
      <c r="Q474" s="235"/>
    </row>
    <row r="475" spans="1:17" ht="12" customHeight="1" x14ac:dyDescent="0.25">
      <c r="A475" s="235"/>
      <c r="B475" s="235"/>
      <c r="C475" s="235"/>
      <c r="D475" s="235"/>
      <c r="E475" s="235"/>
      <c r="F475" s="235"/>
      <c r="G475" s="235"/>
      <c r="H475" s="235"/>
      <c r="I475" s="235"/>
      <c r="J475" s="235"/>
      <c r="K475" s="235"/>
      <c r="L475" s="235"/>
      <c r="M475" s="235"/>
      <c r="N475" s="235"/>
      <c r="O475" s="235"/>
      <c r="P475" s="235"/>
      <c r="Q475" s="235"/>
    </row>
    <row r="476" spans="1:17" ht="12" customHeight="1" x14ac:dyDescent="0.25">
      <c r="A476" s="235"/>
      <c r="B476" s="235"/>
      <c r="C476" s="235"/>
      <c r="D476" s="235"/>
      <c r="E476" s="235"/>
      <c r="F476" s="235"/>
      <c r="G476" s="235"/>
      <c r="H476" s="235"/>
      <c r="I476" s="235"/>
      <c r="J476" s="235"/>
      <c r="K476" s="235"/>
      <c r="L476" s="235"/>
      <c r="M476" s="235"/>
      <c r="N476" s="235"/>
      <c r="O476" s="235"/>
      <c r="P476" s="235"/>
      <c r="Q476" s="235"/>
    </row>
    <row r="477" spans="1:17" ht="12" customHeight="1" x14ac:dyDescent="0.25">
      <c r="A477" s="235"/>
      <c r="B477" s="235"/>
      <c r="C477" s="235"/>
      <c r="D477" s="235"/>
      <c r="E477" s="235"/>
      <c r="F477" s="235"/>
      <c r="G477" s="235"/>
      <c r="H477" s="235"/>
      <c r="I477" s="235"/>
      <c r="J477" s="235"/>
      <c r="K477" s="235"/>
      <c r="L477" s="235"/>
      <c r="M477" s="235"/>
      <c r="N477" s="235"/>
      <c r="O477" s="235"/>
      <c r="P477" s="235"/>
      <c r="Q477" s="235"/>
    </row>
    <row r="478" spans="1:17" ht="12" customHeight="1" x14ac:dyDescent="0.25">
      <c r="A478" s="235"/>
      <c r="B478" s="235"/>
      <c r="C478" s="235"/>
      <c r="D478" s="235"/>
      <c r="E478" s="235"/>
      <c r="F478" s="235"/>
      <c r="G478" s="235"/>
      <c r="H478" s="235"/>
      <c r="I478" s="235"/>
      <c r="J478" s="235"/>
      <c r="K478" s="235"/>
      <c r="L478" s="235"/>
      <c r="M478" s="235"/>
      <c r="N478" s="235"/>
      <c r="O478" s="235"/>
      <c r="P478" s="235"/>
      <c r="Q478" s="235"/>
    </row>
    <row r="479" spans="1:17" ht="12" customHeight="1" x14ac:dyDescent="0.25">
      <c r="A479" s="235"/>
      <c r="B479" s="235"/>
      <c r="C479" s="235"/>
      <c r="D479" s="235"/>
      <c r="E479" s="235"/>
      <c r="F479" s="235"/>
      <c r="G479" s="235"/>
      <c r="H479" s="235"/>
      <c r="I479" s="235"/>
      <c r="J479" s="235"/>
      <c r="K479" s="235"/>
      <c r="L479" s="235"/>
      <c r="M479" s="235"/>
      <c r="N479" s="235"/>
      <c r="O479" s="235"/>
      <c r="P479" s="235"/>
      <c r="Q479" s="235"/>
    </row>
    <row r="480" spans="1:17" ht="12" customHeight="1" x14ac:dyDescent="0.25">
      <c r="A480" s="235"/>
      <c r="B480" s="235"/>
      <c r="C480" s="235"/>
      <c r="D480" s="235"/>
      <c r="E480" s="235"/>
      <c r="F480" s="235"/>
      <c r="G480" s="235"/>
      <c r="H480" s="235"/>
      <c r="I480" s="235"/>
      <c r="J480" s="235"/>
      <c r="K480" s="235"/>
      <c r="L480" s="235"/>
      <c r="M480" s="235"/>
      <c r="N480" s="235"/>
      <c r="O480" s="235"/>
      <c r="P480" s="235"/>
      <c r="Q480" s="235"/>
    </row>
    <row r="481" spans="1:17" ht="12" customHeight="1" x14ac:dyDescent="0.25">
      <c r="A481" s="235"/>
      <c r="B481" s="235"/>
      <c r="C481" s="235"/>
      <c r="D481" s="235"/>
      <c r="E481" s="235"/>
      <c r="F481" s="235"/>
      <c r="G481" s="235"/>
      <c r="H481" s="235"/>
      <c r="I481" s="235"/>
      <c r="J481" s="235"/>
      <c r="K481" s="235"/>
      <c r="L481" s="235"/>
      <c r="M481" s="235"/>
      <c r="N481" s="235"/>
      <c r="O481" s="235"/>
      <c r="P481" s="235"/>
      <c r="Q481" s="235"/>
    </row>
    <row r="482" spans="1:17" ht="12" customHeight="1" x14ac:dyDescent="0.25">
      <c r="A482" s="235"/>
      <c r="B482" s="235"/>
      <c r="C482" s="235"/>
      <c r="D482" s="235"/>
      <c r="E482" s="235"/>
      <c r="F482" s="235"/>
      <c r="G482" s="235"/>
      <c r="H482" s="235"/>
      <c r="I482" s="235"/>
      <c r="J482" s="235"/>
      <c r="K482" s="235"/>
      <c r="L482" s="235"/>
      <c r="M482" s="235"/>
      <c r="N482" s="235"/>
      <c r="O482" s="235"/>
      <c r="P482" s="235"/>
      <c r="Q482" s="235"/>
    </row>
    <row r="483" spans="1:17" ht="12" customHeight="1" x14ac:dyDescent="0.25">
      <c r="A483" s="235"/>
      <c r="B483" s="235"/>
      <c r="C483" s="235"/>
      <c r="D483" s="235"/>
      <c r="E483" s="235"/>
      <c r="F483" s="235"/>
      <c r="G483" s="235"/>
      <c r="H483" s="235"/>
      <c r="I483" s="235"/>
      <c r="J483" s="235"/>
      <c r="K483" s="235"/>
      <c r="L483" s="235"/>
      <c r="M483" s="235"/>
      <c r="N483" s="235"/>
      <c r="O483" s="235"/>
      <c r="P483" s="235"/>
      <c r="Q483" s="235"/>
    </row>
    <row r="484" spans="1:17" ht="12" customHeight="1" x14ac:dyDescent="0.25">
      <c r="A484" s="235"/>
      <c r="B484" s="235"/>
      <c r="C484" s="235"/>
      <c r="D484" s="235"/>
      <c r="E484" s="235"/>
      <c r="F484" s="235"/>
      <c r="G484" s="235"/>
      <c r="H484" s="235"/>
      <c r="I484" s="235"/>
      <c r="J484" s="235"/>
      <c r="K484" s="235"/>
      <c r="L484" s="235"/>
      <c r="M484" s="235"/>
      <c r="N484" s="235"/>
      <c r="O484" s="235"/>
      <c r="P484" s="235"/>
      <c r="Q484" s="235"/>
    </row>
    <row r="485" spans="1:17" ht="12" customHeight="1" x14ac:dyDescent="0.25">
      <c r="A485" s="235"/>
      <c r="B485" s="235"/>
      <c r="C485" s="235"/>
      <c r="D485" s="235"/>
      <c r="E485" s="235"/>
      <c r="F485" s="235"/>
      <c r="G485" s="235"/>
      <c r="H485" s="235"/>
      <c r="I485" s="235"/>
      <c r="J485" s="235"/>
      <c r="K485" s="235"/>
      <c r="L485" s="235"/>
      <c r="M485" s="235"/>
      <c r="N485" s="235"/>
      <c r="O485" s="235"/>
      <c r="P485" s="235"/>
      <c r="Q485" s="235"/>
    </row>
    <row r="486" spans="1:17" ht="12" customHeight="1" x14ac:dyDescent="0.25">
      <c r="A486" s="235"/>
      <c r="B486" s="235"/>
      <c r="C486" s="235"/>
      <c r="D486" s="235"/>
      <c r="E486" s="235"/>
      <c r="F486" s="235"/>
      <c r="G486" s="235"/>
      <c r="H486" s="235"/>
      <c r="I486" s="235"/>
      <c r="J486" s="235"/>
      <c r="K486" s="235"/>
      <c r="L486" s="235"/>
      <c r="M486" s="235"/>
      <c r="N486" s="235"/>
      <c r="O486" s="235"/>
      <c r="P486" s="235"/>
      <c r="Q486" s="235"/>
    </row>
    <row r="487" spans="1:17" ht="12" customHeight="1" x14ac:dyDescent="0.25">
      <c r="A487" s="235"/>
      <c r="B487" s="235"/>
      <c r="C487" s="235"/>
      <c r="D487" s="235"/>
      <c r="E487" s="235"/>
      <c r="F487" s="235"/>
      <c r="G487" s="235"/>
      <c r="H487" s="235"/>
      <c r="I487" s="235"/>
      <c r="J487" s="235"/>
      <c r="K487" s="235"/>
      <c r="L487" s="235"/>
      <c r="M487" s="235"/>
      <c r="N487" s="235"/>
      <c r="O487" s="235"/>
      <c r="P487" s="235"/>
      <c r="Q487" s="235"/>
    </row>
    <row r="488" spans="1:17" ht="12" customHeight="1" x14ac:dyDescent="0.25">
      <c r="A488" s="235"/>
      <c r="B488" s="235"/>
      <c r="C488" s="235"/>
      <c r="D488" s="235"/>
      <c r="E488" s="235"/>
      <c r="F488" s="235"/>
      <c r="G488" s="235"/>
      <c r="H488" s="235"/>
      <c r="I488" s="235"/>
      <c r="J488" s="235"/>
      <c r="K488" s="235"/>
      <c r="L488" s="235"/>
      <c r="M488" s="235"/>
      <c r="N488" s="235"/>
      <c r="O488" s="235"/>
      <c r="P488" s="235"/>
      <c r="Q488" s="235"/>
    </row>
    <row r="489" spans="1:17" ht="12" customHeight="1" x14ac:dyDescent="0.25">
      <c r="A489" s="235"/>
      <c r="B489" s="235"/>
      <c r="C489" s="235"/>
      <c r="D489" s="235"/>
      <c r="E489" s="235"/>
      <c r="F489" s="235"/>
      <c r="G489" s="235"/>
      <c r="H489" s="235"/>
      <c r="I489" s="235"/>
      <c r="J489" s="235"/>
      <c r="K489" s="235"/>
      <c r="L489" s="235"/>
      <c r="M489" s="235"/>
      <c r="N489" s="235"/>
      <c r="O489" s="235"/>
      <c r="P489" s="235"/>
      <c r="Q489" s="235"/>
    </row>
    <row r="490" spans="1:17" ht="12" customHeight="1" x14ac:dyDescent="0.25">
      <c r="A490" s="235"/>
      <c r="B490" s="235"/>
      <c r="C490" s="235"/>
      <c r="D490" s="235"/>
      <c r="E490" s="235"/>
      <c r="F490" s="235"/>
      <c r="G490" s="235"/>
      <c r="H490" s="235"/>
      <c r="I490" s="235"/>
      <c r="J490" s="235"/>
      <c r="K490" s="235"/>
      <c r="L490" s="235"/>
      <c r="M490" s="235"/>
      <c r="N490" s="235"/>
      <c r="O490" s="235"/>
      <c r="P490" s="235"/>
      <c r="Q490" s="235"/>
    </row>
    <row r="491" spans="1:17" ht="12" customHeight="1" x14ac:dyDescent="0.25">
      <c r="A491" s="235"/>
      <c r="B491" s="235"/>
      <c r="C491" s="235"/>
      <c r="D491" s="235"/>
      <c r="E491" s="235"/>
      <c r="F491" s="235"/>
      <c r="G491" s="235"/>
      <c r="H491" s="235"/>
      <c r="I491" s="235"/>
      <c r="J491" s="235"/>
      <c r="K491" s="235"/>
      <c r="L491" s="235"/>
      <c r="M491" s="235"/>
      <c r="N491" s="235"/>
      <c r="O491" s="235"/>
      <c r="P491" s="235"/>
      <c r="Q491" s="235"/>
    </row>
    <row r="492" spans="1:17" ht="12" customHeight="1" x14ac:dyDescent="0.25">
      <c r="A492" s="235"/>
      <c r="B492" s="235"/>
      <c r="C492" s="235"/>
      <c r="D492" s="235"/>
      <c r="E492" s="235"/>
      <c r="F492" s="235"/>
      <c r="G492" s="235"/>
      <c r="H492" s="235"/>
      <c r="I492" s="235"/>
      <c r="J492" s="235"/>
      <c r="K492" s="235"/>
      <c r="L492" s="235"/>
      <c r="M492" s="235"/>
      <c r="N492" s="235"/>
      <c r="O492" s="235"/>
      <c r="P492" s="235"/>
      <c r="Q492" s="235"/>
    </row>
    <row r="493" spans="1:17" ht="12" customHeight="1" x14ac:dyDescent="0.25">
      <c r="A493" s="235"/>
      <c r="B493" s="235"/>
      <c r="C493" s="235"/>
      <c r="D493" s="235"/>
      <c r="E493" s="235"/>
      <c r="F493" s="235"/>
      <c r="G493" s="235"/>
      <c r="H493" s="235"/>
      <c r="I493" s="235"/>
      <c r="J493" s="235"/>
      <c r="K493" s="235"/>
      <c r="L493" s="235"/>
      <c r="M493" s="235"/>
      <c r="N493" s="235"/>
      <c r="O493" s="235"/>
      <c r="P493" s="235"/>
      <c r="Q493" s="235"/>
    </row>
    <row r="494" spans="1:17" ht="12" customHeight="1" x14ac:dyDescent="0.25">
      <c r="A494" s="235"/>
      <c r="B494" s="235"/>
      <c r="C494" s="235"/>
      <c r="D494" s="235"/>
      <c r="E494" s="235"/>
      <c r="F494" s="235"/>
      <c r="G494" s="235"/>
      <c r="H494" s="235"/>
      <c r="I494" s="235"/>
      <c r="J494" s="235"/>
      <c r="K494" s="235"/>
      <c r="L494" s="235"/>
      <c r="M494" s="235"/>
      <c r="N494" s="235"/>
      <c r="O494" s="235"/>
      <c r="P494" s="235"/>
      <c r="Q494" s="235"/>
    </row>
    <row r="495" spans="1:17" ht="12" customHeight="1" x14ac:dyDescent="0.25">
      <c r="A495" s="235"/>
      <c r="B495" s="235"/>
      <c r="C495" s="235"/>
      <c r="D495" s="235"/>
      <c r="E495" s="235"/>
      <c r="F495" s="235"/>
      <c r="G495" s="235"/>
      <c r="H495" s="235"/>
      <c r="I495" s="235"/>
      <c r="J495" s="235"/>
      <c r="K495" s="235"/>
      <c r="L495" s="235"/>
      <c r="M495" s="235"/>
      <c r="N495" s="235"/>
      <c r="O495" s="235"/>
      <c r="P495" s="235"/>
      <c r="Q495" s="235"/>
    </row>
    <row r="496" spans="1:17" ht="12" customHeight="1" x14ac:dyDescent="0.25">
      <c r="A496" s="235"/>
      <c r="B496" s="235"/>
      <c r="C496" s="235"/>
      <c r="D496" s="235"/>
      <c r="E496" s="235"/>
      <c r="F496" s="235"/>
      <c r="G496" s="235"/>
      <c r="H496" s="235"/>
      <c r="I496" s="235"/>
      <c r="J496" s="235"/>
      <c r="K496" s="235"/>
      <c r="L496" s="235"/>
      <c r="M496" s="235"/>
      <c r="N496" s="235"/>
      <c r="O496" s="235"/>
      <c r="P496" s="235"/>
      <c r="Q496" s="235"/>
    </row>
    <row r="497" spans="1:17" ht="12" customHeight="1" x14ac:dyDescent="0.25">
      <c r="A497" s="235"/>
      <c r="B497" s="235"/>
      <c r="C497" s="235"/>
      <c r="D497" s="235"/>
      <c r="E497" s="235"/>
      <c r="F497" s="235"/>
      <c r="G497" s="235"/>
      <c r="H497" s="235"/>
      <c r="I497" s="235"/>
      <c r="J497" s="235"/>
      <c r="K497" s="235"/>
      <c r="L497" s="235"/>
      <c r="M497" s="235"/>
      <c r="N497" s="235"/>
      <c r="O497" s="235"/>
      <c r="P497" s="235"/>
      <c r="Q497" s="235"/>
    </row>
    <row r="498" spans="1:17" ht="12" customHeight="1" x14ac:dyDescent="0.25">
      <c r="A498" s="235"/>
      <c r="B498" s="235"/>
      <c r="C498" s="235"/>
      <c r="D498" s="235"/>
      <c r="E498" s="235"/>
      <c r="F498" s="235"/>
      <c r="G498" s="235"/>
      <c r="H498" s="235"/>
      <c r="I498" s="235"/>
      <c r="J498" s="235"/>
      <c r="K498" s="235"/>
      <c r="L498" s="235"/>
      <c r="M498" s="235"/>
      <c r="N498" s="235"/>
      <c r="O498" s="235"/>
      <c r="P498" s="235"/>
      <c r="Q498" s="235"/>
    </row>
    <row r="499" spans="1:17" ht="12" customHeight="1" x14ac:dyDescent="0.25">
      <c r="A499" s="235"/>
      <c r="B499" s="235"/>
      <c r="C499" s="235"/>
      <c r="D499" s="235"/>
      <c r="E499" s="235"/>
      <c r="F499" s="235"/>
      <c r="G499" s="235"/>
      <c r="H499" s="235"/>
      <c r="I499" s="235"/>
      <c r="J499" s="235"/>
      <c r="K499" s="235"/>
      <c r="L499" s="235"/>
      <c r="M499" s="235"/>
      <c r="N499" s="235"/>
      <c r="O499" s="235"/>
      <c r="P499" s="235"/>
      <c r="Q499" s="235"/>
    </row>
    <row r="500" spans="1:17" ht="12" customHeight="1" x14ac:dyDescent="0.25">
      <c r="A500" s="235"/>
      <c r="B500" s="235"/>
      <c r="C500" s="235"/>
      <c r="D500" s="235"/>
      <c r="E500" s="235"/>
      <c r="F500" s="235"/>
      <c r="G500" s="235"/>
      <c r="H500" s="235"/>
      <c r="I500" s="235"/>
      <c r="J500" s="235"/>
      <c r="K500" s="235"/>
      <c r="L500" s="235"/>
      <c r="M500" s="235"/>
      <c r="N500" s="235"/>
      <c r="O500" s="235"/>
      <c r="P500" s="235"/>
      <c r="Q500" s="235"/>
    </row>
    <row r="501" spans="1:17" ht="12" customHeight="1" x14ac:dyDescent="0.25">
      <c r="A501" s="235"/>
      <c r="B501" s="235"/>
      <c r="C501" s="235"/>
      <c r="D501" s="235"/>
      <c r="E501" s="235"/>
      <c r="F501" s="235"/>
      <c r="G501" s="235"/>
      <c r="H501" s="235"/>
      <c r="I501" s="235"/>
      <c r="J501" s="235"/>
      <c r="K501" s="235"/>
      <c r="L501" s="235"/>
      <c r="M501" s="235"/>
      <c r="N501" s="235"/>
      <c r="O501" s="235"/>
      <c r="P501" s="235"/>
      <c r="Q501" s="235"/>
    </row>
    <row r="502" spans="1:17" ht="12" customHeight="1" x14ac:dyDescent="0.25">
      <c r="A502" s="235"/>
      <c r="B502" s="235"/>
      <c r="C502" s="235"/>
      <c r="D502" s="235"/>
      <c r="E502" s="235"/>
      <c r="F502" s="235"/>
      <c r="G502" s="235"/>
      <c r="H502" s="235"/>
      <c r="I502" s="235"/>
      <c r="J502" s="235"/>
      <c r="K502" s="235"/>
      <c r="L502" s="235"/>
      <c r="M502" s="235"/>
      <c r="N502" s="235"/>
      <c r="O502" s="235"/>
      <c r="P502" s="235"/>
      <c r="Q502" s="235"/>
    </row>
    <row r="503" spans="1:17" ht="12" customHeight="1" x14ac:dyDescent="0.25">
      <c r="A503" s="235"/>
      <c r="B503" s="235"/>
      <c r="C503" s="235"/>
      <c r="D503" s="235"/>
      <c r="E503" s="235"/>
      <c r="F503" s="235"/>
      <c r="G503" s="235"/>
      <c r="H503" s="235"/>
      <c r="I503" s="235"/>
      <c r="J503" s="235"/>
      <c r="K503" s="235"/>
      <c r="L503" s="235"/>
      <c r="M503" s="235"/>
      <c r="N503" s="235"/>
      <c r="O503" s="235"/>
      <c r="P503" s="235"/>
      <c r="Q503" s="235"/>
    </row>
    <row r="504" spans="1:17" ht="12" customHeight="1" x14ac:dyDescent="0.25">
      <c r="A504" s="235"/>
      <c r="B504" s="235"/>
      <c r="C504" s="235"/>
      <c r="D504" s="235"/>
      <c r="E504" s="235"/>
      <c r="F504" s="235"/>
      <c r="G504" s="235"/>
      <c r="H504" s="235"/>
      <c r="I504" s="235"/>
      <c r="J504" s="235"/>
      <c r="K504" s="235"/>
      <c r="L504" s="235"/>
      <c r="M504" s="235"/>
      <c r="N504" s="235"/>
      <c r="O504" s="235"/>
      <c r="P504" s="235"/>
      <c r="Q504" s="235"/>
    </row>
    <row r="505" spans="1:17" ht="12" customHeight="1" x14ac:dyDescent="0.25">
      <c r="A505" s="235"/>
      <c r="B505" s="235"/>
      <c r="C505" s="235"/>
      <c r="D505" s="235"/>
      <c r="E505" s="235"/>
      <c r="F505" s="235"/>
      <c r="G505" s="235"/>
      <c r="H505" s="235"/>
      <c r="I505" s="235"/>
      <c r="J505" s="235"/>
      <c r="K505" s="235"/>
      <c r="L505" s="235"/>
      <c r="M505" s="235"/>
      <c r="N505" s="235"/>
      <c r="O505" s="235"/>
      <c r="P505" s="235"/>
      <c r="Q505" s="235"/>
    </row>
    <row r="506" spans="1:17" ht="12" customHeight="1" x14ac:dyDescent="0.25">
      <c r="A506" s="235"/>
      <c r="B506" s="235"/>
      <c r="C506" s="235"/>
      <c r="D506" s="235"/>
      <c r="E506" s="235"/>
      <c r="F506" s="235"/>
      <c r="G506" s="235"/>
      <c r="H506" s="235"/>
      <c r="I506" s="235"/>
      <c r="J506" s="235"/>
      <c r="K506" s="235"/>
      <c r="L506" s="235"/>
      <c r="M506" s="235"/>
      <c r="N506" s="235"/>
      <c r="O506" s="235"/>
      <c r="P506" s="235"/>
      <c r="Q506" s="235"/>
    </row>
    <row r="507" spans="1:17" ht="12" customHeight="1" x14ac:dyDescent="0.25">
      <c r="A507" s="235"/>
      <c r="B507" s="235"/>
      <c r="C507" s="235"/>
      <c r="D507" s="235"/>
      <c r="E507" s="235"/>
      <c r="F507" s="235"/>
      <c r="G507" s="235"/>
      <c r="H507" s="235"/>
      <c r="I507" s="235"/>
      <c r="J507" s="235"/>
      <c r="K507" s="235"/>
      <c r="L507" s="235"/>
      <c r="M507" s="235"/>
      <c r="N507" s="235"/>
      <c r="O507" s="235"/>
      <c r="P507" s="235"/>
      <c r="Q507" s="235"/>
    </row>
    <row r="508" spans="1:17" ht="12" customHeight="1" x14ac:dyDescent="0.25">
      <c r="A508" s="235"/>
      <c r="B508" s="235"/>
      <c r="C508" s="235"/>
      <c r="D508" s="235"/>
      <c r="E508" s="235"/>
      <c r="F508" s="235"/>
      <c r="G508" s="235"/>
      <c r="H508" s="235"/>
      <c r="I508" s="235"/>
      <c r="J508" s="235"/>
      <c r="K508" s="235"/>
      <c r="L508" s="235"/>
      <c r="M508" s="235"/>
      <c r="N508" s="235"/>
      <c r="O508" s="235"/>
      <c r="P508" s="235"/>
      <c r="Q508" s="235"/>
    </row>
    <row r="509" spans="1:17" ht="12" customHeight="1" x14ac:dyDescent="0.25">
      <c r="A509" s="235"/>
      <c r="B509" s="235"/>
      <c r="C509" s="235"/>
      <c r="D509" s="235"/>
      <c r="E509" s="235"/>
      <c r="F509" s="235"/>
      <c r="G509" s="235"/>
      <c r="H509" s="235"/>
      <c r="I509" s="235"/>
      <c r="J509" s="235"/>
      <c r="K509" s="235"/>
      <c r="L509" s="235"/>
      <c r="M509" s="235"/>
      <c r="N509" s="235"/>
      <c r="O509" s="235"/>
      <c r="P509" s="235"/>
      <c r="Q509" s="235"/>
    </row>
    <row r="510" spans="1:17" ht="12" customHeight="1" x14ac:dyDescent="0.25">
      <c r="A510" s="235"/>
      <c r="B510" s="235"/>
      <c r="C510" s="235"/>
      <c r="D510" s="235"/>
      <c r="E510" s="235"/>
      <c r="F510" s="235"/>
      <c r="G510" s="235"/>
      <c r="H510" s="235"/>
      <c r="I510" s="235"/>
      <c r="J510" s="235"/>
      <c r="K510" s="235"/>
      <c r="L510" s="235"/>
      <c r="M510" s="235"/>
      <c r="N510" s="235"/>
      <c r="O510" s="235"/>
      <c r="P510" s="235"/>
      <c r="Q510" s="235"/>
    </row>
    <row r="511" spans="1:17" ht="12" customHeight="1" x14ac:dyDescent="0.25">
      <c r="A511" s="235"/>
      <c r="B511" s="235"/>
      <c r="C511" s="235"/>
      <c r="D511" s="235"/>
      <c r="E511" s="235"/>
      <c r="F511" s="235"/>
      <c r="G511" s="235"/>
      <c r="H511" s="235"/>
      <c r="I511" s="235"/>
      <c r="J511" s="235"/>
      <c r="K511" s="235"/>
      <c r="L511" s="235"/>
      <c r="M511" s="235"/>
      <c r="N511" s="235"/>
      <c r="O511" s="235"/>
      <c r="P511" s="235"/>
      <c r="Q511" s="235"/>
    </row>
    <row r="512" spans="1:17" ht="12" customHeight="1" x14ac:dyDescent="0.25">
      <c r="A512" s="235"/>
      <c r="B512" s="235"/>
      <c r="C512" s="235"/>
      <c r="D512" s="235"/>
      <c r="E512" s="235"/>
      <c r="F512" s="235"/>
      <c r="G512" s="235"/>
      <c r="H512" s="235"/>
      <c r="I512" s="235"/>
      <c r="J512" s="235"/>
      <c r="K512" s="235"/>
      <c r="L512" s="235"/>
      <c r="M512" s="235"/>
      <c r="N512" s="235"/>
      <c r="O512" s="235"/>
      <c r="P512" s="235"/>
      <c r="Q512" s="235"/>
    </row>
    <row r="513" spans="1:17" ht="12" customHeight="1" x14ac:dyDescent="0.25">
      <c r="A513" s="235"/>
      <c r="B513" s="235"/>
      <c r="C513" s="235"/>
      <c r="D513" s="235"/>
      <c r="E513" s="235"/>
      <c r="F513" s="235"/>
      <c r="G513" s="235"/>
      <c r="H513" s="235"/>
      <c r="I513" s="235"/>
      <c r="J513" s="235"/>
      <c r="K513" s="235"/>
      <c r="L513" s="235"/>
      <c r="M513" s="235"/>
      <c r="N513" s="235"/>
      <c r="O513" s="235"/>
      <c r="P513" s="235"/>
      <c r="Q513" s="235"/>
    </row>
    <row r="514" spans="1:17" ht="12" customHeight="1" x14ac:dyDescent="0.25">
      <c r="A514" s="235"/>
      <c r="B514" s="235"/>
      <c r="C514" s="235"/>
      <c r="D514" s="235"/>
      <c r="E514" s="235"/>
      <c r="F514" s="235"/>
      <c r="G514" s="235"/>
      <c r="H514" s="235"/>
      <c r="I514" s="235"/>
      <c r="J514" s="235"/>
      <c r="K514" s="235"/>
      <c r="L514" s="235"/>
      <c r="M514" s="235"/>
      <c r="N514" s="235"/>
      <c r="O514" s="235"/>
      <c r="P514" s="235"/>
      <c r="Q514" s="235"/>
    </row>
    <row r="515" spans="1:17" ht="12" customHeight="1" x14ac:dyDescent="0.25">
      <c r="A515" s="235"/>
      <c r="B515" s="235"/>
      <c r="C515" s="235"/>
      <c r="D515" s="235"/>
      <c r="E515" s="235"/>
      <c r="F515" s="235"/>
      <c r="G515" s="235"/>
      <c r="H515" s="235"/>
      <c r="I515" s="235"/>
      <c r="J515" s="235"/>
      <c r="K515" s="235"/>
      <c r="L515" s="235"/>
      <c r="M515" s="235"/>
      <c r="N515" s="235"/>
      <c r="O515" s="235"/>
      <c r="P515" s="235"/>
      <c r="Q515" s="235"/>
    </row>
    <row r="516" spans="1:17" ht="12" customHeight="1" x14ac:dyDescent="0.25">
      <c r="A516" s="235"/>
      <c r="B516" s="235"/>
      <c r="C516" s="235"/>
      <c r="D516" s="235"/>
      <c r="E516" s="235"/>
      <c r="F516" s="235"/>
      <c r="G516" s="235"/>
      <c r="H516" s="235"/>
      <c r="I516" s="235"/>
      <c r="J516" s="235"/>
      <c r="K516" s="235"/>
      <c r="L516" s="235"/>
      <c r="M516" s="235"/>
      <c r="N516" s="235"/>
      <c r="O516" s="235"/>
      <c r="P516" s="235"/>
      <c r="Q516" s="235"/>
    </row>
    <row r="517" spans="1:17" ht="12" customHeight="1" x14ac:dyDescent="0.25">
      <c r="A517" s="235"/>
      <c r="B517" s="235"/>
      <c r="C517" s="235"/>
      <c r="D517" s="235"/>
      <c r="E517" s="235"/>
      <c r="F517" s="235"/>
      <c r="G517" s="235"/>
      <c r="H517" s="235"/>
      <c r="I517" s="235"/>
      <c r="J517" s="235"/>
      <c r="K517" s="235"/>
      <c r="L517" s="235"/>
      <c r="M517" s="235"/>
      <c r="N517" s="235"/>
      <c r="O517" s="235"/>
      <c r="P517" s="235"/>
      <c r="Q517" s="235"/>
    </row>
    <row r="518" spans="1:17" ht="12" customHeight="1" x14ac:dyDescent="0.25">
      <c r="A518" s="235"/>
      <c r="B518" s="235"/>
      <c r="C518" s="235"/>
      <c r="D518" s="235"/>
      <c r="E518" s="235"/>
      <c r="F518" s="235"/>
      <c r="G518" s="235"/>
      <c r="H518" s="235"/>
      <c r="I518" s="235"/>
      <c r="J518" s="235"/>
      <c r="K518" s="235"/>
      <c r="L518" s="235"/>
      <c r="M518" s="235"/>
      <c r="N518" s="235"/>
      <c r="O518" s="235"/>
      <c r="P518" s="235"/>
      <c r="Q518" s="235"/>
    </row>
    <row r="519" spans="1:17" ht="12" customHeight="1" x14ac:dyDescent="0.25">
      <c r="A519" s="235"/>
      <c r="B519" s="235"/>
      <c r="C519" s="235"/>
      <c r="D519" s="235"/>
      <c r="E519" s="235"/>
      <c r="F519" s="235"/>
      <c r="G519" s="235"/>
      <c r="H519" s="235"/>
      <c r="I519" s="235"/>
      <c r="J519" s="235"/>
      <c r="K519" s="235"/>
      <c r="L519" s="235"/>
      <c r="M519" s="235"/>
      <c r="N519" s="235"/>
      <c r="O519" s="235"/>
      <c r="P519" s="235"/>
      <c r="Q519" s="235"/>
    </row>
    <row r="520" spans="1:17" ht="12" customHeight="1" x14ac:dyDescent="0.25">
      <c r="A520" s="235"/>
      <c r="B520" s="235"/>
      <c r="C520" s="235"/>
      <c r="D520" s="235"/>
      <c r="E520" s="235"/>
      <c r="F520" s="235"/>
      <c r="G520" s="235"/>
      <c r="H520" s="235"/>
      <c r="I520" s="235"/>
      <c r="J520" s="235"/>
      <c r="K520" s="235"/>
      <c r="L520" s="235"/>
      <c r="M520" s="235"/>
      <c r="N520" s="235"/>
      <c r="O520" s="235"/>
      <c r="P520" s="235"/>
      <c r="Q520" s="235"/>
    </row>
    <row r="521" spans="1:17" ht="12" customHeight="1" x14ac:dyDescent="0.25">
      <c r="A521" s="235"/>
      <c r="B521" s="235"/>
      <c r="C521" s="235"/>
      <c r="D521" s="235"/>
      <c r="E521" s="235"/>
      <c r="F521" s="235"/>
      <c r="G521" s="235"/>
      <c r="H521" s="235"/>
      <c r="I521" s="235"/>
      <c r="J521" s="235"/>
      <c r="K521" s="235"/>
      <c r="L521" s="235"/>
      <c r="M521" s="235"/>
      <c r="N521" s="235"/>
      <c r="O521" s="235"/>
      <c r="P521" s="235"/>
      <c r="Q521" s="235"/>
    </row>
    <row r="522" spans="1:17" ht="12" customHeight="1" x14ac:dyDescent="0.25">
      <c r="A522" s="235"/>
      <c r="B522" s="235"/>
      <c r="C522" s="235"/>
      <c r="D522" s="235"/>
      <c r="E522" s="235"/>
      <c r="F522" s="235"/>
      <c r="G522" s="235"/>
      <c r="H522" s="235"/>
      <c r="I522" s="235"/>
      <c r="J522" s="235"/>
      <c r="K522" s="235"/>
      <c r="L522" s="235"/>
      <c r="M522" s="235"/>
      <c r="N522" s="235"/>
      <c r="O522" s="235"/>
      <c r="P522" s="235"/>
      <c r="Q522" s="235"/>
    </row>
    <row r="523" spans="1:17" ht="12" customHeight="1" x14ac:dyDescent="0.25">
      <c r="A523" s="235"/>
      <c r="B523" s="235"/>
      <c r="C523" s="235"/>
      <c r="D523" s="235"/>
      <c r="E523" s="235"/>
      <c r="F523" s="235"/>
      <c r="G523" s="235"/>
      <c r="H523" s="235"/>
      <c r="I523" s="235"/>
      <c r="J523" s="235"/>
      <c r="K523" s="235"/>
      <c r="L523" s="235"/>
      <c r="M523" s="235"/>
      <c r="N523" s="235"/>
      <c r="O523" s="235"/>
      <c r="P523" s="235"/>
      <c r="Q523" s="235"/>
    </row>
    <row r="524" spans="1:17" ht="12" customHeight="1" x14ac:dyDescent="0.25">
      <c r="A524" s="235"/>
      <c r="B524" s="235"/>
      <c r="C524" s="235"/>
      <c r="D524" s="235"/>
      <c r="E524" s="235"/>
      <c r="F524" s="235"/>
      <c r="G524" s="235"/>
      <c r="H524" s="235"/>
      <c r="I524" s="235"/>
      <c r="J524" s="235"/>
      <c r="K524" s="235"/>
      <c r="L524" s="235"/>
      <c r="M524" s="235"/>
      <c r="N524" s="235"/>
      <c r="O524" s="235"/>
      <c r="P524" s="235"/>
      <c r="Q524" s="235"/>
    </row>
    <row r="525" spans="1:17" ht="12" customHeight="1" x14ac:dyDescent="0.25">
      <c r="A525" s="235"/>
      <c r="B525" s="235"/>
      <c r="C525" s="235"/>
      <c r="D525" s="235"/>
      <c r="E525" s="235"/>
      <c r="F525" s="235"/>
      <c r="G525" s="235"/>
      <c r="H525" s="235"/>
      <c r="I525" s="235"/>
      <c r="J525" s="235"/>
      <c r="K525" s="235"/>
      <c r="L525" s="235"/>
      <c r="M525" s="235"/>
      <c r="N525" s="235"/>
      <c r="O525" s="235"/>
      <c r="P525" s="235"/>
      <c r="Q525" s="235"/>
    </row>
    <row r="526" spans="1:17" ht="12" customHeight="1" x14ac:dyDescent="0.25">
      <c r="A526" s="235"/>
      <c r="B526" s="235"/>
      <c r="C526" s="235"/>
      <c r="D526" s="235"/>
      <c r="E526" s="235"/>
      <c r="F526" s="235"/>
      <c r="G526" s="235"/>
      <c r="H526" s="235"/>
      <c r="I526" s="235"/>
      <c r="J526" s="235"/>
      <c r="K526" s="235"/>
      <c r="L526" s="235"/>
      <c r="M526" s="235"/>
      <c r="N526" s="235"/>
      <c r="O526" s="235"/>
      <c r="P526" s="235"/>
      <c r="Q526" s="235"/>
    </row>
    <row r="527" spans="1:17" ht="12" customHeight="1" x14ac:dyDescent="0.25">
      <c r="A527" s="235"/>
      <c r="B527" s="235"/>
      <c r="C527" s="235"/>
      <c r="D527" s="235"/>
      <c r="E527" s="235"/>
      <c r="F527" s="235"/>
      <c r="G527" s="235"/>
      <c r="H527" s="235"/>
      <c r="I527" s="235"/>
      <c r="J527" s="235"/>
      <c r="K527" s="235"/>
      <c r="L527" s="235"/>
      <c r="M527" s="235"/>
      <c r="N527" s="235"/>
      <c r="O527" s="235"/>
      <c r="P527" s="235"/>
      <c r="Q527" s="235"/>
    </row>
    <row r="528" spans="1:17" ht="12" customHeight="1" x14ac:dyDescent="0.25">
      <c r="A528" s="235"/>
      <c r="B528" s="235"/>
      <c r="C528" s="235"/>
      <c r="D528" s="235"/>
      <c r="E528" s="235"/>
      <c r="F528" s="235"/>
      <c r="G528" s="235"/>
      <c r="H528" s="235"/>
      <c r="I528" s="235"/>
      <c r="J528" s="235"/>
      <c r="K528" s="235"/>
      <c r="L528" s="235"/>
      <c r="M528" s="235"/>
      <c r="N528" s="235"/>
      <c r="O528" s="235"/>
      <c r="P528" s="235"/>
      <c r="Q528" s="235"/>
    </row>
    <row r="529" spans="1:17" ht="12" customHeight="1" x14ac:dyDescent="0.25">
      <c r="A529" s="235"/>
      <c r="B529" s="235"/>
      <c r="C529" s="235"/>
      <c r="D529" s="235"/>
      <c r="E529" s="235"/>
      <c r="F529" s="235"/>
      <c r="G529" s="235"/>
      <c r="H529" s="235"/>
      <c r="I529" s="235"/>
      <c r="J529" s="235"/>
      <c r="K529" s="235"/>
      <c r="L529" s="235"/>
      <c r="M529" s="235"/>
      <c r="N529" s="235"/>
      <c r="O529" s="235"/>
      <c r="P529" s="235"/>
      <c r="Q529" s="235"/>
    </row>
    <row r="530" spans="1:17" ht="12" customHeight="1" x14ac:dyDescent="0.25">
      <c r="A530" s="235"/>
      <c r="B530" s="235"/>
      <c r="C530" s="235"/>
      <c r="D530" s="235"/>
      <c r="E530" s="235"/>
      <c r="F530" s="235"/>
      <c r="G530" s="235"/>
      <c r="H530" s="235"/>
      <c r="I530" s="235"/>
      <c r="J530" s="235"/>
      <c r="K530" s="235"/>
      <c r="L530" s="235"/>
      <c r="M530" s="235"/>
      <c r="N530" s="235"/>
      <c r="O530" s="235"/>
      <c r="P530" s="235"/>
      <c r="Q530" s="235"/>
    </row>
    <row r="531" spans="1:17" ht="12" customHeight="1" x14ac:dyDescent="0.25">
      <c r="A531" s="235"/>
      <c r="B531" s="235"/>
      <c r="C531" s="235"/>
      <c r="D531" s="235"/>
      <c r="E531" s="235"/>
      <c r="F531" s="235"/>
      <c r="G531" s="235"/>
      <c r="H531" s="235"/>
      <c r="I531" s="235"/>
      <c r="J531" s="235"/>
      <c r="K531" s="235"/>
      <c r="L531" s="235"/>
      <c r="M531" s="235"/>
      <c r="N531" s="235"/>
      <c r="O531" s="235"/>
      <c r="P531" s="235"/>
      <c r="Q531" s="235"/>
    </row>
    <row r="532" spans="1:17" ht="12" customHeight="1" x14ac:dyDescent="0.25">
      <c r="A532" s="235"/>
      <c r="B532" s="235"/>
      <c r="C532" s="235"/>
      <c r="D532" s="235"/>
      <c r="E532" s="235"/>
      <c r="F532" s="235"/>
      <c r="G532" s="235"/>
      <c r="H532" s="235"/>
      <c r="I532" s="235"/>
      <c r="J532" s="235"/>
      <c r="K532" s="235"/>
      <c r="L532" s="235"/>
      <c r="M532" s="235"/>
      <c r="N532" s="235"/>
      <c r="O532" s="235"/>
      <c r="P532" s="235"/>
      <c r="Q532" s="235"/>
    </row>
    <row r="533" spans="1:17" ht="12" customHeight="1" x14ac:dyDescent="0.25">
      <c r="A533" s="235"/>
      <c r="B533" s="235"/>
      <c r="C533" s="235"/>
      <c r="D533" s="235"/>
      <c r="E533" s="235"/>
      <c r="F533" s="235"/>
      <c r="G533" s="235"/>
      <c r="H533" s="235"/>
      <c r="I533" s="235"/>
      <c r="J533" s="235"/>
      <c r="K533" s="235"/>
      <c r="L533" s="235"/>
      <c r="M533" s="235"/>
      <c r="N533" s="235"/>
      <c r="O533" s="235"/>
      <c r="P533" s="235"/>
      <c r="Q533" s="235"/>
    </row>
    <row r="534" spans="1:17" ht="12" customHeight="1" x14ac:dyDescent="0.25">
      <c r="A534" s="235"/>
      <c r="B534" s="235"/>
      <c r="C534" s="235"/>
      <c r="D534" s="235"/>
      <c r="E534" s="235"/>
      <c r="F534" s="235"/>
      <c r="G534" s="235"/>
      <c r="H534" s="235"/>
      <c r="I534" s="235"/>
      <c r="J534" s="235"/>
      <c r="K534" s="235"/>
      <c r="L534" s="235"/>
      <c r="M534" s="235"/>
      <c r="N534" s="235"/>
      <c r="O534" s="235"/>
      <c r="P534" s="235"/>
      <c r="Q534" s="235"/>
    </row>
    <row r="535" spans="1:17" ht="12" customHeight="1" x14ac:dyDescent="0.25">
      <c r="A535" s="235"/>
      <c r="B535" s="235"/>
      <c r="C535" s="235"/>
      <c r="D535" s="235"/>
      <c r="E535" s="235"/>
      <c r="F535" s="235"/>
      <c r="G535" s="235"/>
      <c r="H535" s="235"/>
      <c r="I535" s="235"/>
      <c r="J535" s="235"/>
      <c r="K535" s="235"/>
      <c r="L535" s="235"/>
      <c r="M535" s="235"/>
      <c r="N535" s="235"/>
      <c r="O535" s="235"/>
      <c r="P535" s="235"/>
      <c r="Q535" s="235"/>
    </row>
    <row r="536" spans="1:17" ht="12" customHeight="1" x14ac:dyDescent="0.25">
      <c r="A536" s="235"/>
      <c r="B536" s="235"/>
      <c r="C536" s="235"/>
      <c r="D536" s="235"/>
      <c r="E536" s="235"/>
      <c r="F536" s="235"/>
      <c r="G536" s="235"/>
      <c r="H536" s="235"/>
      <c r="I536" s="235"/>
      <c r="J536" s="235"/>
      <c r="K536" s="235"/>
      <c r="L536" s="235"/>
      <c r="M536" s="235"/>
      <c r="N536" s="235"/>
      <c r="O536" s="235"/>
      <c r="P536" s="235"/>
      <c r="Q536" s="235"/>
    </row>
    <row r="537" spans="1:17" ht="12" customHeight="1" x14ac:dyDescent="0.25">
      <c r="A537" s="235"/>
      <c r="B537" s="235"/>
      <c r="C537" s="235"/>
      <c r="D537" s="235"/>
      <c r="E537" s="235"/>
      <c r="F537" s="235"/>
      <c r="G537" s="235"/>
      <c r="H537" s="235"/>
      <c r="I537" s="235"/>
      <c r="J537" s="235"/>
      <c r="K537" s="235"/>
      <c r="L537" s="235"/>
      <c r="M537" s="235"/>
      <c r="N537" s="235"/>
      <c r="O537" s="235"/>
      <c r="P537" s="235"/>
      <c r="Q537" s="235"/>
    </row>
    <row r="538" spans="1:17" ht="12" customHeight="1" x14ac:dyDescent="0.25">
      <c r="A538" s="235"/>
      <c r="B538" s="235"/>
      <c r="C538" s="235"/>
      <c r="D538" s="235"/>
      <c r="E538" s="235"/>
      <c r="F538" s="235"/>
      <c r="G538" s="235"/>
      <c r="H538" s="235"/>
      <c r="I538" s="235"/>
      <c r="J538" s="235"/>
      <c r="K538" s="235"/>
      <c r="L538" s="235"/>
      <c r="M538" s="235"/>
      <c r="N538" s="235"/>
      <c r="O538" s="235"/>
      <c r="P538" s="235"/>
      <c r="Q538" s="235"/>
    </row>
    <row r="539" spans="1:17" ht="12" customHeight="1" x14ac:dyDescent="0.25">
      <c r="A539" s="235"/>
      <c r="B539" s="235"/>
      <c r="C539" s="235"/>
      <c r="D539" s="235"/>
      <c r="E539" s="235"/>
      <c r="F539" s="235"/>
      <c r="G539" s="235"/>
      <c r="H539" s="235"/>
      <c r="I539" s="235"/>
      <c r="J539" s="235"/>
      <c r="K539" s="235"/>
      <c r="L539" s="235"/>
      <c r="M539" s="235"/>
      <c r="N539" s="235"/>
      <c r="O539" s="235"/>
      <c r="P539" s="235"/>
      <c r="Q539" s="235"/>
    </row>
    <row r="540" spans="1:17" ht="12" customHeight="1" x14ac:dyDescent="0.25">
      <c r="A540" s="235"/>
      <c r="B540" s="235"/>
      <c r="C540" s="235"/>
      <c r="D540" s="235"/>
      <c r="E540" s="235"/>
      <c r="F540" s="235"/>
      <c r="G540" s="235"/>
      <c r="H540" s="235"/>
      <c r="I540" s="235"/>
      <c r="J540" s="235"/>
      <c r="K540" s="235"/>
      <c r="L540" s="235"/>
      <c r="M540" s="235"/>
      <c r="N540" s="235"/>
      <c r="O540" s="235"/>
      <c r="P540" s="235"/>
      <c r="Q540" s="235"/>
    </row>
    <row r="541" spans="1:17" ht="12" customHeight="1" x14ac:dyDescent="0.25">
      <c r="A541" s="235"/>
      <c r="B541" s="235"/>
      <c r="C541" s="235"/>
      <c r="D541" s="235"/>
      <c r="E541" s="235"/>
      <c r="F541" s="235"/>
      <c r="G541" s="235"/>
      <c r="H541" s="235"/>
      <c r="I541" s="235"/>
      <c r="J541" s="235"/>
      <c r="K541" s="235"/>
      <c r="L541" s="235"/>
      <c r="M541" s="235"/>
      <c r="N541" s="235"/>
      <c r="O541" s="235"/>
      <c r="P541" s="235"/>
      <c r="Q541" s="235"/>
    </row>
    <row r="542" spans="1:17" ht="12" customHeight="1" x14ac:dyDescent="0.25">
      <c r="A542" s="235"/>
      <c r="B542" s="235"/>
      <c r="C542" s="235"/>
      <c r="D542" s="235"/>
      <c r="E542" s="235"/>
      <c r="F542" s="235"/>
      <c r="G542" s="235"/>
      <c r="H542" s="235"/>
      <c r="I542" s="235"/>
      <c r="J542" s="235"/>
      <c r="K542" s="235"/>
      <c r="L542" s="235"/>
      <c r="M542" s="235"/>
      <c r="N542" s="235"/>
      <c r="O542" s="235"/>
      <c r="P542" s="235"/>
      <c r="Q542" s="235"/>
    </row>
    <row r="543" spans="1:17" ht="12" customHeight="1" x14ac:dyDescent="0.25">
      <c r="A543" s="235"/>
      <c r="B543" s="235"/>
      <c r="C543" s="235"/>
      <c r="D543" s="235"/>
      <c r="E543" s="235"/>
      <c r="F543" s="235"/>
      <c r="G543" s="235"/>
      <c r="H543" s="235"/>
      <c r="I543" s="235"/>
      <c r="J543" s="235"/>
      <c r="K543" s="235"/>
      <c r="L543" s="235"/>
      <c r="M543" s="235"/>
      <c r="N543" s="235"/>
      <c r="O543" s="235"/>
      <c r="P543" s="235"/>
      <c r="Q543" s="235"/>
    </row>
    <row r="544" spans="1:17" ht="12" customHeight="1" x14ac:dyDescent="0.25">
      <c r="A544" s="235"/>
      <c r="B544" s="235"/>
      <c r="C544" s="235"/>
      <c r="D544" s="235"/>
      <c r="E544" s="235"/>
      <c r="F544" s="235"/>
      <c r="G544" s="235"/>
      <c r="H544" s="235"/>
      <c r="I544" s="235"/>
      <c r="J544" s="235"/>
      <c r="K544" s="235"/>
      <c r="L544" s="235"/>
      <c r="M544" s="235"/>
      <c r="N544" s="235"/>
      <c r="O544" s="235"/>
      <c r="P544" s="235"/>
      <c r="Q544" s="235"/>
    </row>
    <row r="545" spans="1:17" ht="12" customHeight="1" x14ac:dyDescent="0.25">
      <c r="A545" s="235"/>
      <c r="B545" s="235"/>
      <c r="C545" s="235"/>
      <c r="D545" s="235"/>
      <c r="E545" s="235"/>
      <c r="F545" s="235"/>
      <c r="G545" s="235"/>
      <c r="H545" s="235"/>
      <c r="I545" s="235"/>
      <c r="J545" s="235"/>
      <c r="K545" s="235"/>
      <c r="L545" s="235"/>
      <c r="M545" s="235"/>
      <c r="N545" s="235"/>
      <c r="O545" s="235"/>
      <c r="P545" s="235"/>
      <c r="Q545" s="235"/>
    </row>
    <row r="546" spans="1:17" ht="12" customHeight="1" x14ac:dyDescent="0.25">
      <c r="A546" s="235"/>
      <c r="B546" s="235"/>
      <c r="C546" s="235"/>
      <c r="D546" s="235"/>
      <c r="E546" s="235"/>
      <c r="F546" s="235"/>
      <c r="G546" s="235"/>
      <c r="H546" s="235"/>
      <c r="I546" s="235"/>
      <c r="J546" s="235"/>
      <c r="K546" s="235"/>
      <c r="L546" s="235"/>
      <c r="M546" s="235"/>
      <c r="N546" s="235"/>
      <c r="O546" s="235"/>
      <c r="P546" s="235"/>
      <c r="Q546" s="235"/>
    </row>
    <row r="547" spans="1:17" ht="12" customHeight="1" x14ac:dyDescent="0.25">
      <c r="A547" s="235"/>
      <c r="B547" s="235"/>
      <c r="C547" s="235"/>
      <c r="D547" s="235"/>
      <c r="E547" s="235"/>
      <c r="F547" s="235"/>
      <c r="G547" s="235"/>
      <c r="H547" s="235"/>
      <c r="I547" s="235"/>
      <c r="J547" s="235"/>
      <c r="K547" s="235"/>
      <c r="L547" s="235"/>
      <c r="M547" s="235"/>
      <c r="N547" s="235"/>
      <c r="O547" s="235"/>
      <c r="P547" s="235"/>
      <c r="Q547" s="235"/>
    </row>
    <row r="548" spans="1:17" ht="12" customHeight="1" x14ac:dyDescent="0.25">
      <c r="A548" s="235"/>
      <c r="B548" s="235"/>
      <c r="C548" s="235"/>
      <c r="D548" s="235"/>
      <c r="E548" s="235"/>
      <c r="F548" s="235"/>
      <c r="G548" s="235"/>
      <c r="H548" s="235"/>
      <c r="I548" s="235"/>
      <c r="J548" s="235"/>
      <c r="K548" s="235"/>
      <c r="L548" s="235"/>
      <c r="M548" s="235"/>
      <c r="N548" s="235"/>
      <c r="O548" s="235"/>
      <c r="P548" s="235"/>
      <c r="Q548" s="235"/>
    </row>
    <row r="549" spans="1:17" ht="12" customHeight="1" x14ac:dyDescent="0.25">
      <c r="A549" s="235"/>
      <c r="B549" s="235"/>
      <c r="C549" s="235"/>
      <c r="D549" s="235"/>
      <c r="E549" s="235"/>
      <c r="F549" s="235"/>
      <c r="G549" s="235"/>
      <c r="H549" s="235"/>
      <c r="I549" s="235"/>
      <c r="J549" s="235"/>
      <c r="K549" s="235"/>
      <c r="L549" s="235"/>
      <c r="M549" s="235"/>
      <c r="N549" s="235"/>
      <c r="O549" s="235"/>
      <c r="P549" s="235"/>
      <c r="Q549" s="235"/>
    </row>
    <row r="550" spans="1:17" ht="12" customHeight="1" x14ac:dyDescent="0.25">
      <c r="A550" s="235"/>
      <c r="B550" s="235"/>
      <c r="C550" s="235"/>
      <c r="D550" s="235"/>
      <c r="E550" s="235"/>
      <c r="F550" s="235"/>
      <c r="G550" s="235"/>
      <c r="H550" s="235"/>
      <c r="I550" s="235"/>
      <c r="J550" s="235"/>
      <c r="K550" s="235"/>
      <c r="L550" s="235"/>
      <c r="M550" s="235"/>
      <c r="N550" s="235"/>
      <c r="O550" s="235"/>
      <c r="P550" s="235"/>
      <c r="Q550" s="235"/>
    </row>
    <row r="551" spans="1:17" ht="12" customHeight="1" x14ac:dyDescent="0.25">
      <c r="A551" s="235"/>
      <c r="B551" s="235"/>
      <c r="C551" s="235"/>
      <c r="D551" s="235"/>
      <c r="E551" s="235"/>
      <c r="F551" s="235"/>
      <c r="G551" s="235"/>
      <c r="H551" s="235"/>
      <c r="I551" s="235"/>
      <c r="J551" s="235"/>
      <c r="K551" s="235"/>
      <c r="L551" s="235"/>
      <c r="M551" s="235"/>
      <c r="N551" s="235"/>
      <c r="O551" s="235"/>
      <c r="P551" s="235"/>
      <c r="Q551" s="235"/>
    </row>
    <row r="552" spans="1:17" ht="12" customHeight="1" x14ac:dyDescent="0.25">
      <c r="A552" s="235"/>
      <c r="B552" s="235"/>
      <c r="C552" s="235"/>
      <c r="D552" s="235"/>
      <c r="E552" s="235"/>
      <c r="F552" s="235"/>
      <c r="G552" s="235"/>
      <c r="H552" s="235"/>
      <c r="I552" s="235"/>
      <c r="J552" s="235"/>
      <c r="K552" s="235"/>
      <c r="L552" s="235"/>
      <c r="M552" s="235"/>
      <c r="N552" s="235"/>
      <c r="O552" s="235"/>
      <c r="P552" s="235"/>
      <c r="Q552" s="235"/>
    </row>
    <row r="553" spans="1:17" ht="12" customHeight="1" x14ac:dyDescent="0.25">
      <c r="A553" s="235"/>
      <c r="B553" s="235"/>
      <c r="C553" s="235"/>
      <c r="D553" s="235"/>
      <c r="E553" s="235"/>
      <c r="F553" s="235"/>
      <c r="G553" s="235"/>
      <c r="H553" s="235"/>
      <c r="I553" s="235"/>
      <c r="J553" s="235"/>
      <c r="K553" s="235"/>
      <c r="L553" s="235"/>
      <c r="M553" s="235"/>
      <c r="N553" s="235"/>
      <c r="O553" s="235"/>
      <c r="P553" s="235"/>
      <c r="Q553" s="235"/>
    </row>
    <row r="554" spans="1:17" ht="12" customHeight="1" x14ac:dyDescent="0.25">
      <c r="A554" s="235"/>
      <c r="B554" s="235"/>
      <c r="C554" s="235"/>
      <c r="D554" s="235"/>
      <c r="E554" s="235"/>
      <c r="F554" s="235"/>
      <c r="G554" s="235"/>
      <c r="H554" s="235"/>
      <c r="I554" s="235"/>
      <c r="J554" s="235"/>
      <c r="K554" s="235"/>
      <c r="L554" s="235"/>
      <c r="M554" s="235"/>
      <c r="N554" s="235"/>
      <c r="O554" s="235"/>
      <c r="P554" s="235"/>
      <c r="Q554" s="235"/>
    </row>
    <row r="555" spans="1:17" ht="12" customHeight="1" x14ac:dyDescent="0.25">
      <c r="A555" s="235"/>
      <c r="B555" s="235"/>
      <c r="C555" s="235"/>
      <c r="D555" s="235"/>
      <c r="E555" s="235"/>
      <c r="F555" s="235"/>
      <c r="G555" s="235"/>
      <c r="H555" s="235"/>
      <c r="I555" s="235"/>
      <c r="J555" s="235"/>
      <c r="K555" s="235"/>
      <c r="L555" s="235"/>
      <c r="M555" s="235"/>
      <c r="N555" s="235"/>
      <c r="O555" s="235"/>
      <c r="P555" s="235"/>
      <c r="Q555" s="235"/>
    </row>
    <row r="556" spans="1:17" ht="12" customHeight="1" x14ac:dyDescent="0.25">
      <c r="A556" s="235"/>
      <c r="B556" s="235"/>
      <c r="C556" s="235"/>
      <c r="D556" s="235"/>
      <c r="E556" s="235"/>
      <c r="F556" s="235"/>
      <c r="G556" s="235"/>
      <c r="H556" s="235"/>
      <c r="I556" s="235"/>
      <c r="J556" s="235"/>
      <c r="K556" s="235"/>
      <c r="L556" s="235"/>
      <c r="M556" s="235"/>
      <c r="N556" s="235"/>
      <c r="O556" s="235"/>
      <c r="P556" s="235"/>
      <c r="Q556" s="235"/>
    </row>
    <row r="557" spans="1:17" ht="12" customHeight="1" x14ac:dyDescent="0.25">
      <c r="A557" s="235"/>
      <c r="B557" s="235"/>
      <c r="C557" s="235"/>
      <c r="D557" s="235"/>
      <c r="E557" s="235"/>
      <c r="F557" s="235"/>
      <c r="G557" s="235"/>
      <c r="H557" s="235"/>
      <c r="I557" s="235"/>
      <c r="J557" s="235"/>
      <c r="K557" s="235"/>
      <c r="L557" s="235"/>
      <c r="M557" s="235"/>
      <c r="N557" s="235"/>
      <c r="O557" s="235"/>
      <c r="P557" s="235"/>
      <c r="Q557" s="235"/>
    </row>
    <row r="558" spans="1:17" ht="12" customHeight="1" x14ac:dyDescent="0.25">
      <c r="A558" s="235"/>
      <c r="B558" s="235"/>
      <c r="C558" s="235"/>
      <c r="D558" s="235"/>
      <c r="E558" s="235"/>
      <c r="F558" s="235"/>
      <c r="G558" s="235"/>
      <c r="H558" s="235"/>
      <c r="I558" s="235"/>
      <c r="J558" s="235"/>
      <c r="K558" s="235"/>
      <c r="L558" s="235"/>
      <c r="M558" s="235"/>
      <c r="N558" s="235"/>
      <c r="O558" s="235"/>
      <c r="P558" s="235"/>
      <c r="Q558" s="235"/>
    </row>
    <row r="559" spans="1:17" ht="12" customHeight="1" x14ac:dyDescent="0.25">
      <c r="A559" s="235"/>
      <c r="B559" s="235"/>
      <c r="C559" s="235"/>
      <c r="D559" s="235"/>
      <c r="E559" s="235"/>
      <c r="F559" s="235"/>
      <c r="G559" s="235"/>
      <c r="H559" s="235"/>
      <c r="I559" s="235"/>
      <c r="J559" s="235"/>
      <c r="K559" s="235"/>
      <c r="L559" s="235"/>
      <c r="M559" s="235"/>
      <c r="N559" s="235"/>
      <c r="O559" s="235"/>
      <c r="P559" s="235"/>
      <c r="Q559" s="235"/>
    </row>
    <row r="560" spans="1:17" ht="12" customHeight="1" x14ac:dyDescent="0.25">
      <c r="A560" s="235"/>
      <c r="B560" s="235"/>
      <c r="C560" s="235"/>
      <c r="D560" s="235"/>
      <c r="E560" s="235"/>
      <c r="F560" s="235"/>
      <c r="G560" s="235"/>
      <c r="H560" s="235"/>
      <c r="I560" s="235"/>
      <c r="J560" s="235"/>
      <c r="K560" s="235"/>
      <c r="L560" s="235"/>
      <c r="M560" s="235"/>
      <c r="N560" s="235"/>
      <c r="O560" s="235"/>
      <c r="P560" s="235"/>
      <c r="Q560" s="235"/>
    </row>
    <row r="561" spans="1:17" ht="12" customHeight="1" x14ac:dyDescent="0.25">
      <c r="A561" s="235"/>
      <c r="B561" s="235"/>
      <c r="C561" s="235"/>
      <c r="D561" s="235"/>
      <c r="E561" s="235"/>
      <c r="F561" s="235"/>
      <c r="G561" s="235"/>
      <c r="H561" s="235"/>
      <c r="I561" s="235"/>
      <c r="J561" s="235"/>
      <c r="K561" s="235"/>
      <c r="L561" s="235"/>
      <c r="M561" s="235"/>
      <c r="N561" s="235"/>
      <c r="O561" s="235"/>
      <c r="P561" s="235"/>
      <c r="Q561" s="235"/>
    </row>
    <row r="562" spans="1:17" ht="12" customHeight="1" x14ac:dyDescent="0.25">
      <c r="A562" s="235"/>
      <c r="B562" s="235"/>
      <c r="C562" s="235"/>
      <c r="D562" s="235"/>
      <c r="E562" s="235"/>
      <c r="F562" s="235"/>
      <c r="G562" s="235"/>
      <c r="H562" s="235"/>
      <c r="I562" s="235"/>
      <c r="J562" s="235"/>
      <c r="K562" s="235"/>
      <c r="L562" s="235"/>
      <c r="M562" s="235"/>
      <c r="N562" s="235"/>
      <c r="O562" s="235"/>
      <c r="P562" s="235"/>
      <c r="Q562" s="235"/>
    </row>
    <row r="563" spans="1:17" ht="12" customHeight="1" x14ac:dyDescent="0.25">
      <c r="A563" s="235"/>
      <c r="B563" s="235"/>
      <c r="C563" s="235"/>
      <c r="D563" s="235"/>
      <c r="E563" s="235"/>
      <c r="F563" s="235"/>
      <c r="G563" s="235"/>
      <c r="H563" s="235"/>
      <c r="I563" s="235"/>
      <c r="J563" s="235"/>
      <c r="K563" s="235"/>
      <c r="L563" s="235"/>
      <c r="M563" s="235"/>
      <c r="N563" s="235"/>
      <c r="O563" s="235"/>
      <c r="P563" s="235"/>
      <c r="Q563" s="235"/>
    </row>
    <row r="564" spans="1:17" ht="12" customHeight="1" x14ac:dyDescent="0.25">
      <c r="A564" s="235"/>
      <c r="B564" s="235"/>
      <c r="C564" s="235"/>
      <c r="D564" s="235"/>
      <c r="E564" s="235"/>
      <c r="F564" s="235"/>
      <c r="G564" s="235"/>
      <c r="H564" s="235"/>
      <c r="I564" s="235"/>
      <c r="J564" s="235"/>
      <c r="K564" s="235"/>
      <c r="L564" s="235"/>
      <c r="M564" s="235"/>
      <c r="N564" s="235"/>
      <c r="O564" s="235"/>
      <c r="P564" s="235"/>
      <c r="Q564" s="235"/>
    </row>
    <row r="565" spans="1:17" ht="12" customHeight="1" x14ac:dyDescent="0.25">
      <c r="A565" s="235"/>
      <c r="B565" s="235"/>
      <c r="C565" s="235"/>
      <c r="D565" s="235"/>
      <c r="E565" s="235"/>
      <c r="F565" s="235"/>
      <c r="G565" s="235"/>
      <c r="H565" s="235"/>
      <c r="I565" s="235"/>
      <c r="J565" s="235"/>
      <c r="K565" s="235"/>
      <c r="L565" s="235"/>
      <c r="M565" s="235"/>
      <c r="N565" s="235"/>
      <c r="O565" s="235"/>
      <c r="P565" s="235"/>
      <c r="Q565" s="235"/>
    </row>
    <row r="566" spans="1:17" ht="12" customHeight="1" x14ac:dyDescent="0.25">
      <c r="A566" s="235"/>
      <c r="B566" s="235"/>
      <c r="C566" s="235"/>
      <c r="D566" s="235"/>
      <c r="E566" s="235"/>
      <c r="F566" s="235"/>
      <c r="G566" s="235"/>
      <c r="H566" s="235"/>
      <c r="I566" s="235"/>
      <c r="J566" s="235"/>
      <c r="K566" s="235"/>
      <c r="L566" s="235"/>
      <c r="M566" s="235"/>
      <c r="N566" s="235"/>
      <c r="O566" s="235"/>
      <c r="P566" s="235"/>
      <c r="Q566" s="235"/>
    </row>
    <row r="567" spans="1:17" ht="12" customHeight="1" x14ac:dyDescent="0.25">
      <c r="A567" s="235"/>
      <c r="B567" s="235"/>
      <c r="C567" s="235"/>
      <c r="D567" s="235"/>
      <c r="E567" s="235"/>
      <c r="F567" s="235"/>
      <c r="G567" s="235"/>
      <c r="H567" s="235"/>
      <c r="I567" s="235"/>
      <c r="J567" s="235"/>
      <c r="K567" s="235"/>
      <c r="L567" s="235"/>
      <c r="M567" s="235"/>
      <c r="N567" s="235"/>
      <c r="O567" s="235"/>
      <c r="P567" s="235"/>
      <c r="Q567" s="235"/>
    </row>
    <row r="568" spans="1:17" ht="12" customHeight="1" x14ac:dyDescent="0.25">
      <c r="A568" s="235"/>
      <c r="B568" s="235"/>
      <c r="C568" s="235"/>
      <c r="D568" s="235"/>
      <c r="E568" s="235"/>
      <c r="F568" s="235"/>
      <c r="G568" s="235"/>
      <c r="H568" s="235"/>
      <c r="I568" s="235"/>
      <c r="J568" s="235"/>
      <c r="K568" s="235"/>
      <c r="L568" s="235"/>
      <c r="M568" s="235"/>
      <c r="N568" s="235"/>
      <c r="O568" s="235"/>
      <c r="P568" s="235"/>
      <c r="Q568" s="235"/>
    </row>
    <row r="569" spans="1:17" ht="12" customHeight="1" x14ac:dyDescent="0.25">
      <c r="A569" s="235"/>
      <c r="B569" s="235"/>
      <c r="C569" s="235"/>
      <c r="D569" s="235"/>
      <c r="E569" s="235"/>
      <c r="F569" s="235"/>
      <c r="G569" s="235"/>
      <c r="H569" s="235"/>
      <c r="I569" s="235"/>
      <c r="J569" s="235"/>
      <c r="K569" s="235"/>
      <c r="L569" s="235"/>
      <c r="M569" s="235"/>
      <c r="N569" s="235"/>
      <c r="O569" s="235"/>
      <c r="P569" s="235"/>
      <c r="Q569" s="235"/>
    </row>
    <row r="570" spans="1:17" ht="12" customHeight="1" x14ac:dyDescent="0.25">
      <c r="A570" s="235"/>
      <c r="B570" s="235"/>
      <c r="C570" s="235"/>
      <c r="D570" s="235"/>
      <c r="E570" s="235"/>
      <c r="F570" s="235"/>
      <c r="G570" s="235"/>
      <c r="H570" s="235"/>
      <c r="I570" s="235"/>
      <c r="J570" s="235"/>
      <c r="K570" s="235"/>
      <c r="L570" s="235"/>
      <c r="M570" s="235"/>
      <c r="N570" s="235"/>
      <c r="O570" s="235"/>
      <c r="P570" s="235"/>
      <c r="Q570" s="235"/>
    </row>
    <row r="571" spans="1:17" ht="12" customHeight="1" x14ac:dyDescent="0.25">
      <c r="A571" s="235"/>
      <c r="B571" s="235"/>
      <c r="C571" s="235"/>
      <c r="D571" s="235"/>
      <c r="E571" s="235"/>
      <c r="F571" s="235"/>
      <c r="G571" s="235"/>
      <c r="H571" s="235"/>
      <c r="I571" s="235"/>
      <c r="J571" s="235"/>
      <c r="K571" s="235"/>
      <c r="L571" s="235"/>
      <c r="M571" s="235"/>
      <c r="N571" s="235"/>
      <c r="O571" s="235"/>
      <c r="P571" s="235"/>
      <c r="Q571" s="235"/>
    </row>
    <row r="572" spans="1:17" ht="12" customHeight="1" x14ac:dyDescent="0.25">
      <c r="A572" s="235"/>
      <c r="B572" s="235"/>
      <c r="C572" s="235"/>
      <c r="D572" s="235"/>
      <c r="E572" s="235"/>
      <c r="F572" s="235"/>
      <c r="G572" s="235"/>
      <c r="H572" s="235"/>
      <c r="I572" s="235"/>
      <c r="J572" s="235"/>
      <c r="K572" s="235"/>
      <c r="L572" s="235"/>
      <c r="M572" s="235"/>
      <c r="N572" s="235"/>
      <c r="O572" s="235"/>
      <c r="P572" s="235"/>
      <c r="Q572" s="235"/>
    </row>
    <row r="573" spans="1:17" ht="12" customHeight="1" x14ac:dyDescent="0.25">
      <c r="A573" s="235"/>
      <c r="B573" s="235"/>
      <c r="C573" s="235"/>
      <c r="D573" s="235"/>
      <c r="E573" s="235"/>
      <c r="F573" s="235"/>
      <c r="G573" s="235"/>
      <c r="H573" s="235"/>
      <c r="I573" s="235"/>
      <c r="J573" s="235"/>
      <c r="K573" s="235"/>
      <c r="L573" s="235"/>
      <c r="M573" s="235"/>
      <c r="N573" s="235"/>
      <c r="O573" s="235"/>
      <c r="P573" s="235"/>
      <c r="Q573" s="235"/>
    </row>
    <row r="574" spans="1:17" ht="12" customHeight="1" x14ac:dyDescent="0.25">
      <c r="A574" s="235"/>
      <c r="B574" s="235"/>
      <c r="C574" s="235"/>
      <c r="D574" s="235"/>
      <c r="E574" s="235"/>
      <c r="F574" s="235"/>
      <c r="G574" s="235"/>
      <c r="H574" s="235"/>
      <c r="I574" s="235"/>
      <c r="J574" s="235"/>
      <c r="K574" s="235"/>
      <c r="L574" s="235"/>
      <c r="M574" s="235"/>
      <c r="N574" s="235"/>
      <c r="O574" s="235"/>
      <c r="P574" s="235"/>
      <c r="Q574" s="235"/>
    </row>
    <row r="575" spans="1:17" ht="12" customHeight="1" x14ac:dyDescent="0.25">
      <c r="A575" s="235"/>
      <c r="B575" s="235"/>
      <c r="C575" s="235"/>
      <c r="D575" s="235"/>
      <c r="E575" s="235"/>
      <c r="F575" s="235"/>
      <c r="G575" s="235"/>
      <c r="H575" s="235"/>
      <c r="I575" s="235"/>
      <c r="J575" s="235"/>
      <c r="K575" s="235"/>
      <c r="L575" s="235"/>
      <c r="M575" s="235"/>
      <c r="N575" s="235"/>
      <c r="O575" s="235"/>
      <c r="P575" s="235"/>
      <c r="Q575" s="235"/>
    </row>
    <row r="576" spans="1:17" ht="12" customHeight="1" x14ac:dyDescent="0.25">
      <c r="A576" s="235"/>
      <c r="B576" s="235"/>
      <c r="C576" s="235"/>
      <c r="D576" s="235"/>
      <c r="E576" s="235"/>
      <c r="F576" s="235"/>
      <c r="G576" s="235"/>
      <c r="H576" s="235"/>
      <c r="I576" s="235"/>
      <c r="J576" s="235"/>
      <c r="K576" s="235"/>
      <c r="L576" s="235"/>
      <c r="M576" s="235"/>
      <c r="N576" s="235"/>
      <c r="O576" s="235"/>
      <c r="P576" s="235"/>
      <c r="Q576" s="235"/>
    </row>
    <row r="577" spans="1:17" ht="12" customHeight="1" x14ac:dyDescent="0.25">
      <c r="A577" s="235"/>
      <c r="B577" s="235"/>
      <c r="C577" s="235"/>
      <c r="D577" s="235"/>
      <c r="E577" s="235"/>
      <c r="F577" s="235"/>
      <c r="G577" s="235"/>
      <c r="H577" s="235"/>
      <c r="I577" s="235"/>
      <c r="J577" s="235"/>
      <c r="K577" s="235"/>
      <c r="L577" s="235"/>
      <c r="M577" s="235"/>
      <c r="N577" s="235"/>
      <c r="O577" s="235"/>
      <c r="P577" s="235"/>
      <c r="Q577" s="235"/>
    </row>
    <row r="578" spans="1:17" ht="12" customHeight="1" x14ac:dyDescent="0.25">
      <c r="A578" s="235"/>
      <c r="B578" s="235"/>
      <c r="C578" s="235"/>
      <c r="D578" s="235"/>
      <c r="E578" s="235"/>
      <c r="F578" s="235"/>
      <c r="G578" s="235"/>
      <c r="H578" s="235"/>
      <c r="I578" s="235"/>
      <c r="J578" s="235"/>
      <c r="K578" s="235"/>
      <c r="L578" s="235"/>
      <c r="M578" s="235"/>
      <c r="N578" s="235"/>
      <c r="O578" s="235"/>
      <c r="P578" s="235"/>
      <c r="Q578" s="235"/>
    </row>
    <row r="579" spans="1:17" ht="12" customHeight="1" x14ac:dyDescent="0.25">
      <c r="A579" s="235"/>
      <c r="B579" s="235"/>
      <c r="C579" s="235"/>
      <c r="D579" s="235"/>
      <c r="E579" s="235"/>
      <c r="F579" s="235"/>
      <c r="G579" s="235"/>
      <c r="H579" s="235"/>
      <c r="I579" s="235"/>
      <c r="J579" s="235"/>
      <c r="K579" s="235"/>
      <c r="L579" s="235"/>
      <c r="M579" s="235"/>
      <c r="N579" s="235"/>
      <c r="O579" s="235"/>
      <c r="P579" s="235"/>
      <c r="Q579" s="235"/>
    </row>
    <row r="580" spans="1:17" ht="12" customHeight="1" x14ac:dyDescent="0.25">
      <c r="A580" s="235"/>
      <c r="B580" s="235"/>
      <c r="C580" s="235"/>
      <c r="D580" s="235"/>
      <c r="E580" s="235"/>
      <c r="F580" s="235"/>
      <c r="G580" s="235"/>
      <c r="H580" s="235"/>
      <c r="I580" s="235"/>
      <c r="J580" s="235"/>
      <c r="K580" s="235"/>
      <c r="L580" s="235"/>
      <c r="M580" s="235"/>
      <c r="N580" s="235"/>
      <c r="O580" s="235"/>
      <c r="P580" s="235"/>
      <c r="Q580" s="235"/>
    </row>
    <row r="581" spans="1:17" ht="12" customHeight="1" x14ac:dyDescent="0.25">
      <c r="A581" s="235"/>
      <c r="B581" s="235"/>
      <c r="C581" s="235"/>
      <c r="D581" s="235"/>
      <c r="E581" s="235"/>
      <c r="F581" s="235"/>
      <c r="G581" s="235"/>
      <c r="H581" s="235"/>
      <c r="I581" s="235"/>
      <c r="J581" s="235"/>
      <c r="K581" s="235"/>
      <c r="L581" s="235"/>
      <c r="M581" s="235"/>
      <c r="N581" s="235"/>
      <c r="O581" s="235"/>
      <c r="P581" s="235"/>
      <c r="Q581" s="235"/>
    </row>
    <row r="582" spans="1:17" ht="12" customHeight="1" x14ac:dyDescent="0.25">
      <c r="A582" s="235"/>
      <c r="B582" s="235"/>
      <c r="C582" s="235"/>
      <c r="D582" s="235"/>
      <c r="E582" s="235"/>
      <c r="F582" s="235"/>
      <c r="G582" s="235"/>
      <c r="H582" s="235"/>
      <c r="I582" s="235"/>
      <c r="J582" s="235"/>
      <c r="K582" s="235"/>
      <c r="L582" s="235"/>
      <c r="M582" s="235"/>
      <c r="N582" s="235"/>
      <c r="O582" s="235"/>
      <c r="P582" s="235"/>
      <c r="Q582" s="235"/>
    </row>
    <row r="583" spans="1:17" ht="12" customHeight="1" x14ac:dyDescent="0.25">
      <c r="A583" s="235"/>
      <c r="B583" s="235"/>
      <c r="C583" s="235"/>
      <c r="D583" s="235"/>
      <c r="E583" s="235"/>
      <c r="F583" s="235"/>
      <c r="G583" s="235"/>
      <c r="H583" s="235"/>
      <c r="I583" s="235"/>
      <c r="J583" s="235"/>
      <c r="K583" s="235"/>
      <c r="L583" s="235"/>
      <c r="M583" s="235"/>
      <c r="N583" s="235"/>
      <c r="O583" s="235"/>
      <c r="P583" s="235"/>
      <c r="Q583" s="235"/>
    </row>
    <row r="584" spans="1:17" ht="12" customHeight="1" x14ac:dyDescent="0.25">
      <c r="A584" s="235"/>
      <c r="B584" s="235"/>
      <c r="C584" s="235"/>
      <c r="D584" s="235"/>
      <c r="E584" s="235"/>
      <c r="F584" s="235"/>
      <c r="G584" s="235"/>
      <c r="H584" s="235"/>
      <c r="I584" s="235"/>
      <c r="J584" s="235"/>
      <c r="K584" s="235"/>
      <c r="L584" s="235"/>
      <c r="M584" s="235"/>
      <c r="N584" s="235"/>
      <c r="O584" s="235"/>
      <c r="P584" s="235"/>
      <c r="Q584" s="235"/>
    </row>
    <row r="585" spans="1:17" ht="12" customHeight="1" x14ac:dyDescent="0.25">
      <c r="A585" s="235"/>
      <c r="B585" s="235"/>
      <c r="C585" s="235"/>
      <c r="D585" s="235"/>
      <c r="E585" s="235"/>
      <c r="F585" s="235"/>
      <c r="G585" s="235"/>
      <c r="H585" s="235"/>
      <c r="I585" s="235"/>
      <c r="J585" s="235"/>
      <c r="K585" s="235"/>
      <c r="L585" s="235"/>
      <c r="M585" s="235"/>
      <c r="N585" s="235"/>
      <c r="O585" s="235"/>
      <c r="P585" s="235"/>
      <c r="Q585" s="235"/>
    </row>
    <row r="586" spans="1:17" ht="12" customHeight="1" x14ac:dyDescent="0.25">
      <c r="A586" s="235"/>
      <c r="B586" s="235"/>
      <c r="C586" s="235"/>
      <c r="D586" s="235"/>
      <c r="E586" s="235"/>
      <c r="F586" s="235"/>
      <c r="G586" s="235"/>
      <c r="H586" s="235"/>
      <c r="I586" s="235"/>
      <c r="J586" s="235"/>
      <c r="K586" s="235"/>
      <c r="L586" s="235"/>
      <c r="M586" s="235"/>
      <c r="N586" s="235"/>
      <c r="O586" s="235"/>
      <c r="P586" s="235"/>
      <c r="Q586" s="235"/>
    </row>
    <row r="587" spans="1:17" ht="12" customHeight="1" x14ac:dyDescent="0.25">
      <c r="A587" s="235"/>
      <c r="B587" s="235"/>
      <c r="C587" s="235"/>
      <c r="D587" s="235"/>
      <c r="E587" s="235"/>
      <c r="F587" s="235"/>
      <c r="G587" s="235"/>
      <c r="H587" s="235"/>
      <c r="I587" s="235"/>
      <c r="J587" s="235"/>
      <c r="K587" s="235"/>
      <c r="L587" s="235"/>
      <c r="M587" s="235"/>
      <c r="N587" s="235"/>
      <c r="O587" s="235"/>
      <c r="P587" s="235"/>
      <c r="Q587" s="235"/>
    </row>
    <row r="588" spans="1:17" ht="12" customHeight="1" x14ac:dyDescent="0.25">
      <c r="A588" s="235"/>
      <c r="B588" s="235"/>
      <c r="C588" s="235"/>
      <c r="D588" s="235"/>
      <c r="E588" s="235"/>
      <c r="F588" s="235"/>
      <c r="G588" s="235"/>
      <c r="H588" s="235"/>
      <c r="I588" s="235"/>
      <c r="J588" s="235"/>
      <c r="K588" s="235"/>
      <c r="L588" s="235"/>
      <c r="M588" s="235"/>
      <c r="N588" s="235"/>
      <c r="O588" s="235"/>
      <c r="P588" s="235"/>
      <c r="Q588" s="235"/>
    </row>
    <row r="589" spans="1:17" ht="12" customHeight="1" x14ac:dyDescent="0.25">
      <c r="A589" s="235"/>
      <c r="B589" s="235"/>
      <c r="C589" s="235"/>
      <c r="D589" s="235"/>
      <c r="E589" s="235"/>
      <c r="F589" s="235"/>
      <c r="G589" s="235"/>
      <c r="H589" s="235"/>
      <c r="I589" s="235"/>
      <c r="J589" s="235"/>
      <c r="K589" s="235"/>
      <c r="L589" s="235"/>
      <c r="M589" s="235"/>
      <c r="N589" s="235"/>
      <c r="O589" s="235"/>
      <c r="P589" s="235"/>
      <c r="Q589" s="235"/>
    </row>
    <row r="590" spans="1:17" ht="12" customHeight="1" x14ac:dyDescent="0.25">
      <c r="A590" s="235"/>
      <c r="B590" s="235"/>
      <c r="C590" s="235"/>
      <c r="D590" s="235"/>
      <c r="E590" s="235"/>
      <c r="F590" s="235"/>
      <c r="G590" s="235"/>
      <c r="H590" s="235"/>
      <c r="I590" s="235"/>
      <c r="J590" s="235"/>
      <c r="K590" s="235"/>
      <c r="L590" s="235"/>
      <c r="M590" s="235"/>
      <c r="N590" s="235"/>
      <c r="O590" s="235"/>
      <c r="P590" s="235"/>
      <c r="Q590" s="235"/>
    </row>
    <row r="591" spans="1:17" ht="12" customHeight="1" x14ac:dyDescent="0.25">
      <c r="A591" s="235"/>
      <c r="B591" s="235"/>
      <c r="C591" s="235"/>
      <c r="D591" s="235"/>
      <c r="E591" s="235"/>
      <c r="F591" s="235"/>
      <c r="G591" s="235"/>
      <c r="H591" s="235"/>
      <c r="I591" s="235"/>
      <c r="J591" s="235"/>
      <c r="K591" s="235"/>
      <c r="L591" s="235"/>
      <c r="M591" s="235"/>
      <c r="N591" s="235"/>
      <c r="O591" s="235"/>
      <c r="P591" s="235"/>
      <c r="Q591" s="235"/>
    </row>
    <row r="592" spans="1:17" ht="12" customHeight="1" x14ac:dyDescent="0.25">
      <c r="A592" s="235"/>
      <c r="B592" s="235"/>
      <c r="C592" s="235"/>
      <c r="D592" s="235"/>
      <c r="E592" s="235"/>
      <c r="F592" s="235"/>
      <c r="G592" s="235"/>
      <c r="H592" s="235"/>
      <c r="I592" s="235"/>
      <c r="J592" s="235"/>
      <c r="K592" s="235"/>
      <c r="L592" s="235"/>
      <c r="M592" s="235"/>
      <c r="N592" s="235"/>
      <c r="O592" s="235"/>
      <c r="P592" s="235"/>
      <c r="Q592" s="235"/>
    </row>
    <row r="593" spans="1:17" ht="12" customHeight="1" x14ac:dyDescent="0.25">
      <c r="A593" s="235"/>
      <c r="B593" s="235"/>
      <c r="C593" s="235"/>
      <c r="D593" s="235"/>
      <c r="E593" s="235"/>
      <c r="F593" s="235"/>
      <c r="G593" s="235"/>
      <c r="H593" s="235"/>
      <c r="I593" s="235"/>
      <c r="J593" s="235"/>
      <c r="K593" s="235"/>
      <c r="L593" s="235"/>
      <c r="M593" s="235"/>
      <c r="N593" s="235"/>
      <c r="O593" s="235"/>
      <c r="P593" s="235"/>
      <c r="Q593" s="235"/>
    </row>
    <row r="594" spans="1:17" ht="12" customHeight="1" x14ac:dyDescent="0.25">
      <c r="A594" s="235"/>
      <c r="B594" s="235"/>
      <c r="C594" s="235"/>
      <c r="D594" s="235"/>
      <c r="E594" s="235"/>
      <c r="F594" s="235"/>
      <c r="G594" s="235"/>
      <c r="H594" s="235"/>
      <c r="I594" s="235"/>
      <c r="J594" s="235"/>
      <c r="K594" s="235"/>
      <c r="L594" s="235"/>
      <c r="M594" s="235"/>
      <c r="N594" s="235"/>
      <c r="O594" s="235"/>
      <c r="P594" s="235"/>
      <c r="Q594" s="235"/>
    </row>
    <row r="595" spans="1:17" ht="12" customHeight="1" x14ac:dyDescent="0.25">
      <c r="A595" s="235"/>
      <c r="B595" s="235"/>
      <c r="C595" s="235"/>
      <c r="D595" s="235"/>
      <c r="E595" s="235"/>
      <c r="F595" s="235"/>
      <c r="G595" s="235"/>
      <c r="H595" s="235"/>
      <c r="I595" s="235"/>
      <c r="J595" s="235"/>
      <c r="K595" s="235"/>
      <c r="L595" s="235"/>
      <c r="M595" s="235"/>
      <c r="N595" s="235"/>
      <c r="O595" s="235"/>
      <c r="P595" s="235"/>
      <c r="Q595" s="235"/>
    </row>
    <row r="596" spans="1:17" ht="12" customHeight="1" x14ac:dyDescent="0.25">
      <c r="A596" s="235"/>
      <c r="B596" s="235"/>
      <c r="C596" s="235"/>
      <c r="D596" s="235"/>
      <c r="E596" s="235"/>
      <c r="F596" s="235"/>
      <c r="G596" s="235"/>
      <c r="H596" s="235"/>
      <c r="I596" s="235"/>
      <c r="J596" s="235"/>
      <c r="K596" s="235"/>
      <c r="L596" s="235"/>
      <c r="M596" s="235"/>
      <c r="N596" s="235"/>
      <c r="O596" s="235"/>
      <c r="P596" s="235"/>
      <c r="Q596" s="235"/>
    </row>
    <row r="597" spans="1:17" ht="12" customHeight="1" x14ac:dyDescent="0.25">
      <c r="A597" s="235"/>
      <c r="B597" s="235"/>
      <c r="C597" s="235"/>
      <c r="D597" s="235"/>
      <c r="E597" s="235"/>
      <c r="F597" s="235"/>
      <c r="G597" s="235"/>
      <c r="H597" s="235"/>
      <c r="I597" s="235"/>
      <c r="J597" s="235"/>
      <c r="K597" s="235"/>
      <c r="L597" s="235"/>
      <c r="M597" s="235"/>
      <c r="N597" s="235"/>
      <c r="O597" s="235"/>
      <c r="P597" s="235"/>
      <c r="Q597" s="235"/>
    </row>
    <row r="598" spans="1:17" ht="12" customHeight="1" x14ac:dyDescent="0.25">
      <c r="A598" s="235"/>
      <c r="B598" s="235"/>
      <c r="C598" s="235"/>
      <c r="D598" s="235"/>
      <c r="E598" s="235"/>
      <c r="F598" s="235"/>
      <c r="G598" s="235"/>
      <c r="H598" s="235"/>
      <c r="I598" s="235"/>
      <c r="J598" s="235"/>
      <c r="K598" s="235"/>
      <c r="L598" s="235"/>
      <c r="M598" s="235"/>
      <c r="N598" s="235"/>
      <c r="O598" s="235"/>
      <c r="P598" s="235"/>
      <c r="Q598" s="235"/>
    </row>
    <row r="599" spans="1:17" ht="12" customHeight="1" x14ac:dyDescent="0.25">
      <c r="A599" s="235"/>
      <c r="B599" s="235"/>
      <c r="C599" s="235"/>
      <c r="D599" s="235"/>
      <c r="E599" s="235"/>
      <c r="F599" s="235"/>
      <c r="G599" s="235"/>
      <c r="H599" s="235"/>
      <c r="I599" s="235"/>
      <c r="J599" s="235"/>
      <c r="K599" s="235"/>
      <c r="L599" s="235"/>
      <c r="M599" s="235"/>
      <c r="N599" s="235"/>
      <c r="O599" s="235"/>
      <c r="P599" s="235"/>
      <c r="Q599" s="235"/>
    </row>
    <row r="600" spans="1:17" ht="12" customHeight="1" x14ac:dyDescent="0.25">
      <c r="A600" s="235"/>
      <c r="B600" s="235"/>
      <c r="C600" s="235"/>
      <c r="D600" s="235"/>
      <c r="E600" s="235"/>
      <c r="F600" s="235"/>
      <c r="G600" s="235"/>
      <c r="H600" s="235"/>
      <c r="I600" s="235"/>
      <c r="J600" s="235"/>
      <c r="K600" s="235"/>
      <c r="L600" s="235"/>
      <c r="M600" s="235"/>
      <c r="N600" s="235"/>
      <c r="O600" s="235"/>
      <c r="P600" s="235"/>
      <c r="Q600" s="235"/>
    </row>
    <row r="601" spans="1:17" ht="12" customHeight="1" x14ac:dyDescent="0.25">
      <c r="A601" s="235"/>
      <c r="B601" s="235"/>
      <c r="C601" s="235"/>
      <c r="D601" s="235"/>
      <c r="E601" s="235"/>
      <c r="F601" s="235"/>
      <c r="G601" s="235"/>
      <c r="H601" s="235"/>
      <c r="I601" s="235"/>
      <c r="J601" s="235"/>
      <c r="K601" s="235"/>
      <c r="L601" s="235"/>
      <c r="M601" s="235"/>
      <c r="N601" s="235"/>
      <c r="O601" s="235"/>
      <c r="P601" s="235"/>
      <c r="Q601" s="235"/>
    </row>
    <row r="602" spans="1:17" ht="12" customHeight="1" x14ac:dyDescent="0.25">
      <c r="A602" s="235"/>
      <c r="B602" s="235"/>
      <c r="C602" s="235"/>
      <c r="D602" s="235"/>
      <c r="E602" s="235"/>
      <c r="F602" s="235"/>
      <c r="G602" s="235"/>
      <c r="H602" s="235"/>
      <c r="I602" s="235"/>
      <c r="J602" s="235"/>
      <c r="K602" s="235"/>
      <c r="L602" s="235"/>
      <c r="M602" s="235"/>
      <c r="N602" s="235"/>
      <c r="O602" s="235"/>
      <c r="P602" s="235"/>
      <c r="Q602" s="235"/>
    </row>
    <row r="603" spans="1:17" ht="12" customHeight="1" x14ac:dyDescent="0.25">
      <c r="A603" s="235"/>
      <c r="B603" s="235"/>
      <c r="C603" s="235"/>
      <c r="D603" s="235"/>
      <c r="E603" s="235"/>
      <c r="F603" s="235"/>
      <c r="G603" s="235"/>
      <c r="H603" s="235"/>
      <c r="I603" s="235"/>
      <c r="J603" s="235"/>
      <c r="K603" s="235"/>
      <c r="L603" s="235"/>
      <c r="M603" s="235"/>
      <c r="N603" s="235"/>
      <c r="O603" s="235"/>
      <c r="P603" s="235"/>
      <c r="Q603" s="235"/>
    </row>
    <row r="604" spans="1:17" ht="12" customHeight="1" x14ac:dyDescent="0.25">
      <c r="A604" s="235"/>
      <c r="B604" s="235"/>
      <c r="C604" s="235"/>
      <c r="D604" s="235"/>
      <c r="E604" s="235"/>
      <c r="F604" s="235"/>
      <c r="G604" s="235"/>
      <c r="H604" s="235"/>
      <c r="I604" s="235"/>
      <c r="J604" s="235"/>
      <c r="K604" s="235"/>
      <c r="L604" s="235"/>
      <c r="M604" s="235"/>
      <c r="N604" s="235"/>
      <c r="O604" s="235"/>
      <c r="P604" s="235"/>
      <c r="Q604" s="235"/>
    </row>
    <row r="605" spans="1:17" ht="12" customHeight="1" x14ac:dyDescent="0.25">
      <c r="A605" s="235"/>
      <c r="B605" s="235"/>
      <c r="C605" s="235"/>
      <c r="D605" s="235"/>
      <c r="E605" s="235"/>
      <c r="F605" s="235"/>
      <c r="G605" s="235"/>
      <c r="H605" s="235"/>
      <c r="I605" s="235"/>
      <c r="J605" s="235"/>
      <c r="K605" s="235"/>
      <c r="L605" s="235"/>
      <c r="M605" s="235"/>
      <c r="N605" s="235"/>
      <c r="O605" s="235"/>
      <c r="P605" s="235"/>
      <c r="Q605" s="235"/>
    </row>
    <row r="606" spans="1:17" ht="12" customHeight="1" x14ac:dyDescent="0.25">
      <c r="A606" s="235"/>
      <c r="B606" s="235"/>
      <c r="C606" s="235"/>
      <c r="D606" s="235"/>
      <c r="E606" s="235"/>
      <c r="F606" s="235"/>
      <c r="G606" s="235"/>
      <c r="H606" s="235"/>
      <c r="I606" s="235"/>
      <c r="J606" s="235"/>
      <c r="K606" s="235"/>
      <c r="L606" s="235"/>
      <c r="M606" s="235"/>
      <c r="N606" s="235"/>
      <c r="O606" s="235"/>
      <c r="P606" s="235"/>
      <c r="Q606" s="235"/>
    </row>
    <row r="607" spans="1:17" ht="12" customHeight="1" x14ac:dyDescent="0.25">
      <c r="A607" s="235"/>
      <c r="B607" s="235"/>
      <c r="C607" s="235"/>
      <c r="D607" s="235"/>
      <c r="E607" s="235"/>
      <c r="F607" s="235"/>
      <c r="G607" s="235"/>
      <c r="H607" s="235"/>
      <c r="I607" s="235"/>
      <c r="J607" s="235"/>
      <c r="K607" s="235"/>
      <c r="L607" s="235"/>
      <c r="M607" s="235"/>
      <c r="N607" s="235"/>
      <c r="O607" s="235"/>
      <c r="P607" s="235"/>
      <c r="Q607" s="235"/>
    </row>
    <row r="608" spans="1:17" ht="12" customHeight="1" x14ac:dyDescent="0.25">
      <c r="A608" s="235"/>
      <c r="B608" s="235"/>
      <c r="C608" s="235"/>
      <c r="D608" s="235"/>
      <c r="E608" s="235"/>
      <c r="F608" s="235"/>
      <c r="G608" s="235"/>
      <c r="H608" s="235"/>
      <c r="I608" s="235"/>
      <c r="J608" s="235"/>
      <c r="K608" s="235"/>
      <c r="L608" s="235"/>
      <c r="M608" s="235"/>
      <c r="N608" s="235"/>
      <c r="O608" s="235"/>
      <c r="P608" s="235"/>
      <c r="Q608" s="235"/>
    </row>
    <row r="609" spans="1:17" ht="12" customHeight="1" x14ac:dyDescent="0.25">
      <c r="A609" s="235"/>
      <c r="B609" s="235"/>
      <c r="C609" s="235"/>
      <c r="D609" s="235"/>
      <c r="E609" s="235"/>
      <c r="F609" s="235"/>
      <c r="G609" s="235"/>
      <c r="H609" s="235"/>
      <c r="I609" s="235"/>
      <c r="J609" s="235"/>
      <c r="K609" s="235"/>
      <c r="L609" s="235"/>
      <c r="M609" s="235"/>
      <c r="N609" s="235"/>
      <c r="O609" s="235"/>
      <c r="P609" s="235"/>
      <c r="Q609" s="235"/>
    </row>
    <row r="610" spans="1:17" ht="12" customHeight="1" x14ac:dyDescent="0.25">
      <c r="A610" s="235"/>
      <c r="B610" s="235"/>
      <c r="C610" s="235"/>
      <c r="D610" s="235"/>
      <c r="E610" s="235"/>
      <c r="F610" s="235"/>
      <c r="G610" s="235"/>
      <c r="H610" s="235"/>
      <c r="I610" s="235"/>
      <c r="J610" s="235"/>
      <c r="K610" s="235"/>
      <c r="L610" s="235"/>
      <c r="M610" s="235"/>
      <c r="N610" s="235"/>
      <c r="O610" s="235"/>
      <c r="P610" s="235"/>
      <c r="Q610" s="235"/>
    </row>
    <row r="611" spans="1:17" ht="12" customHeight="1" x14ac:dyDescent="0.25">
      <c r="A611" s="235"/>
      <c r="B611" s="235"/>
      <c r="C611" s="235"/>
      <c r="D611" s="235"/>
      <c r="E611" s="235"/>
      <c r="F611" s="235"/>
      <c r="G611" s="235"/>
      <c r="H611" s="235"/>
      <c r="I611" s="235"/>
      <c r="J611" s="235"/>
      <c r="K611" s="235"/>
      <c r="L611" s="235"/>
      <c r="M611" s="235"/>
      <c r="N611" s="235"/>
      <c r="O611" s="235"/>
      <c r="P611" s="235"/>
      <c r="Q611" s="235"/>
    </row>
    <row r="612" spans="1:17" ht="12" customHeight="1" x14ac:dyDescent="0.25">
      <c r="A612" s="235"/>
      <c r="B612" s="235"/>
      <c r="C612" s="235"/>
      <c r="D612" s="235"/>
      <c r="E612" s="235"/>
      <c r="F612" s="235"/>
      <c r="G612" s="235"/>
      <c r="H612" s="235"/>
      <c r="I612" s="235"/>
      <c r="J612" s="235"/>
      <c r="K612" s="235"/>
      <c r="L612" s="235"/>
      <c r="M612" s="235"/>
      <c r="N612" s="235"/>
      <c r="O612" s="235"/>
      <c r="P612" s="235"/>
      <c r="Q612" s="235"/>
    </row>
    <row r="613" spans="1:17" ht="12" customHeight="1" x14ac:dyDescent="0.25">
      <c r="A613" s="235"/>
      <c r="B613" s="235"/>
      <c r="C613" s="235"/>
      <c r="D613" s="235"/>
      <c r="E613" s="235"/>
      <c r="F613" s="235"/>
      <c r="G613" s="235"/>
      <c r="H613" s="235"/>
      <c r="I613" s="235"/>
      <c r="J613" s="235"/>
      <c r="K613" s="235"/>
      <c r="L613" s="235"/>
      <c r="M613" s="235"/>
      <c r="N613" s="235"/>
      <c r="O613" s="235"/>
      <c r="P613" s="235"/>
      <c r="Q613" s="235"/>
    </row>
    <row r="614" spans="1:17" ht="12" customHeight="1" x14ac:dyDescent="0.25">
      <c r="A614" s="235"/>
      <c r="B614" s="235"/>
      <c r="C614" s="235"/>
      <c r="D614" s="235"/>
      <c r="E614" s="235"/>
      <c r="F614" s="235"/>
      <c r="G614" s="235"/>
      <c r="H614" s="235"/>
      <c r="I614" s="235"/>
      <c r="J614" s="235"/>
      <c r="K614" s="235"/>
      <c r="L614" s="235"/>
      <c r="M614" s="235"/>
      <c r="N614" s="235"/>
      <c r="O614" s="235"/>
      <c r="P614" s="235"/>
      <c r="Q614" s="235"/>
    </row>
    <row r="615" spans="1:17" ht="12" customHeight="1" x14ac:dyDescent="0.25">
      <c r="A615" s="235"/>
      <c r="B615" s="235"/>
      <c r="C615" s="235"/>
      <c r="D615" s="235"/>
      <c r="E615" s="235"/>
      <c r="F615" s="235"/>
      <c r="G615" s="235"/>
      <c r="H615" s="235"/>
      <c r="I615" s="235"/>
      <c r="J615" s="235"/>
      <c r="K615" s="235"/>
      <c r="L615" s="235"/>
      <c r="M615" s="235"/>
      <c r="N615" s="235"/>
      <c r="O615" s="235"/>
      <c r="P615" s="235"/>
      <c r="Q615" s="235"/>
    </row>
    <row r="616" spans="1:17" ht="12" customHeight="1" x14ac:dyDescent="0.25">
      <c r="A616" s="235"/>
      <c r="B616" s="235"/>
      <c r="C616" s="235"/>
      <c r="D616" s="235"/>
      <c r="E616" s="235"/>
      <c r="F616" s="235"/>
      <c r="G616" s="235"/>
      <c r="H616" s="235"/>
      <c r="I616" s="235"/>
      <c r="J616" s="235"/>
      <c r="K616" s="235"/>
      <c r="L616" s="235"/>
      <c r="M616" s="235"/>
      <c r="N616" s="235"/>
      <c r="O616" s="235"/>
      <c r="P616" s="235"/>
      <c r="Q616" s="235"/>
    </row>
    <row r="617" spans="1:17" ht="12" customHeight="1" x14ac:dyDescent="0.25">
      <c r="A617" s="235"/>
      <c r="B617" s="235"/>
      <c r="C617" s="235"/>
      <c r="D617" s="235"/>
      <c r="E617" s="235"/>
      <c r="F617" s="235"/>
      <c r="G617" s="235"/>
      <c r="H617" s="235"/>
      <c r="I617" s="235"/>
      <c r="J617" s="235"/>
      <c r="K617" s="235"/>
      <c r="L617" s="235"/>
      <c r="M617" s="235"/>
      <c r="N617" s="235"/>
      <c r="O617" s="235"/>
      <c r="P617" s="235"/>
      <c r="Q617" s="235"/>
    </row>
    <row r="618" spans="1:17" ht="12" customHeight="1" x14ac:dyDescent="0.25">
      <c r="A618" s="235"/>
      <c r="B618" s="235"/>
      <c r="C618" s="235"/>
      <c r="D618" s="235"/>
      <c r="E618" s="235"/>
      <c r="F618" s="235"/>
      <c r="G618" s="235"/>
      <c r="H618" s="235"/>
      <c r="I618" s="235"/>
      <c r="J618" s="235"/>
      <c r="K618" s="235"/>
      <c r="L618" s="235"/>
      <c r="M618" s="235"/>
      <c r="N618" s="235"/>
      <c r="O618" s="235"/>
      <c r="P618" s="235"/>
      <c r="Q618" s="235"/>
    </row>
    <row r="619" spans="1:17" ht="12" customHeight="1" x14ac:dyDescent="0.25">
      <c r="A619" s="235"/>
      <c r="B619" s="235"/>
      <c r="C619" s="235"/>
      <c r="D619" s="235"/>
      <c r="E619" s="235"/>
      <c r="F619" s="235"/>
      <c r="G619" s="235"/>
      <c r="H619" s="235"/>
      <c r="I619" s="235"/>
      <c r="J619" s="235"/>
      <c r="K619" s="235"/>
      <c r="L619" s="235"/>
      <c r="M619" s="235"/>
      <c r="N619" s="235"/>
      <c r="O619" s="235"/>
      <c r="P619" s="235"/>
      <c r="Q619" s="235"/>
    </row>
    <row r="620" spans="1:17" ht="12" customHeight="1" x14ac:dyDescent="0.25">
      <c r="A620" s="235"/>
      <c r="B620" s="235"/>
      <c r="C620" s="235"/>
      <c r="D620" s="235"/>
      <c r="E620" s="235"/>
      <c r="F620" s="235"/>
      <c r="G620" s="235"/>
      <c r="H620" s="235"/>
      <c r="I620" s="235"/>
      <c r="J620" s="235"/>
      <c r="K620" s="235"/>
      <c r="L620" s="235"/>
      <c r="M620" s="235"/>
      <c r="N620" s="235"/>
      <c r="O620" s="235"/>
      <c r="P620" s="235"/>
      <c r="Q620" s="235"/>
    </row>
    <row r="621" spans="1:17" ht="12" customHeight="1" x14ac:dyDescent="0.25">
      <c r="A621" s="235"/>
      <c r="B621" s="235"/>
      <c r="C621" s="235"/>
      <c r="D621" s="235"/>
      <c r="E621" s="235"/>
      <c r="F621" s="235"/>
      <c r="G621" s="235"/>
      <c r="H621" s="235"/>
      <c r="I621" s="235"/>
      <c r="J621" s="235"/>
      <c r="K621" s="235"/>
      <c r="L621" s="235"/>
      <c r="M621" s="235"/>
      <c r="N621" s="235"/>
      <c r="O621" s="235"/>
      <c r="P621" s="235"/>
      <c r="Q621" s="235"/>
    </row>
    <row r="622" spans="1:17" ht="12" customHeight="1" x14ac:dyDescent="0.25">
      <c r="A622" s="235"/>
      <c r="B622" s="235"/>
      <c r="C622" s="235"/>
      <c r="D622" s="235"/>
      <c r="E622" s="235"/>
      <c r="F622" s="235"/>
      <c r="G622" s="235"/>
      <c r="H622" s="235"/>
      <c r="I622" s="235"/>
      <c r="J622" s="235"/>
      <c r="K622" s="235"/>
      <c r="L622" s="235"/>
      <c r="M622" s="235"/>
      <c r="N622" s="235"/>
      <c r="O622" s="235"/>
      <c r="P622" s="235"/>
      <c r="Q622" s="235"/>
    </row>
    <row r="623" spans="1:17" ht="12" customHeight="1" x14ac:dyDescent="0.25">
      <c r="A623" s="235"/>
      <c r="B623" s="235"/>
      <c r="C623" s="235"/>
      <c r="D623" s="235"/>
      <c r="E623" s="235"/>
      <c r="F623" s="235"/>
      <c r="G623" s="235"/>
      <c r="H623" s="235"/>
      <c r="I623" s="235"/>
      <c r="J623" s="235"/>
      <c r="K623" s="235"/>
      <c r="L623" s="235"/>
      <c r="M623" s="235"/>
      <c r="N623" s="235"/>
      <c r="O623" s="235"/>
      <c r="P623" s="235"/>
      <c r="Q623" s="235"/>
    </row>
    <row r="624" spans="1:17" ht="12" customHeight="1" x14ac:dyDescent="0.25">
      <c r="A624" s="235"/>
      <c r="B624" s="235"/>
      <c r="C624" s="235"/>
      <c r="D624" s="235"/>
      <c r="E624" s="235"/>
      <c r="F624" s="235"/>
      <c r="G624" s="235"/>
      <c r="H624" s="235"/>
      <c r="I624" s="235"/>
      <c r="J624" s="235"/>
      <c r="K624" s="235"/>
      <c r="L624" s="235"/>
      <c r="M624" s="235"/>
      <c r="N624" s="235"/>
      <c r="O624" s="235"/>
      <c r="P624" s="235"/>
      <c r="Q624" s="235"/>
    </row>
    <row r="625" spans="1:17" ht="12" customHeight="1" x14ac:dyDescent="0.25">
      <c r="A625" s="235"/>
      <c r="B625" s="235"/>
      <c r="C625" s="235"/>
      <c r="D625" s="235"/>
      <c r="E625" s="235"/>
      <c r="F625" s="235"/>
      <c r="G625" s="235"/>
      <c r="H625" s="235"/>
      <c r="I625" s="235"/>
      <c r="J625" s="235"/>
      <c r="K625" s="235"/>
      <c r="L625" s="235"/>
      <c r="M625" s="235"/>
      <c r="N625" s="235"/>
      <c r="O625" s="235"/>
      <c r="P625" s="235"/>
      <c r="Q625" s="235"/>
    </row>
    <row r="626" spans="1:17" ht="12" customHeight="1" x14ac:dyDescent="0.25">
      <c r="A626" s="235"/>
      <c r="B626" s="235"/>
      <c r="C626" s="235"/>
      <c r="D626" s="235"/>
      <c r="E626" s="235"/>
      <c r="F626" s="235"/>
      <c r="G626" s="235"/>
      <c r="H626" s="235"/>
      <c r="I626" s="235"/>
      <c r="J626" s="235"/>
      <c r="K626" s="235"/>
      <c r="L626" s="235"/>
      <c r="M626" s="235"/>
      <c r="N626" s="235"/>
      <c r="O626" s="235"/>
      <c r="P626" s="235"/>
      <c r="Q626" s="235"/>
    </row>
    <row r="627" spans="1:17" ht="12" customHeight="1" x14ac:dyDescent="0.25">
      <c r="A627" s="235"/>
      <c r="B627" s="235"/>
      <c r="C627" s="235"/>
      <c r="D627" s="235"/>
      <c r="E627" s="235"/>
      <c r="F627" s="235"/>
      <c r="G627" s="235"/>
      <c r="H627" s="235"/>
      <c r="I627" s="235"/>
      <c r="J627" s="235"/>
      <c r="K627" s="235"/>
      <c r="L627" s="235"/>
      <c r="M627" s="235"/>
      <c r="N627" s="235"/>
      <c r="O627" s="235"/>
      <c r="P627" s="235"/>
      <c r="Q627" s="235"/>
    </row>
    <row r="628" spans="1:17" ht="12" customHeight="1" x14ac:dyDescent="0.25">
      <c r="A628" s="235"/>
      <c r="B628" s="235"/>
      <c r="C628" s="235"/>
      <c r="D628" s="235"/>
      <c r="E628" s="235"/>
      <c r="F628" s="235"/>
      <c r="G628" s="235"/>
      <c r="H628" s="235"/>
      <c r="I628" s="235"/>
      <c r="J628" s="235"/>
      <c r="K628" s="235"/>
      <c r="L628" s="235"/>
      <c r="M628" s="235"/>
      <c r="N628" s="235"/>
      <c r="O628" s="235"/>
      <c r="P628" s="235"/>
      <c r="Q628" s="235"/>
    </row>
    <row r="629" spans="1:17" ht="12" customHeight="1" x14ac:dyDescent="0.25">
      <c r="A629" s="235"/>
      <c r="B629" s="235"/>
      <c r="C629" s="235"/>
      <c r="D629" s="235"/>
      <c r="E629" s="235"/>
      <c r="F629" s="235"/>
      <c r="G629" s="235"/>
      <c r="H629" s="235"/>
      <c r="I629" s="235"/>
      <c r="J629" s="235"/>
      <c r="K629" s="235"/>
      <c r="L629" s="235"/>
      <c r="M629" s="235"/>
      <c r="N629" s="235"/>
      <c r="O629" s="235"/>
      <c r="P629" s="235"/>
      <c r="Q629" s="235"/>
    </row>
    <row r="630" spans="1:17" ht="12" customHeight="1" x14ac:dyDescent="0.25">
      <c r="A630" s="235"/>
      <c r="B630" s="235"/>
      <c r="C630" s="235"/>
      <c r="D630" s="235"/>
      <c r="E630" s="235"/>
      <c r="F630" s="235"/>
      <c r="G630" s="235"/>
      <c r="H630" s="235"/>
      <c r="I630" s="235"/>
      <c r="J630" s="235"/>
      <c r="K630" s="235"/>
      <c r="L630" s="235"/>
      <c r="M630" s="235"/>
      <c r="N630" s="235"/>
      <c r="O630" s="235"/>
      <c r="P630" s="235"/>
      <c r="Q630" s="235"/>
    </row>
    <row r="631" spans="1:17" ht="12" customHeight="1" x14ac:dyDescent="0.25">
      <c r="A631" s="235"/>
      <c r="B631" s="235"/>
      <c r="C631" s="235"/>
      <c r="D631" s="235"/>
      <c r="E631" s="235"/>
      <c r="F631" s="235"/>
      <c r="G631" s="235"/>
      <c r="H631" s="235"/>
      <c r="I631" s="235"/>
      <c r="J631" s="235"/>
      <c r="K631" s="235"/>
      <c r="L631" s="235"/>
      <c r="M631" s="235"/>
      <c r="N631" s="235"/>
      <c r="O631" s="235"/>
      <c r="P631" s="235"/>
      <c r="Q631" s="235"/>
    </row>
    <row r="632" spans="1:17" ht="12" customHeight="1" x14ac:dyDescent="0.25">
      <c r="A632" s="235"/>
      <c r="B632" s="235"/>
      <c r="C632" s="235"/>
      <c r="D632" s="235"/>
      <c r="E632" s="235"/>
      <c r="F632" s="235"/>
      <c r="G632" s="235"/>
      <c r="H632" s="235"/>
      <c r="I632" s="235"/>
      <c r="J632" s="235"/>
      <c r="K632" s="235"/>
      <c r="L632" s="235"/>
      <c r="M632" s="235"/>
      <c r="N632" s="235"/>
      <c r="O632" s="235"/>
      <c r="P632" s="235"/>
      <c r="Q632" s="235"/>
    </row>
    <row r="633" spans="1:17" ht="12" customHeight="1" x14ac:dyDescent="0.25">
      <c r="A633" s="235"/>
      <c r="B633" s="235"/>
      <c r="C633" s="235"/>
      <c r="D633" s="235"/>
      <c r="E633" s="235"/>
      <c r="F633" s="235"/>
      <c r="G633" s="235"/>
      <c r="H633" s="235"/>
      <c r="I633" s="235"/>
      <c r="J633" s="235"/>
      <c r="K633" s="235"/>
      <c r="L633" s="235"/>
      <c r="M633" s="235"/>
      <c r="N633" s="235"/>
      <c r="O633" s="235"/>
      <c r="P633" s="235"/>
      <c r="Q633" s="235"/>
    </row>
    <row r="634" spans="1:17" ht="12" customHeight="1" x14ac:dyDescent="0.25">
      <c r="A634" s="235"/>
      <c r="B634" s="235"/>
      <c r="C634" s="235"/>
      <c r="D634" s="235"/>
      <c r="E634" s="235"/>
      <c r="F634" s="235"/>
      <c r="G634" s="235"/>
      <c r="H634" s="235"/>
      <c r="I634" s="235"/>
      <c r="J634" s="235"/>
      <c r="K634" s="235"/>
      <c r="L634" s="235"/>
      <c r="M634" s="235"/>
      <c r="N634" s="235"/>
      <c r="O634" s="235"/>
      <c r="P634" s="235"/>
      <c r="Q634" s="235"/>
    </row>
    <row r="635" spans="1:17" ht="12" customHeight="1" x14ac:dyDescent="0.25">
      <c r="A635" s="235"/>
      <c r="B635" s="235"/>
      <c r="C635" s="235"/>
      <c r="D635" s="235"/>
      <c r="E635" s="235"/>
      <c r="F635" s="235"/>
      <c r="G635" s="235"/>
      <c r="H635" s="235"/>
      <c r="I635" s="235"/>
      <c r="J635" s="235"/>
      <c r="K635" s="235"/>
      <c r="L635" s="235"/>
      <c r="M635" s="235"/>
      <c r="N635" s="235"/>
      <c r="O635" s="235"/>
      <c r="P635" s="235"/>
      <c r="Q635" s="235"/>
    </row>
    <row r="636" spans="1:17" ht="12" customHeight="1" x14ac:dyDescent="0.25">
      <c r="A636" s="235"/>
      <c r="B636" s="235"/>
      <c r="C636" s="235"/>
      <c r="D636" s="235"/>
      <c r="E636" s="235"/>
      <c r="F636" s="235"/>
      <c r="G636" s="235"/>
      <c r="H636" s="235"/>
      <c r="I636" s="235"/>
      <c r="J636" s="235"/>
      <c r="K636" s="235"/>
      <c r="L636" s="235"/>
      <c r="M636" s="235"/>
      <c r="N636" s="235"/>
      <c r="O636" s="235"/>
      <c r="P636" s="235"/>
      <c r="Q636" s="235"/>
    </row>
    <row r="637" spans="1:17" ht="12" customHeight="1" x14ac:dyDescent="0.25">
      <c r="A637" s="235"/>
      <c r="B637" s="235"/>
      <c r="C637" s="235"/>
      <c r="D637" s="235"/>
      <c r="E637" s="235"/>
      <c r="F637" s="235"/>
      <c r="G637" s="235"/>
      <c r="H637" s="235"/>
      <c r="I637" s="235"/>
      <c r="J637" s="235"/>
      <c r="K637" s="235"/>
      <c r="L637" s="235"/>
      <c r="M637" s="235"/>
      <c r="N637" s="235"/>
      <c r="O637" s="235"/>
      <c r="P637" s="235"/>
      <c r="Q637" s="235"/>
    </row>
    <row r="638" spans="1:17" ht="12" customHeight="1" x14ac:dyDescent="0.25">
      <c r="A638" s="235"/>
      <c r="B638" s="235"/>
      <c r="C638" s="235"/>
      <c r="D638" s="235"/>
      <c r="E638" s="235"/>
      <c r="F638" s="235"/>
      <c r="G638" s="235"/>
      <c r="H638" s="235"/>
      <c r="I638" s="235"/>
      <c r="J638" s="235"/>
      <c r="K638" s="235"/>
      <c r="L638" s="235"/>
      <c r="M638" s="235"/>
      <c r="N638" s="235"/>
      <c r="O638" s="235"/>
      <c r="P638" s="235"/>
      <c r="Q638" s="235"/>
    </row>
    <row r="639" spans="1:17" ht="12" customHeight="1" x14ac:dyDescent="0.25">
      <c r="A639" s="235"/>
      <c r="B639" s="235"/>
      <c r="C639" s="235"/>
      <c r="D639" s="235"/>
      <c r="E639" s="235"/>
      <c r="F639" s="235"/>
      <c r="G639" s="235"/>
      <c r="H639" s="235"/>
      <c r="I639" s="235"/>
      <c r="J639" s="235"/>
      <c r="K639" s="235"/>
      <c r="L639" s="235"/>
      <c r="M639" s="235"/>
      <c r="N639" s="235"/>
      <c r="O639" s="235"/>
      <c r="P639" s="235"/>
      <c r="Q639" s="235"/>
    </row>
    <row r="640" spans="1:17" ht="12" customHeight="1" x14ac:dyDescent="0.25">
      <c r="A640" s="235"/>
      <c r="B640" s="235"/>
      <c r="C640" s="235"/>
      <c r="D640" s="235"/>
      <c r="E640" s="235"/>
      <c r="F640" s="235"/>
      <c r="G640" s="235"/>
      <c r="H640" s="235"/>
      <c r="I640" s="235"/>
      <c r="J640" s="235"/>
      <c r="K640" s="235"/>
      <c r="L640" s="235"/>
      <c r="M640" s="235"/>
      <c r="N640" s="235"/>
      <c r="O640" s="235"/>
      <c r="P640" s="235"/>
      <c r="Q640" s="235"/>
    </row>
    <row r="641" spans="1:17" ht="12" customHeight="1" x14ac:dyDescent="0.25">
      <c r="A641" s="235"/>
      <c r="B641" s="235"/>
      <c r="C641" s="235"/>
      <c r="D641" s="235"/>
      <c r="E641" s="235"/>
      <c r="F641" s="235"/>
      <c r="G641" s="235"/>
      <c r="H641" s="235"/>
      <c r="I641" s="235"/>
      <c r="J641" s="235"/>
      <c r="K641" s="235"/>
      <c r="L641" s="235"/>
      <c r="M641" s="235"/>
      <c r="N641" s="235"/>
      <c r="O641" s="235"/>
      <c r="P641" s="235"/>
      <c r="Q641" s="235"/>
    </row>
    <row r="642" spans="1:17" ht="12" customHeight="1" x14ac:dyDescent="0.25">
      <c r="A642" s="235"/>
      <c r="B642" s="235"/>
      <c r="C642" s="235"/>
      <c r="D642" s="235"/>
      <c r="E642" s="235"/>
      <c r="F642" s="235"/>
      <c r="G642" s="235"/>
      <c r="H642" s="235"/>
      <c r="I642" s="235"/>
      <c r="J642" s="235"/>
      <c r="K642" s="235"/>
      <c r="L642" s="235"/>
      <c r="M642" s="235"/>
      <c r="N642" s="235"/>
      <c r="O642" s="235"/>
      <c r="P642" s="235"/>
      <c r="Q642" s="235"/>
    </row>
    <row r="643" spans="1:17" ht="12" customHeight="1" x14ac:dyDescent="0.25">
      <c r="A643" s="235"/>
      <c r="B643" s="235"/>
      <c r="C643" s="235"/>
      <c r="D643" s="235"/>
      <c r="E643" s="235"/>
      <c r="F643" s="235"/>
      <c r="G643" s="235"/>
      <c r="H643" s="235"/>
      <c r="I643" s="235"/>
      <c r="J643" s="235"/>
      <c r="K643" s="235"/>
      <c r="L643" s="235"/>
      <c r="M643" s="235"/>
      <c r="N643" s="235"/>
      <c r="O643" s="235"/>
      <c r="P643" s="235"/>
      <c r="Q643" s="235"/>
    </row>
    <row r="644" spans="1:17" ht="12" customHeight="1" x14ac:dyDescent="0.25">
      <c r="A644" s="235"/>
      <c r="B644" s="235"/>
      <c r="C644" s="235"/>
      <c r="D644" s="235"/>
      <c r="E644" s="235"/>
      <c r="F644" s="235"/>
      <c r="G644" s="235"/>
      <c r="H644" s="235"/>
      <c r="I644" s="235"/>
      <c r="J644" s="235"/>
      <c r="K644" s="235"/>
      <c r="L644" s="235"/>
      <c r="M644" s="235"/>
      <c r="N644" s="235"/>
      <c r="O644" s="235"/>
      <c r="P644" s="235"/>
      <c r="Q644" s="235"/>
    </row>
    <row r="645" spans="1:17" ht="12" customHeight="1" x14ac:dyDescent="0.25">
      <c r="A645" s="235"/>
      <c r="B645" s="235"/>
      <c r="C645" s="235"/>
      <c r="D645" s="235"/>
      <c r="E645" s="235"/>
      <c r="F645" s="235"/>
      <c r="G645" s="235"/>
      <c r="H645" s="235"/>
      <c r="I645" s="235"/>
      <c r="J645" s="235"/>
      <c r="K645" s="235"/>
      <c r="L645" s="235"/>
      <c r="M645" s="235"/>
      <c r="N645" s="235"/>
      <c r="O645" s="235"/>
      <c r="P645" s="235"/>
      <c r="Q645" s="235"/>
    </row>
    <row r="646" spans="1:17" ht="12" customHeight="1" x14ac:dyDescent="0.25">
      <c r="A646" s="235"/>
      <c r="B646" s="235"/>
      <c r="C646" s="235"/>
      <c r="D646" s="235"/>
      <c r="E646" s="235"/>
      <c r="F646" s="235"/>
      <c r="G646" s="235"/>
      <c r="H646" s="235"/>
      <c r="I646" s="235"/>
      <c r="J646" s="235"/>
      <c r="K646" s="235"/>
      <c r="L646" s="235"/>
      <c r="M646" s="235"/>
      <c r="N646" s="235"/>
      <c r="O646" s="235"/>
      <c r="P646" s="235"/>
      <c r="Q646" s="235"/>
    </row>
    <row r="647" spans="1:17" ht="12" customHeight="1" x14ac:dyDescent="0.25">
      <c r="A647" s="235"/>
      <c r="B647" s="235"/>
      <c r="C647" s="235"/>
      <c r="D647" s="235"/>
      <c r="E647" s="235"/>
      <c r="F647" s="235"/>
      <c r="G647" s="235"/>
      <c r="H647" s="235"/>
      <c r="I647" s="235"/>
      <c r="J647" s="235"/>
      <c r="K647" s="235"/>
      <c r="L647" s="235"/>
      <c r="M647" s="235"/>
      <c r="N647" s="235"/>
      <c r="O647" s="235"/>
      <c r="P647" s="235"/>
      <c r="Q647" s="235"/>
    </row>
    <row r="648" spans="1:17" ht="12" customHeight="1" x14ac:dyDescent="0.25">
      <c r="A648" s="235"/>
      <c r="B648" s="235"/>
      <c r="C648" s="235"/>
      <c r="D648" s="235"/>
      <c r="E648" s="235"/>
      <c r="F648" s="235"/>
      <c r="G648" s="235"/>
      <c r="H648" s="235"/>
      <c r="I648" s="235"/>
      <c r="J648" s="235"/>
      <c r="K648" s="235"/>
      <c r="L648" s="235"/>
      <c r="M648" s="235"/>
      <c r="N648" s="235"/>
      <c r="O648" s="235"/>
      <c r="P648" s="235"/>
      <c r="Q648" s="235"/>
    </row>
    <row r="649" spans="1:17" ht="12" customHeight="1" x14ac:dyDescent="0.25">
      <c r="A649" s="235"/>
      <c r="B649" s="235"/>
      <c r="C649" s="235"/>
      <c r="D649" s="235"/>
      <c r="E649" s="235"/>
      <c r="F649" s="235"/>
      <c r="G649" s="235"/>
      <c r="H649" s="235"/>
      <c r="I649" s="235"/>
      <c r="J649" s="235"/>
      <c r="K649" s="235"/>
      <c r="L649" s="235"/>
      <c r="M649" s="235"/>
      <c r="N649" s="235"/>
      <c r="O649" s="235"/>
      <c r="P649" s="235"/>
      <c r="Q649" s="235"/>
    </row>
    <row r="650" spans="1:17" ht="12" customHeight="1" x14ac:dyDescent="0.25">
      <c r="A650" s="235"/>
      <c r="B650" s="235"/>
      <c r="C650" s="235"/>
      <c r="D650" s="235"/>
      <c r="E650" s="235"/>
      <c r="F650" s="235"/>
      <c r="G650" s="235"/>
      <c r="H650" s="235"/>
      <c r="I650" s="235"/>
      <c r="J650" s="235"/>
      <c r="K650" s="235"/>
      <c r="L650" s="235"/>
      <c r="M650" s="235"/>
      <c r="N650" s="235"/>
      <c r="O650" s="235"/>
      <c r="P650" s="235"/>
      <c r="Q650" s="235"/>
    </row>
    <row r="651" spans="1:17" ht="12" customHeight="1" x14ac:dyDescent="0.25">
      <c r="A651" s="235"/>
      <c r="B651" s="235"/>
      <c r="C651" s="235"/>
      <c r="D651" s="235"/>
      <c r="E651" s="235"/>
      <c r="F651" s="235"/>
      <c r="G651" s="235"/>
      <c r="H651" s="235"/>
      <c r="I651" s="235"/>
      <c r="J651" s="235"/>
      <c r="K651" s="235"/>
      <c r="L651" s="235"/>
      <c r="M651" s="235"/>
      <c r="N651" s="235"/>
      <c r="O651" s="235"/>
      <c r="P651" s="235"/>
      <c r="Q651" s="235"/>
    </row>
    <row r="652" spans="1:17" ht="12" customHeight="1" x14ac:dyDescent="0.25">
      <c r="A652" s="235"/>
      <c r="B652" s="235"/>
      <c r="C652" s="235"/>
      <c r="D652" s="235"/>
      <c r="E652" s="235"/>
      <c r="F652" s="235"/>
      <c r="G652" s="235"/>
      <c r="H652" s="235"/>
      <c r="I652" s="235"/>
      <c r="J652" s="235"/>
      <c r="K652" s="235"/>
      <c r="L652" s="235"/>
      <c r="M652" s="235"/>
      <c r="N652" s="235"/>
      <c r="O652" s="235"/>
      <c r="P652" s="235"/>
      <c r="Q652" s="235"/>
    </row>
    <row r="653" spans="1:17" ht="12" customHeight="1" x14ac:dyDescent="0.25">
      <c r="A653" s="235"/>
      <c r="B653" s="235"/>
      <c r="C653" s="235"/>
      <c r="D653" s="235"/>
      <c r="E653" s="235"/>
      <c r="F653" s="235"/>
      <c r="G653" s="235"/>
      <c r="H653" s="235"/>
      <c r="I653" s="235"/>
      <c r="J653" s="235"/>
      <c r="K653" s="235"/>
      <c r="L653" s="235"/>
      <c r="M653" s="235"/>
      <c r="N653" s="235"/>
      <c r="O653" s="235"/>
      <c r="P653" s="235"/>
      <c r="Q653" s="235"/>
    </row>
    <row r="654" spans="1:17" ht="12" customHeight="1" x14ac:dyDescent="0.25">
      <c r="A654" s="235"/>
      <c r="B654" s="235"/>
      <c r="C654" s="235"/>
      <c r="D654" s="235"/>
      <c r="E654" s="235"/>
      <c r="F654" s="235"/>
      <c r="G654" s="235"/>
      <c r="H654" s="235"/>
      <c r="I654" s="235"/>
      <c r="J654" s="235"/>
      <c r="K654" s="235"/>
      <c r="L654" s="235"/>
      <c r="M654" s="235"/>
      <c r="N654" s="235"/>
      <c r="O654" s="235"/>
      <c r="P654" s="235"/>
      <c r="Q654" s="235"/>
    </row>
    <row r="655" spans="1:17" ht="12" customHeight="1" x14ac:dyDescent="0.25">
      <c r="A655" s="235"/>
      <c r="B655" s="235"/>
      <c r="C655" s="235"/>
      <c r="D655" s="235"/>
      <c r="E655" s="235"/>
      <c r="F655" s="235"/>
      <c r="G655" s="235"/>
      <c r="H655" s="235"/>
      <c r="I655" s="235"/>
      <c r="J655" s="235"/>
      <c r="K655" s="235"/>
      <c r="L655" s="235"/>
      <c r="M655" s="235"/>
      <c r="N655" s="235"/>
      <c r="O655" s="235"/>
      <c r="P655" s="235"/>
      <c r="Q655" s="235"/>
    </row>
    <row r="656" spans="1:17" ht="12" customHeight="1" x14ac:dyDescent="0.25">
      <c r="A656" s="235"/>
      <c r="B656" s="235"/>
      <c r="C656" s="235"/>
      <c r="D656" s="235"/>
      <c r="E656" s="235"/>
      <c r="F656" s="235"/>
      <c r="G656" s="235"/>
      <c r="H656" s="235"/>
      <c r="I656" s="235"/>
      <c r="J656" s="235"/>
      <c r="K656" s="235"/>
      <c r="L656" s="235"/>
      <c r="M656" s="235"/>
      <c r="N656" s="235"/>
      <c r="O656" s="235"/>
      <c r="P656" s="235"/>
      <c r="Q656" s="235"/>
    </row>
    <row r="657" spans="1:17" ht="12" customHeight="1" x14ac:dyDescent="0.25">
      <c r="A657" s="235"/>
      <c r="B657" s="235"/>
      <c r="C657" s="235"/>
      <c r="D657" s="235"/>
      <c r="E657" s="235"/>
      <c r="F657" s="235"/>
      <c r="G657" s="235"/>
      <c r="H657" s="235"/>
      <c r="I657" s="235"/>
      <c r="J657" s="235"/>
      <c r="K657" s="235"/>
      <c r="L657" s="235"/>
      <c r="M657" s="235"/>
      <c r="N657" s="235"/>
      <c r="O657" s="235"/>
      <c r="P657" s="235"/>
      <c r="Q657" s="235"/>
    </row>
    <row r="658" spans="1:17" ht="12" customHeight="1" x14ac:dyDescent="0.25">
      <c r="A658" s="235"/>
      <c r="B658" s="235"/>
      <c r="C658" s="235"/>
      <c r="D658" s="235"/>
      <c r="E658" s="235"/>
      <c r="F658" s="235"/>
      <c r="G658" s="235"/>
      <c r="H658" s="235"/>
      <c r="I658" s="235"/>
      <c r="J658" s="235"/>
      <c r="K658" s="235"/>
      <c r="L658" s="235"/>
      <c r="M658" s="235"/>
      <c r="N658" s="235"/>
      <c r="O658" s="235"/>
      <c r="P658" s="235"/>
      <c r="Q658" s="235"/>
    </row>
    <row r="659" spans="1:17" ht="12" customHeight="1" x14ac:dyDescent="0.25">
      <c r="A659" s="235"/>
      <c r="B659" s="235"/>
      <c r="C659" s="235"/>
      <c r="D659" s="235"/>
      <c r="E659" s="235"/>
      <c r="F659" s="235"/>
      <c r="G659" s="235"/>
      <c r="H659" s="235"/>
      <c r="I659" s="235"/>
      <c r="J659" s="235"/>
      <c r="K659" s="235"/>
      <c r="L659" s="235"/>
      <c r="M659" s="235"/>
      <c r="N659" s="235"/>
      <c r="O659" s="235"/>
      <c r="P659" s="235"/>
      <c r="Q659" s="235"/>
    </row>
    <row r="660" spans="1:17" ht="12" customHeight="1" x14ac:dyDescent="0.25">
      <c r="A660" s="235"/>
      <c r="B660" s="235"/>
      <c r="C660" s="235"/>
      <c r="D660" s="235"/>
      <c r="E660" s="235"/>
      <c r="F660" s="235"/>
      <c r="G660" s="235"/>
      <c r="H660" s="235"/>
      <c r="I660" s="235"/>
      <c r="J660" s="235"/>
      <c r="K660" s="235"/>
      <c r="L660" s="235"/>
      <c r="M660" s="235"/>
      <c r="N660" s="235"/>
      <c r="O660" s="235"/>
      <c r="P660" s="235"/>
      <c r="Q660" s="235"/>
    </row>
    <row r="661" spans="1:17" ht="12" customHeight="1" x14ac:dyDescent="0.25">
      <c r="A661" s="235"/>
      <c r="B661" s="235"/>
      <c r="C661" s="235"/>
      <c r="D661" s="235"/>
      <c r="E661" s="235"/>
      <c r="F661" s="235"/>
      <c r="G661" s="235"/>
      <c r="H661" s="235"/>
      <c r="I661" s="235"/>
      <c r="J661" s="235"/>
      <c r="K661" s="235"/>
      <c r="L661" s="235"/>
      <c r="M661" s="235"/>
      <c r="N661" s="235"/>
      <c r="O661" s="235"/>
      <c r="P661" s="235"/>
      <c r="Q661" s="235"/>
    </row>
    <row r="662" spans="1:17" ht="12" customHeight="1" x14ac:dyDescent="0.25">
      <c r="A662" s="235"/>
      <c r="B662" s="235"/>
      <c r="C662" s="235"/>
      <c r="D662" s="235"/>
      <c r="E662" s="235"/>
      <c r="F662" s="235"/>
      <c r="G662" s="235"/>
      <c r="H662" s="235"/>
      <c r="I662" s="235"/>
      <c r="J662" s="235"/>
      <c r="K662" s="235"/>
      <c r="L662" s="235"/>
      <c r="M662" s="235"/>
      <c r="N662" s="235"/>
      <c r="O662" s="235"/>
      <c r="P662" s="235"/>
      <c r="Q662" s="235"/>
    </row>
    <row r="663" spans="1:17" ht="12" customHeight="1" x14ac:dyDescent="0.25">
      <c r="A663" s="235"/>
      <c r="B663" s="235"/>
      <c r="C663" s="235"/>
      <c r="D663" s="235"/>
      <c r="E663" s="235"/>
      <c r="F663" s="235"/>
      <c r="G663" s="235"/>
      <c r="H663" s="235"/>
      <c r="I663" s="235"/>
      <c r="J663" s="235"/>
      <c r="K663" s="235"/>
      <c r="L663" s="235"/>
      <c r="M663" s="235"/>
      <c r="N663" s="235"/>
      <c r="O663" s="235"/>
      <c r="P663" s="235"/>
      <c r="Q663" s="235"/>
    </row>
    <row r="664" spans="1:17" ht="12" customHeight="1" x14ac:dyDescent="0.25">
      <c r="A664" s="235"/>
      <c r="B664" s="235"/>
      <c r="C664" s="235"/>
      <c r="D664" s="235"/>
      <c r="E664" s="235"/>
      <c r="F664" s="235"/>
      <c r="G664" s="235"/>
      <c r="H664" s="235"/>
      <c r="I664" s="235"/>
      <c r="J664" s="235"/>
      <c r="K664" s="235"/>
      <c r="L664" s="235"/>
      <c r="M664" s="235"/>
      <c r="N664" s="235"/>
      <c r="O664" s="235"/>
      <c r="P664" s="235"/>
      <c r="Q664" s="235"/>
    </row>
    <row r="665" spans="1:17" ht="12" customHeight="1" x14ac:dyDescent="0.25">
      <c r="A665" s="235"/>
      <c r="B665" s="235"/>
      <c r="C665" s="235"/>
      <c r="D665" s="235"/>
      <c r="E665" s="235"/>
      <c r="F665" s="235"/>
      <c r="G665" s="235"/>
      <c r="H665" s="235"/>
      <c r="I665" s="235"/>
      <c r="J665" s="235"/>
      <c r="K665" s="235"/>
      <c r="L665" s="235"/>
      <c r="M665" s="235"/>
      <c r="N665" s="235"/>
      <c r="O665" s="235"/>
      <c r="P665" s="235"/>
      <c r="Q665" s="235"/>
    </row>
    <row r="666" spans="1:17" ht="12" customHeight="1" x14ac:dyDescent="0.25">
      <c r="A666" s="235"/>
      <c r="B666" s="235"/>
      <c r="C666" s="235"/>
      <c r="D666" s="235"/>
      <c r="E666" s="235"/>
      <c r="F666" s="235"/>
      <c r="G666" s="235"/>
      <c r="H666" s="235"/>
      <c r="I666" s="235"/>
      <c r="J666" s="235"/>
      <c r="K666" s="235"/>
      <c r="L666" s="235"/>
      <c r="M666" s="235"/>
      <c r="N666" s="235"/>
      <c r="O666" s="235"/>
      <c r="P666" s="235"/>
      <c r="Q666" s="235"/>
    </row>
    <row r="667" spans="1:17" ht="12" customHeight="1" x14ac:dyDescent="0.25">
      <c r="A667" s="235"/>
      <c r="B667" s="235"/>
      <c r="C667" s="235"/>
      <c r="D667" s="235"/>
      <c r="E667" s="235"/>
      <c r="F667" s="235"/>
      <c r="G667" s="235"/>
      <c r="H667" s="235"/>
      <c r="I667" s="235"/>
      <c r="J667" s="235"/>
      <c r="K667" s="235"/>
      <c r="L667" s="235"/>
      <c r="M667" s="235"/>
      <c r="N667" s="235"/>
      <c r="O667" s="235"/>
      <c r="P667" s="235"/>
      <c r="Q667" s="235"/>
    </row>
    <row r="668" spans="1:17" ht="12" customHeight="1" x14ac:dyDescent="0.25">
      <c r="A668" s="235"/>
      <c r="B668" s="235"/>
      <c r="C668" s="235"/>
      <c r="D668" s="235"/>
      <c r="E668" s="235"/>
      <c r="F668" s="235"/>
      <c r="G668" s="235"/>
      <c r="H668" s="235"/>
      <c r="I668" s="235"/>
      <c r="J668" s="235"/>
      <c r="K668" s="235"/>
      <c r="L668" s="235"/>
      <c r="M668" s="235"/>
      <c r="N668" s="235"/>
      <c r="O668" s="235"/>
      <c r="P668" s="235"/>
      <c r="Q668" s="235"/>
    </row>
    <row r="669" spans="1:17" ht="12" customHeight="1" x14ac:dyDescent="0.25">
      <c r="A669" s="235"/>
      <c r="B669" s="235"/>
      <c r="C669" s="235"/>
      <c r="D669" s="235"/>
      <c r="E669" s="235"/>
      <c r="F669" s="235"/>
      <c r="G669" s="235"/>
      <c r="H669" s="235"/>
      <c r="I669" s="235"/>
      <c r="J669" s="235"/>
      <c r="K669" s="235"/>
      <c r="L669" s="235"/>
      <c r="M669" s="235"/>
      <c r="N669" s="235"/>
      <c r="O669" s="235"/>
      <c r="P669" s="235"/>
      <c r="Q669" s="235"/>
    </row>
    <row r="670" spans="1:17" ht="12" customHeight="1" x14ac:dyDescent="0.25">
      <c r="A670" s="235"/>
      <c r="B670" s="235"/>
      <c r="C670" s="235"/>
      <c r="D670" s="235"/>
      <c r="E670" s="235"/>
      <c r="F670" s="235"/>
      <c r="G670" s="235"/>
      <c r="H670" s="235"/>
      <c r="I670" s="235"/>
      <c r="J670" s="235"/>
      <c r="K670" s="235"/>
      <c r="L670" s="235"/>
      <c r="M670" s="235"/>
      <c r="N670" s="235"/>
      <c r="O670" s="235"/>
      <c r="P670" s="235"/>
      <c r="Q670" s="235"/>
    </row>
    <row r="671" spans="1:17" ht="12" customHeight="1" x14ac:dyDescent="0.25">
      <c r="A671" s="235"/>
      <c r="B671" s="235"/>
      <c r="C671" s="235"/>
      <c r="D671" s="235"/>
      <c r="E671" s="235"/>
      <c r="F671" s="235"/>
      <c r="G671" s="235"/>
      <c r="H671" s="235"/>
      <c r="I671" s="235"/>
      <c r="J671" s="235"/>
      <c r="K671" s="235"/>
      <c r="L671" s="235"/>
      <c r="M671" s="235"/>
      <c r="N671" s="235"/>
      <c r="O671" s="235"/>
      <c r="P671" s="235"/>
      <c r="Q671" s="235"/>
    </row>
    <row r="672" spans="1:17" ht="12" customHeight="1" x14ac:dyDescent="0.25">
      <c r="A672" s="235"/>
      <c r="B672" s="235"/>
      <c r="C672" s="235"/>
      <c r="D672" s="235"/>
      <c r="E672" s="235"/>
      <c r="F672" s="235"/>
      <c r="G672" s="235"/>
      <c r="H672" s="235"/>
      <c r="I672" s="235"/>
      <c r="J672" s="235"/>
      <c r="K672" s="235"/>
      <c r="L672" s="235"/>
      <c r="M672" s="235"/>
      <c r="N672" s="235"/>
      <c r="O672" s="235"/>
      <c r="P672" s="235"/>
      <c r="Q672" s="235"/>
    </row>
    <row r="673" spans="1:17" ht="12" customHeight="1" x14ac:dyDescent="0.25">
      <c r="A673" s="235"/>
      <c r="B673" s="235"/>
      <c r="C673" s="235"/>
      <c r="D673" s="235"/>
      <c r="E673" s="235"/>
      <c r="F673" s="235"/>
      <c r="G673" s="235"/>
      <c r="H673" s="235"/>
      <c r="I673" s="235"/>
      <c r="J673" s="235"/>
      <c r="K673" s="235"/>
      <c r="L673" s="235"/>
      <c r="M673" s="235"/>
      <c r="N673" s="235"/>
      <c r="O673" s="235"/>
      <c r="P673" s="235"/>
      <c r="Q673" s="235"/>
    </row>
    <row r="674" spans="1:17" ht="12" customHeight="1" x14ac:dyDescent="0.25">
      <c r="A674" s="235"/>
      <c r="B674" s="235"/>
      <c r="C674" s="235"/>
      <c r="D674" s="235"/>
      <c r="E674" s="235"/>
      <c r="F674" s="235"/>
      <c r="G674" s="235"/>
      <c r="H674" s="235"/>
      <c r="I674" s="235"/>
      <c r="J674" s="235"/>
      <c r="K674" s="235"/>
      <c r="L674" s="235"/>
      <c r="M674" s="235"/>
      <c r="N674" s="235"/>
      <c r="O674" s="235"/>
      <c r="P674" s="235"/>
      <c r="Q674" s="235"/>
    </row>
    <row r="675" spans="1:17" ht="12" customHeight="1" x14ac:dyDescent="0.25">
      <c r="A675" s="235"/>
      <c r="B675" s="235"/>
      <c r="C675" s="235"/>
      <c r="D675" s="235"/>
      <c r="E675" s="235"/>
      <c r="F675" s="235"/>
      <c r="G675" s="235"/>
      <c r="H675" s="235"/>
      <c r="I675" s="235"/>
      <c r="J675" s="235"/>
      <c r="K675" s="235"/>
      <c r="L675" s="235"/>
      <c r="M675" s="235"/>
      <c r="N675" s="235"/>
      <c r="O675" s="235"/>
      <c r="P675" s="235"/>
      <c r="Q675" s="235"/>
    </row>
    <row r="676" spans="1:17" ht="12" customHeight="1" x14ac:dyDescent="0.25">
      <c r="A676" s="235"/>
      <c r="B676" s="235"/>
      <c r="C676" s="235"/>
      <c r="D676" s="235"/>
      <c r="E676" s="235"/>
      <c r="F676" s="235"/>
      <c r="G676" s="235"/>
      <c r="H676" s="235"/>
      <c r="I676" s="235"/>
      <c r="J676" s="235"/>
      <c r="K676" s="235"/>
      <c r="L676" s="235"/>
      <c r="M676" s="235"/>
      <c r="N676" s="235"/>
      <c r="O676" s="235"/>
      <c r="P676" s="235"/>
      <c r="Q676" s="235"/>
    </row>
    <row r="677" spans="1:17" ht="12" customHeight="1" x14ac:dyDescent="0.25">
      <c r="A677" s="235"/>
      <c r="B677" s="235"/>
      <c r="C677" s="235"/>
      <c r="D677" s="235"/>
      <c r="E677" s="235"/>
      <c r="F677" s="235"/>
      <c r="G677" s="235"/>
      <c r="H677" s="235"/>
      <c r="I677" s="235"/>
      <c r="J677" s="235"/>
      <c r="K677" s="235"/>
      <c r="L677" s="235"/>
      <c r="M677" s="235"/>
      <c r="N677" s="235"/>
      <c r="O677" s="235"/>
      <c r="P677" s="235"/>
      <c r="Q677" s="235"/>
    </row>
    <row r="678" spans="1:17" ht="12" customHeight="1" x14ac:dyDescent="0.25">
      <c r="A678" s="235"/>
      <c r="B678" s="235"/>
      <c r="C678" s="235"/>
      <c r="D678" s="235"/>
      <c r="E678" s="235"/>
      <c r="F678" s="235"/>
      <c r="G678" s="235"/>
      <c r="H678" s="235"/>
      <c r="I678" s="235"/>
      <c r="J678" s="235"/>
      <c r="K678" s="235"/>
      <c r="L678" s="235"/>
      <c r="M678" s="235"/>
      <c r="N678" s="235"/>
      <c r="O678" s="235"/>
      <c r="P678" s="235"/>
      <c r="Q678" s="235"/>
    </row>
    <row r="679" spans="1:17" ht="12" customHeight="1" x14ac:dyDescent="0.25">
      <c r="A679" s="235"/>
      <c r="B679" s="235"/>
      <c r="C679" s="235"/>
      <c r="D679" s="235"/>
      <c r="E679" s="235"/>
      <c r="F679" s="235"/>
      <c r="G679" s="235"/>
      <c r="H679" s="235"/>
      <c r="I679" s="235"/>
      <c r="J679" s="235"/>
      <c r="K679" s="235"/>
      <c r="L679" s="235"/>
      <c r="M679" s="235"/>
      <c r="N679" s="235"/>
      <c r="O679" s="235"/>
      <c r="P679" s="235"/>
      <c r="Q679" s="235"/>
    </row>
    <row r="680" spans="1:17" ht="12" customHeight="1" x14ac:dyDescent="0.25">
      <c r="A680" s="235"/>
      <c r="B680" s="235"/>
      <c r="C680" s="235"/>
      <c r="D680" s="235"/>
      <c r="E680" s="235"/>
      <c r="F680" s="235"/>
      <c r="G680" s="235"/>
      <c r="H680" s="235"/>
      <c r="I680" s="235"/>
      <c r="J680" s="235"/>
      <c r="K680" s="235"/>
      <c r="L680" s="235"/>
      <c r="M680" s="235"/>
      <c r="N680" s="235"/>
      <c r="O680" s="235"/>
      <c r="P680" s="235"/>
      <c r="Q680" s="235"/>
    </row>
    <row r="681" spans="1:17" ht="12" customHeight="1" x14ac:dyDescent="0.25">
      <c r="A681" s="235"/>
      <c r="B681" s="235"/>
      <c r="C681" s="235"/>
      <c r="D681" s="235"/>
      <c r="E681" s="235"/>
      <c r="F681" s="235"/>
      <c r="G681" s="235"/>
      <c r="H681" s="235"/>
      <c r="I681" s="235"/>
      <c r="J681" s="235"/>
      <c r="K681" s="235"/>
      <c r="L681" s="235"/>
      <c r="M681" s="235"/>
      <c r="N681" s="235"/>
      <c r="O681" s="235"/>
      <c r="P681" s="235"/>
      <c r="Q681" s="235"/>
    </row>
    <row r="682" spans="1:17" ht="12" customHeight="1" x14ac:dyDescent="0.25">
      <c r="A682" s="235"/>
      <c r="B682" s="235"/>
      <c r="C682" s="235"/>
      <c r="D682" s="235"/>
      <c r="E682" s="235"/>
      <c r="F682" s="235"/>
      <c r="G682" s="235"/>
      <c r="H682" s="235"/>
      <c r="I682" s="235"/>
      <c r="J682" s="235"/>
      <c r="K682" s="235"/>
      <c r="L682" s="235"/>
      <c r="M682" s="235"/>
      <c r="N682" s="235"/>
      <c r="O682" s="235"/>
      <c r="P682" s="235"/>
      <c r="Q682" s="235"/>
    </row>
    <row r="683" spans="1:17" ht="12" customHeight="1" x14ac:dyDescent="0.25">
      <c r="A683" s="235"/>
      <c r="B683" s="235"/>
      <c r="C683" s="235"/>
      <c r="D683" s="235"/>
      <c r="E683" s="235"/>
      <c r="F683" s="235"/>
      <c r="G683" s="235"/>
      <c r="H683" s="235"/>
      <c r="I683" s="235"/>
      <c r="J683" s="235"/>
      <c r="K683" s="235"/>
      <c r="L683" s="235"/>
      <c r="M683" s="235"/>
      <c r="N683" s="235"/>
      <c r="O683" s="235"/>
      <c r="P683" s="235"/>
      <c r="Q683" s="235"/>
    </row>
    <row r="684" spans="1:17" ht="12" customHeight="1" x14ac:dyDescent="0.25">
      <c r="A684" s="235"/>
      <c r="B684" s="235"/>
      <c r="C684" s="235"/>
      <c r="D684" s="235"/>
      <c r="E684" s="235"/>
      <c r="F684" s="235"/>
      <c r="G684" s="235"/>
      <c r="H684" s="235"/>
      <c r="I684" s="235"/>
      <c r="J684" s="235"/>
      <c r="K684" s="235"/>
      <c r="L684" s="235"/>
      <c r="M684" s="235"/>
      <c r="N684" s="235"/>
      <c r="O684" s="235"/>
      <c r="P684" s="235"/>
      <c r="Q684" s="235"/>
    </row>
    <row r="685" spans="1:17" ht="12" customHeight="1" x14ac:dyDescent="0.25">
      <c r="A685" s="235"/>
      <c r="B685" s="235"/>
      <c r="C685" s="235"/>
      <c r="D685" s="235"/>
      <c r="E685" s="235"/>
      <c r="F685" s="235"/>
      <c r="G685" s="235"/>
      <c r="H685" s="235"/>
      <c r="I685" s="235"/>
      <c r="J685" s="235"/>
      <c r="K685" s="235"/>
      <c r="L685" s="235"/>
      <c r="M685" s="235"/>
      <c r="N685" s="235"/>
      <c r="O685" s="235"/>
      <c r="P685" s="235"/>
      <c r="Q685" s="235"/>
    </row>
    <row r="686" spans="1:17" ht="12" customHeight="1" x14ac:dyDescent="0.25">
      <c r="A686" s="235"/>
      <c r="B686" s="235"/>
      <c r="C686" s="235"/>
      <c r="D686" s="235"/>
      <c r="E686" s="235"/>
      <c r="F686" s="235"/>
      <c r="G686" s="235"/>
      <c r="H686" s="235"/>
      <c r="I686" s="235"/>
      <c r="J686" s="235"/>
      <c r="K686" s="235"/>
      <c r="L686" s="235"/>
      <c r="M686" s="235"/>
      <c r="N686" s="235"/>
      <c r="O686" s="235"/>
      <c r="P686" s="235"/>
      <c r="Q686" s="235"/>
    </row>
    <row r="687" spans="1:17" ht="12" customHeight="1" x14ac:dyDescent="0.25">
      <c r="A687" s="235"/>
      <c r="B687" s="235"/>
      <c r="C687" s="235"/>
      <c r="D687" s="235"/>
      <c r="E687" s="235"/>
      <c r="F687" s="235"/>
      <c r="G687" s="235"/>
      <c r="H687" s="235"/>
      <c r="I687" s="235"/>
      <c r="J687" s="235"/>
      <c r="K687" s="235"/>
      <c r="L687" s="235"/>
      <c r="M687" s="235"/>
      <c r="N687" s="235"/>
      <c r="O687" s="235"/>
      <c r="P687" s="235"/>
      <c r="Q687" s="235"/>
    </row>
    <row r="688" spans="1:17" ht="12" customHeight="1" x14ac:dyDescent="0.25">
      <c r="A688" s="235"/>
      <c r="B688" s="235"/>
      <c r="C688" s="235"/>
      <c r="D688" s="235"/>
      <c r="E688" s="235"/>
      <c r="F688" s="235"/>
      <c r="G688" s="235"/>
      <c r="H688" s="235"/>
      <c r="I688" s="235"/>
      <c r="J688" s="235"/>
      <c r="K688" s="235"/>
      <c r="L688" s="235"/>
      <c r="M688" s="235"/>
      <c r="N688" s="235"/>
      <c r="O688" s="235"/>
      <c r="P688" s="235"/>
      <c r="Q688" s="235"/>
    </row>
    <row r="689" spans="1:17" ht="12" customHeight="1" x14ac:dyDescent="0.25">
      <c r="A689" s="235"/>
      <c r="B689" s="235"/>
      <c r="C689" s="235"/>
      <c r="D689" s="235"/>
      <c r="E689" s="235"/>
      <c r="F689" s="235"/>
      <c r="G689" s="235"/>
      <c r="H689" s="235"/>
      <c r="I689" s="235"/>
      <c r="J689" s="235"/>
      <c r="K689" s="235"/>
      <c r="L689" s="235"/>
      <c r="M689" s="235"/>
      <c r="N689" s="235"/>
      <c r="O689" s="235"/>
      <c r="P689" s="235"/>
      <c r="Q689" s="235"/>
    </row>
    <row r="690" spans="1:17" ht="12" customHeight="1" x14ac:dyDescent="0.25">
      <c r="A690" s="235"/>
      <c r="B690" s="235"/>
      <c r="C690" s="235"/>
      <c r="D690" s="235"/>
      <c r="E690" s="235"/>
      <c r="F690" s="235"/>
      <c r="G690" s="235"/>
      <c r="H690" s="235"/>
      <c r="I690" s="235"/>
      <c r="J690" s="235"/>
      <c r="K690" s="235"/>
      <c r="L690" s="235"/>
      <c r="M690" s="235"/>
      <c r="N690" s="235"/>
      <c r="O690" s="235"/>
      <c r="P690" s="235"/>
      <c r="Q690" s="235"/>
    </row>
    <row r="691" spans="1:17" ht="12" customHeight="1" x14ac:dyDescent="0.25">
      <c r="A691" s="235"/>
      <c r="B691" s="235"/>
      <c r="C691" s="235"/>
      <c r="D691" s="235"/>
      <c r="E691" s="235"/>
      <c r="F691" s="235"/>
      <c r="G691" s="235"/>
      <c r="H691" s="235"/>
      <c r="I691" s="235"/>
      <c r="J691" s="235"/>
      <c r="K691" s="235"/>
      <c r="L691" s="235"/>
      <c r="M691" s="235"/>
      <c r="N691" s="235"/>
      <c r="O691" s="235"/>
      <c r="P691" s="235"/>
      <c r="Q691" s="235"/>
    </row>
    <row r="692" spans="1:17" ht="12" customHeight="1" x14ac:dyDescent="0.25">
      <c r="A692" s="235"/>
      <c r="B692" s="235"/>
      <c r="C692" s="235"/>
      <c r="D692" s="235"/>
      <c r="E692" s="235"/>
      <c r="F692" s="235"/>
      <c r="G692" s="235"/>
      <c r="H692" s="235"/>
      <c r="I692" s="235"/>
      <c r="J692" s="235"/>
      <c r="K692" s="235"/>
      <c r="L692" s="235"/>
      <c r="M692" s="235"/>
      <c r="N692" s="235"/>
      <c r="O692" s="235"/>
      <c r="P692" s="235"/>
      <c r="Q692" s="235"/>
    </row>
    <row r="693" spans="1:17" ht="12" customHeight="1" x14ac:dyDescent="0.25">
      <c r="A693" s="235"/>
      <c r="B693" s="235"/>
      <c r="C693" s="235"/>
      <c r="D693" s="235"/>
      <c r="E693" s="235"/>
      <c r="F693" s="235"/>
      <c r="G693" s="235"/>
      <c r="H693" s="235"/>
      <c r="I693" s="235"/>
      <c r="J693" s="235"/>
      <c r="K693" s="235"/>
      <c r="L693" s="235"/>
      <c r="M693" s="235"/>
      <c r="N693" s="235"/>
      <c r="O693" s="235"/>
      <c r="P693" s="235"/>
      <c r="Q693" s="235"/>
    </row>
    <row r="694" spans="1:17" ht="12" customHeight="1" x14ac:dyDescent="0.25">
      <c r="A694" s="235"/>
      <c r="B694" s="235"/>
      <c r="C694" s="235"/>
      <c r="D694" s="235"/>
      <c r="E694" s="235"/>
      <c r="F694" s="235"/>
      <c r="G694" s="235"/>
      <c r="H694" s="235"/>
      <c r="I694" s="235"/>
      <c r="J694" s="235"/>
      <c r="K694" s="235"/>
      <c r="L694" s="235"/>
      <c r="M694" s="235"/>
      <c r="N694" s="235"/>
      <c r="O694" s="235"/>
      <c r="P694" s="235"/>
      <c r="Q694" s="235"/>
    </row>
    <row r="695" spans="1:17" ht="12" customHeight="1" x14ac:dyDescent="0.25">
      <c r="A695" s="235"/>
      <c r="B695" s="235"/>
      <c r="C695" s="235"/>
      <c r="D695" s="235"/>
      <c r="E695" s="235"/>
      <c r="F695" s="235"/>
      <c r="G695" s="235"/>
      <c r="H695" s="235"/>
      <c r="I695" s="235"/>
      <c r="J695" s="235"/>
      <c r="K695" s="235"/>
      <c r="L695" s="235"/>
      <c r="M695" s="235"/>
      <c r="N695" s="235"/>
      <c r="O695" s="235"/>
      <c r="P695" s="235"/>
      <c r="Q695" s="235"/>
    </row>
    <row r="696" spans="1:17" ht="12" customHeight="1" x14ac:dyDescent="0.25">
      <c r="A696" s="235"/>
      <c r="B696" s="235"/>
      <c r="C696" s="235"/>
      <c r="D696" s="235"/>
      <c r="E696" s="235"/>
      <c r="F696" s="235"/>
      <c r="G696" s="235"/>
      <c r="H696" s="235"/>
      <c r="I696" s="235"/>
      <c r="J696" s="235"/>
      <c r="K696" s="235"/>
      <c r="L696" s="235"/>
      <c r="M696" s="235"/>
      <c r="N696" s="235"/>
      <c r="O696" s="235"/>
      <c r="P696" s="235"/>
      <c r="Q696" s="235"/>
    </row>
    <row r="697" spans="1:17" ht="12" customHeight="1" x14ac:dyDescent="0.25">
      <c r="A697" s="235"/>
      <c r="B697" s="235"/>
      <c r="C697" s="235"/>
      <c r="D697" s="235"/>
      <c r="E697" s="235"/>
      <c r="F697" s="235"/>
      <c r="G697" s="235"/>
      <c r="H697" s="235"/>
      <c r="I697" s="235"/>
      <c r="J697" s="235"/>
      <c r="K697" s="235"/>
      <c r="L697" s="235"/>
      <c r="M697" s="235"/>
      <c r="N697" s="235"/>
      <c r="O697" s="235"/>
      <c r="P697" s="235"/>
      <c r="Q697" s="235"/>
    </row>
    <row r="698" spans="1:17" ht="12" customHeight="1" x14ac:dyDescent="0.25">
      <c r="A698" s="235"/>
      <c r="B698" s="235"/>
      <c r="C698" s="235"/>
      <c r="D698" s="235"/>
      <c r="E698" s="235"/>
      <c r="F698" s="235"/>
      <c r="G698" s="235"/>
      <c r="H698" s="235"/>
      <c r="I698" s="235"/>
      <c r="J698" s="235"/>
      <c r="K698" s="235"/>
      <c r="L698" s="235"/>
      <c r="M698" s="235"/>
      <c r="N698" s="235"/>
      <c r="O698" s="235"/>
      <c r="P698" s="235"/>
      <c r="Q698" s="235"/>
    </row>
    <row r="699" spans="1:17" ht="12" customHeight="1" x14ac:dyDescent="0.25">
      <c r="A699" s="235"/>
      <c r="B699" s="235"/>
      <c r="C699" s="235"/>
      <c r="D699" s="235"/>
      <c r="E699" s="235"/>
      <c r="F699" s="235"/>
      <c r="G699" s="235"/>
      <c r="H699" s="235"/>
      <c r="I699" s="235"/>
      <c r="J699" s="235"/>
      <c r="K699" s="235"/>
      <c r="L699" s="235"/>
      <c r="M699" s="235"/>
      <c r="N699" s="235"/>
      <c r="O699" s="235"/>
      <c r="P699" s="235"/>
      <c r="Q699" s="235"/>
    </row>
    <row r="700" spans="1:17" ht="12" customHeight="1" x14ac:dyDescent="0.25">
      <c r="A700" s="235"/>
      <c r="B700" s="235"/>
      <c r="C700" s="235"/>
      <c r="D700" s="235"/>
      <c r="E700" s="235"/>
      <c r="F700" s="235"/>
      <c r="G700" s="235"/>
      <c r="H700" s="235"/>
      <c r="I700" s="235"/>
      <c r="J700" s="235"/>
      <c r="K700" s="235"/>
      <c r="L700" s="235"/>
      <c r="M700" s="235"/>
      <c r="N700" s="235"/>
      <c r="O700" s="235"/>
      <c r="P700" s="235"/>
      <c r="Q700" s="235"/>
    </row>
    <row r="701" spans="1:17" ht="12" customHeight="1" x14ac:dyDescent="0.25">
      <c r="A701" s="235"/>
      <c r="B701" s="235"/>
      <c r="C701" s="235"/>
      <c r="D701" s="235"/>
      <c r="E701" s="235"/>
      <c r="F701" s="235"/>
      <c r="G701" s="235"/>
      <c r="H701" s="235"/>
      <c r="I701" s="235"/>
      <c r="J701" s="235"/>
      <c r="K701" s="235"/>
      <c r="L701" s="235"/>
      <c r="M701" s="235"/>
      <c r="N701" s="235"/>
      <c r="O701" s="235"/>
      <c r="P701" s="235"/>
      <c r="Q701" s="235"/>
    </row>
    <row r="702" spans="1:17" ht="12" customHeight="1" x14ac:dyDescent="0.25">
      <c r="A702" s="235"/>
      <c r="B702" s="235"/>
      <c r="C702" s="235"/>
      <c r="D702" s="235"/>
      <c r="E702" s="235"/>
      <c r="F702" s="235"/>
      <c r="G702" s="235"/>
      <c r="H702" s="235"/>
      <c r="I702" s="235"/>
      <c r="J702" s="235"/>
      <c r="K702" s="235"/>
      <c r="L702" s="235"/>
      <c r="M702" s="235"/>
      <c r="N702" s="235"/>
      <c r="O702" s="235"/>
      <c r="P702" s="235"/>
      <c r="Q702" s="235"/>
    </row>
    <row r="703" spans="1:17" ht="12" customHeight="1" x14ac:dyDescent="0.25">
      <c r="A703" s="235"/>
      <c r="B703" s="235"/>
      <c r="C703" s="235"/>
      <c r="D703" s="235"/>
      <c r="E703" s="235"/>
      <c r="F703" s="235"/>
      <c r="G703" s="235"/>
      <c r="H703" s="235"/>
      <c r="I703" s="235"/>
      <c r="J703" s="235"/>
      <c r="K703" s="235"/>
      <c r="L703" s="235"/>
      <c r="M703" s="235"/>
      <c r="N703" s="235"/>
      <c r="O703" s="235"/>
      <c r="P703" s="235"/>
      <c r="Q703" s="235"/>
    </row>
    <row r="704" spans="1:17" ht="12" customHeight="1" x14ac:dyDescent="0.25">
      <c r="A704" s="235"/>
      <c r="B704" s="235"/>
      <c r="C704" s="235"/>
      <c r="D704" s="235"/>
      <c r="E704" s="235"/>
      <c r="F704" s="235"/>
      <c r="G704" s="235"/>
      <c r="H704" s="235"/>
      <c r="I704" s="235"/>
      <c r="J704" s="235"/>
      <c r="K704" s="235"/>
      <c r="L704" s="235"/>
      <c r="M704" s="235"/>
      <c r="N704" s="235"/>
      <c r="O704" s="235"/>
      <c r="P704" s="235"/>
      <c r="Q704" s="235"/>
    </row>
    <row r="705" spans="1:17" ht="12" customHeight="1" x14ac:dyDescent="0.25">
      <c r="A705" s="235"/>
      <c r="B705" s="235"/>
      <c r="C705" s="235"/>
      <c r="D705" s="235"/>
      <c r="E705" s="235"/>
      <c r="F705" s="235"/>
      <c r="G705" s="235"/>
      <c r="H705" s="235"/>
      <c r="I705" s="235"/>
      <c r="J705" s="235"/>
      <c r="K705" s="235"/>
      <c r="L705" s="235"/>
      <c r="M705" s="235"/>
      <c r="N705" s="235"/>
      <c r="O705" s="235"/>
      <c r="P705" s="235"/>
      <c r="Q705" s="235"/>
    </row>
    <row r="706" spans="1:17" ht="12" customHeight="1" x14ac:dyDescent="0.25">
      <c r="A706" s="235"/>
      <c r="B706" s="235"/>
      <c r="C706" s="235"/>
      <c r="D706" s="235"/>
      <c r="E706" s="235"/>
      <c r="F706" s="235"/>
      <c r="G706" s="235"/>
      <c r="H706" s="235"/>
      <c r="I706" s="235"/>
      <c r="J706" s="235"/>
      <c r="K706" s="235"/>
      <c r="L706" s="235"/>
      <c r="M706" s="235"/>
      <c r="N706" s="235"/>
      <c r="O706" s="235"/>
      <c r="P706" s="235"/>
      <c r="Q706" s="235"/>
    </row>
    <row r="707" spans="1:17" ht="12" customHeight="1" x14ac:dyDescent="0.25">
      <c r="A707" s="235"/>
      <c r="B707" s="235"/>
      <c r="C707" s="235"/>
      <c r="D707" s="235"/>
      <c r="E707" s="235"/>
      <c r="F707" s="235"/>
      <c r="G707" s="235"/>
      <c r="H707" s="235"/>
      <c r="I707" s="235"/>
      <c r="J707" s="235"/>
      <c r="K707" s="235"/>
      <c r="L707" s="235"/>
      <c r="M707" s="235"/>
      <c r="N707" s="235"/>
      <c r="O707" s="235"/>
      <c r="P707" s="235"/>
      <c r="Q707" s="235"/>
    </row>
    <row r="708" spans="1:17" ht="12" customHeight="1" x14ac:dyDescent="0.25">
      <c r="A708" s="235"/>
      <c r="B708" s="235"/>
      <c r="C708" s="235"/>
      <c r="D708" s="235"/>
      <c r="E708" s="235"/>
      <c r="F708" s="235"/>
      <c r="G708" s="235"/>
      <c r="H708" s="235"/>
      <c r="I708" s="235"/>
      <c r="J708" s="235"/>
      <c r="K708" s="235"/>
      <c r="L708" s="235"/>
      <c r="M708" s="235"/>
      <c r="N708" s="235"/>
      <c r="O708" s="235"/>
      <c r="P708" s="235"/>
      <c r="Q708" s="235"/>
    </row>
    <row r="709" spans="1:17" ht="12" customHeight="1" x14ac:dyDescent="0.25">
      <c r="A709" s="235"/>
      <c r="B709" s="235"/>
      <c r="C709" s="235"/>
      <c r="D709" s="235"/>
      <c r="E709" s="235"/>
      <c r="F709" s="235"/>
      <c r="G709" s="235"/>
      <c r="H709" s="235"/>
      <c r="I709" s="235"/>
      <c r="J709" s="235"/>
      <c r="K709" s="235"/>
      <c r="L709" s="235"/>
      <c r="M709" s="235"/>
      <c r="N709" s="235"/>
      <c r="O709" s="235"/>
      <c r="P709" s="235"/>
      <c r="Q709" s="235"/>
    </row>
    <row r="710" spans="1:17" ht="12" customHeight="1" x14ac:dyDescent="0.25">
      <c r="A710" s="235"/>
      <c r="B710" s="235"/>
      <c r="C710" s="235"/>
      <c r="D710" s="235"/>
      <c r="E710" s="235"/>
      <c r="F710" s="235"/>
      <c r="G710" s="235"/>
      <c r="H710" s="235"/>
      <c r="I710" s="235"/>
      <c r="J710" s="235"/>
      <c r="K710" s="235"/>
      <c r="L710" s="235"/>
      <c r="M710" s="235"/>
      <c r="N710" s="235"/>
      <c r="O710" s="235"/>
      <c r="P710" s="235"/>
      <c r="Q710" s="235"/>
    </row>
    <row r="711" spans="1:17" ht="12" customHeight="1" x14ac:dyDescent="0.25">
      <c r="A711" s="235"/>
      <c r="B711" s="235"/>
      <c r="C711" s="235"/>
      <c r="D711" s="235"/>
      <c r="E711" s="235"/>
      <c r="F711" s="235"/>
      <c r="G711" s="235"/>
      <c r="H711" s="235"/>
      <c r="I711" s="235"/>
      <c r="J711" s="235"/>
      <c r="K711" s="235"/>
      <c r="L711" s="235"/>
      <c r="M711" s="235"/>
      <c r="N711" s="235"/>
      <c r="O711" s="235"/>
      <c r="P711" s="235"/>
      <c r="Q711" s="235"/>
    </row>
    <row r="712" spans="1:17" ht="12" customHeight="1" x14ac:dyDescent="0.25">
      <c r="A712" s="235"/>
      <c r="B712" s="235"/>
      <c r="C712" s="235"/>
      <c r="D712" s="235"/>
      <c r="E712" s="235"/>
      <c r="F712" s="235"/>
      <c r="G712" s="235"/>
      <c r="H712" s="235"/>
      <c r="I712" s="235"/>
      <c r="J712" s="235"/>
      <c r="K712" s="235"/>
      <c r="L712" s="235"/>
      <c r="M712" s="235"/>
      <c r="N712" s="235"/>
      <c r="O712" s="235"/>
      <c r="P712" s="235"/>
      <c r="Q712" s="235"/>
    </row>
    <row r="713" spans="1:17" ht="12" customHeight="1" x14ac:dyDescent="0.25">
      <c r="A713" s="235"/>
      <c r="B713" s="235"/>
      <c r="C713" s="235"/>
      <c r="D713" s="235"/>
      <c r="E713" s="235"/>
      <c r="F713" s="235"/>
      <c r="G713" s="235"/>
      <c r="H713" s="235"/>
      <c r="I713" s="235"/>
      <c r="J713" s="235"/>
      <c r="K713" s="235"/>
      <c r="L713" s="235"/>
      <c r="M713" s="235"/>
      <c r="N713" s="235"/>
      <c r="O713" s="235"/>
      <c r="P713" s="235"/>
      <c r="Q713" s="235"/>
    </row>
    <row r="714" spans="1:17" ht="12" customHeight="1" x14ac:dyDescent="0.25">
      <c r="A714" s="235"/>
      <c r="B714" s="235"/>
      <c r="C714" s="235"/>
      <c r="D714" s="235"/>
      <c r="E714" s="235"/>
      <c r="F714" s="235"/>
      <c r="G714" s="235"/>
      <c r="H714" s="235"/>
      <c r="I714" s="235"/>
      <c r="J714" s="235"/>
      <c r="K714" s="235"/>
      <c r="L714" s="235"/>
      <c r="M714" s="235"/>
      <c r="N714" s="235"/>
      <c r="O714" s="235"/>
      <c r="P714" s="235"/>
      <c r="Q714" s="235"/>
    </row>
    <row r="715" spans="1:17" ht="12" customHeight="1" x14ac:dyDescent="0.25">
      <c r="A715" s="235"/>
      <c r="B715" s="235"/>
      <c r="C715" s="235"/>
      <c r="D715" s="235"/>
      <c r="E715" s="235"/>
      <c r="F715" s="235"/>
      <c r="G715" s="235"/>
      <c r="H715" s="235"/>
      <c r="I715" s="235"/>
      <c r="J715" s="235"/>
      <c r="K715" s="235"/>
      <c r="L715" s="235"/>
      <c r="M715" s="235"/>
      <c r="N715" s="235"/>
      <c r="O715" s="235"/>
      <c r="P715" s="235"/>
      <c r="Q715" s="235"/>
    </row>
    <row r="716" spans="1:17" ht="12" customHeight="1" x14ac:dyDescent="0.25">
      <c r="A716" s="235"/>
      <c r="B716" s="235"/>
      <c r="C716" s="235"/>
      <c r="D716" s="235"/>
      <c r="E716" s="235"/>
      <c r="F716" s="235"/>
      <c r="G716" s="235"/>
      <c r="H716" s="235"/>
      <c r="I716" s="235"/>
      <c r="J716" s="235"/>
      <c r="K716" s="235"/>
      <c r="L716" s="235"/>
      <c r="M716" s="235"/>
      <c r="N716" s="235"/>
      <c r="O716" s="235"/>
      <c r="P716" s="235"/>
      <c r="Q716" s="235"/>
    </row>
    <row r="717" spans="1:17" ht="12" customHeight="1" x14ac:dyDescent="0.25">
      <c r="A717" s="235"/>
      <c r="B717" s="235"/>
      <c r="C717" s="235"/>
      <c r="D717" s="235"/>
      <c r="E717" s="235"/>
      <c r="F717" s="235"/>
      <c r="G717" s="235"/>
      <c r="H717" s="235"/>
      <c r="I717" s="235"/>
      <c r="J717" s="235"/>
      <c r="K717" s="235"/>
      <c r="L717" s="235"/>
      <c r="M717" s="235"/>
      <c r="N717" s="235"/>
      <c r="O717" s="235"/>
      <c r="P717" s="235"/>
      <c r="Q717" s="235"/>
    </row>
    <row r="718" spans="1:17" ht="12" customHeight="1" x14ac:dyDescent="0.25">
      <c r="A718" s="235"/>
      <c r="B718" s="235"/>
      <c r="C718" s="235"/>
      <c r="D718" s="235"/>
      <c r="E718" s="235"/>
      <c r="F718" s="235"/>
      <c r="G718" s="235"/>
      <c r="H718" s="235"/>
      <c r="I718" s="235"/>
      <c r="J718" s="235"/>
      <c r="K718" s="235"/>
      <c r="L718" s="235"/>
      <c r="M718" s="235"/>
      <c r="N718" s="235"/>
      <c r="O718" s="235"/>
      <c r="P718" s="235"/>
      <c r="Q718" s="235"/>
    </row>
    <row r="719" spans="1:17" ht="12" customHeight="1" x14ac:dyDescent="0.25">
      <c r="A719" s="235"/>
      <c r="B719" s="235"/>
      <c r="C719" s="235"/>
      <c r="D719" s="235"/>
      <c r="E719" s="235"/>
      <c r="F719" s="235"/>
      <c r="G719" s="235"/>
      <c r="H719" s="235"/>
      <c r="I719" s="235"/>
      <c r="J719" s="235"/>
      <c r="K719" s="235"/>
      <c r="L719" s="235"/>
      <c r="M719" s="235"/>
      <c r="N719" s="235"/>
      <c r="O719" s="235"/>
      <c r="P719" s="235"/>
      <c r="Q719" s="235"/>
    </row>
    <row r="720" spans="1:17" ht="12" customHeight="1" x14ac:dyDescent="0.25">
      <c r="A720" s="235"/>
      <c r="B720" s="235"/>
      <c r="C720" s="235"/>
      <c r="D720" s="235"/>
      <c r="E720" s="235"/>
      <c r="F720" s="235"/>
      <c r="G720" s="235"/>
      <c r="H720" s="235"/>
      <c r="I720" s="235"/>
      <c r="J720" s="235"/>
      <c r="K720" s="235"/>
      <c r="L720" s="235"/>
      <c r="M720" s="235"/>
      <c r="N720" s="235"/>
      <c r="O720" s="235"/>
      <c r="P720" s="235"/>
      <c r="Q720" s="235"/>
    </row>
    <row r="721" spans="1:17" ht="12" customHeight="1" x14ac:dyDescent="0.25">
      <c r="A721" s="235"/>
      <c r="B721" s="235"/>
      <c r="C721" s="235"/>
      <c r="D721" s="235"/>
      <c r="E721" s="235"/>
      <c r="F721" s="235"/>
      <c r="G721" s="235"/>
      <c r="H721" s="235"/>
      <c r="I721" s="235"/>
      <c r="J721" s="235"/>
      <c r="K721" s="235"/>
      <c r="L721" s="235"/>
      <c r="M721" s="235"/>
      <c r="N721" s="235"/>
      <c r="O721" s="235"/>
      <c r="P721" s="235"/>
      <c r="Q721" s="235"/>
    </row>
    <row r="722" spans="1:17" ht="12" customHeight="1" x14ac:dyDescent="0.25">
      <c r="A722" s="235"/>
      <c r="B722" s="235"/>
      <c r="C722" s="235"/>
      <c r="D722" s="235"/>
      <c r="E722" s="235"/>
      <c r="F722" s="235"/>
      <c r="G722" s="235"/>
      <c r="H722" s="235"/>
      <c r="I722" s="235"/>
      <c r="J722" s="235"/>
      <c r="K722" s="235"/>
      <c r="L722" s="235"/>
      <c r="M722" s="235"/>
      <c r="N722" s="235"/>
      <c r="O722" s="235"/>
      <c r="P722" s="235"/>
      <c r="Q722" s="235"/>
    </row>
    <row r="723" spans="1:17" ht="12" customHeight="1" x14ac:dyDescent="0.25">
      <c r="A723" s="235"/>
      <c r="B723" s="235"/>
      <c r="C723" s="235"/>
      <c r="D723" s="235"/>
      <c r="E723" s="235"/>
      <c r="F723" s="235"/>
      <c r="G723" s="235"/>
      <c r="H723" s="235"/>
      <c r="I723" s="235"/>
      <c r="J723" s="235"/>
      <c r="K723" s="235"/>
      <c r="L723" s="235"/>
      <c r="M723" s="235"/>
      <c r="N723" s="235"/>
      <c r="O723" s="235"/>
      <c r="P723" s="235"/>
      <c r="Q723" s="235"/>
    </row>
    <row r="724" spans="1:17" ht="12" customHeight="1" x14ac:dyDescent="0.25">
      <c r="A724" s="235"/>
      <c r="B724" s="235"/>
      <c r="C724" s="235"/>
      <c r="D724" s="235"/>
      <c r="E724" s="235"/>
      <c r="F724" s="235"/>
      <c r="G724" s="235"/>
      <c r="H724" s="235"/>
      <c r="I724" s="235"/>
      <c r="J724" s="235"/>
      <c r="K724" s="235"/>
      <c r="L724" s="235"/>
      <c r="M724" s="235"/>
      <c r="N724" s="235"/>
      <c r="O724" s="235"/>
      <c r="P724" s="235"/>
      <c r="Q724" s="235"/>
    </row>
    <row r="725" spans="1:17" ht="12" customHeight="1" x14ac:dyDescent="0.25">
      <c r="A725" s="235"/>
      <c r="B725" s="235"/>
      <c r="C725" s="235"/>
      <c r="D725" s="235"/>
      <c r="E725" s="235"/>
      <c r="F725" s="235"/>
      <c r="G725" s="235"/>
      <c r="H725" s="235"/>
      <c r="I725" s="235"/>
      <c r="J725" s="235"/>
      <c r="K725" s="235"/>
      <c r="L725" s="235"/>
      <c r="M725" s="235"/>
      <c r="N725" s="235"/>
      <c r="O725" s="235"/>
      <c r="P725" s="235"/>
      <c r="Q725" s="235"/>
    </row>
    <row r="726" spans="1:17" ht="12" customHeight="1" x14ac:dyDescent="0.25">
      <c r="A726" s="235"/>
      <c r="B726" s="235"/>
      <c r="C726" s="235"/>
      <c r="D726" s="235"/>
      <c r="E726" s="235"/>
      <c r="F726" s="235"/>
      <c r="G726" s="235"/>
      <c r="H726" s="235"/>
      <c r="I726" s="235"/>
      <c r="J726" s="235"/>
      <c r="K726" s="235"/>
      <c r="L726" s="235"/>
      <c r="M726" s="235"/>
      <c r="N726" s="235"/>
      <c r="O726" s="235"/>
      <c r="P726" s="235"/>
      <c r="Q726" s="235"/>
    </row>
    <row r="727" spans="1:17" ht="12" customHeight="1" x14ac:dyDescent="0.25">
      <c r="A727" s="235"/>
      <c r="B727" s="235"/>
      <c r="C727" s="235"/>
      <c r="D727" s="235"/>
      <c r="E727" s="235"/>
      <c r="F727" s="235"/>
      <c r="G727" s="235"/>
      <c r="H727" s="235"/>
      <c r="I727" s="235"/>
      <c r="J727" s="235"/>
      <c r="K727" s="235"/>
      <c r="L727" s="235"/>
      <c r="M727" s="235"/>
      <c r="N727" s="235"/>
      <c r="O727" s="235"/>
      <c r="P727" s="235"/>
      <c r="Q727" s="235"/>
    </row>
    <row r="728" spans="1:17" ht="12" customHeight="1" x14ac:dyDescent="0.25">
      <c r="A728" s="235"/>
      <c r="B728" s="235"/>
      <c r="C728" s="235"/>
      <c r="D728" s="235"/>
      <c r="E728" s="235"/>
      <c r="F728" s="235"/>
      <c r="G728" s="235"/>
      <c r="H728" s="235"/>
      <c r="I728" s="235"/>
      <c r="J728" s="235"/>
      <c r="K728" s="235"/>
      <c r="L728" s="235"/>
      <c r="M728" s="235"/>
      <c r="N728" s="235"/>
      <c r="O728" s="235"/>
      <c r="P728" s="235"/>
      <c r="Q728" s="235"/>
    </row>
    <row r="729" spans="1:17" ht="12" customHeight="1" x14ac:dyDescent="0.25">
      <c r="A729" s="235"/>
      <c r="B729" s="235"/>
      <c r="C729" s="235"/>
      <c r="D729" s="235"/>
      <c r="E729" s="235"/>
      <c r="F729" s="235"/>
      <c r="G729" s="235"/>
      <c r="H729" s="235"/>
      <c r="I729" s="235"/>
      <c r="J729" s="235"/>
      <c r="K729" s="235"/>
      <c r="L729" s="235"/>
      <c r="M729" s="235"/>
      <c r="N729" s="235"/>
      <c r="O729" s="235"/>
      <c r="P729" s="235"/>
      <c r="Q729" s="235"/>
    </row>
    <row r="730" spans="1:17" ht="12" customHeight="1" x14ac:dyDescent="0.25">
      <c r="A730" s="235"/>
      <c r="B730" s="235"/>
      <c r="C730" s="235"/>
      <c r="D730" s="235"/>
      <c r="E730" s="235"/>
      <c r="F730" s="235"/>
      <c r="G730" s="235"/>
      <c r="H730" s="235"/>
      <c r="I730" s="235"/>
      <c r="J730" s="235"/>
      <c r="K730" s="235"/>
      <c r="L730" s="235"/>
      <c r="M730" s="235"/>
      <c r="N730" s="235"/>
      <c r="O730" s="235"/>
      <c r="P730" s="235"/>
      <c r="Q730" s="235"/>
    </row>
    <row r="731" spans="1:17" ht="12" customHeight="1" x14ac:dyDescent="0.25">
      <c r="A731" s="235"/>
      <c r="B731" s="235"/>
      <c r="C731" s="235"/>
      <c r="D731" s="235"/>
      <c r="E731" s="235"/>
      <c r="F731" s="235"/>
      <c r="G731" s="235"/>
      <c r="H731" s="235"/>
      <c r="I731" s="235"/>
      <c r="J731" s="235"/>
      <c r="K731" s="235"/>
      <c r="L731" s="235"/>
      <c r="M731" s="235"/>
      <c r="N731" s="235"/>
      <c r="O731" s="235"/>
      <c r="P731" s="235"/>
      <c r="Q731" s="235"/>
    </row>
    <row r="732" spans="1:17" ht="12" customHeight="1" x14ac:dyDescent="0.25">
      <c r="A732" s="235"/>
      <c r="B732" s="235"/>
      <c r="C732" s="235"/>
      <c r="D732" s="235"/>
      <c r="E732" s="235"/>
      <c r="F732" s="235"/>
      <c r="G732" s="235"/>
      <c r="H732" s="235"/>
      <c r="I732" s="235"/>
      <c r="J732" s="235"/>
      <c r="K732" s="235"/>
      <c r="L732" s="235"/>
      <c r="M732" s="235"/>
      <c r="N732" s="235"/>
      <c r="O732" s="235"/>
      <c r="P732" s="235"/>
      <c r="Q732" s="235"/>
    </row>
    <row r="733" spans="1:17" ht="12" customHeight="1" x14ac:dyDescent="0.25">
      <c r="A733" s="235"/>
      <c r="B733" s="235"/>
      <c r="C733" s="235"/>
      <c r="D733" s="235"/>
      <c r="E733" s="235"/>
      <c r="F733" s="235"/>
      <c r="G733" s="235"/>
      <c r="H733" s="235"/>
      <c r="I733" s="235"/>
      <c r="J733" s="235"/>
      <c r="K733" s="235"/>
      <c r="L733" s="235"/>
      <c r="M733" s="235"/>
      <c r="N733" s="235"/>
      <c r="O733" s="235"/>
      <c r="P733" s="235"/>
      <c r="Q733" s="235"/>
    </row>
    <row r="734" spans="1:17" ht="12" customHeight="1" x14ac:dyDescent="0.25">
      <c r="A734" s="235"/>
      <c r="B734" s="235"/>
      <c r="C734" s="235"/>
      <c r="D734" s="235"/>
      <c r="E734" s="235"/>
      <c r="F734" s="235"/>
      <c r="G734" s="235"/>
      <c r="H734" s="235"/>
      <c r="I734" s="235"/>
      <c r="J734" s="235"/>
      <c r="K734" s="235"/>
      <c r="L734" s="235"/>
      <c r="M734" s="235"/>
      <c r="N734" s="235"/>
      <c r="O734" s="235"/>
      <c r="P734" s="235"/>
      <c r="Q734" s="235"/>
    </row>
    <row r="735" spans="1:17" ht="12" customHeight="1" x14ac:dyDescent="0.25">
      <c r="A735" s="235"/>
      <c r="B735" s="235"/>
      <c r="C735" s="235"/>
      <c r="D735" s="235"/>
      <c r="E735" s="235"/>
      <c r="F735" s="235"/>
      <c r="G735" s="235"/>
      <c r="H735" s="235"/>
      <c r="I735" s="235"/>
      <c r="J735" s="235"/>
      <c r="K735" s="235"/>
      <c r="L735" s="235"/>
      <c r="M735" s="235"/>
      <c r="N735" s="235"/>
      <c r="O735" s="235"/>
      <c r="P735" s="235"/>
      <c r="Q735" s="235"/>
    </row>
    <row r="736" spans="1:17" ht="12" customHeight="1" x14ac:dyDescent="0.25">
      <c r="A736" s="235"/>
      <c r="B736" s="235"/>
      <c r="C736" s="235"/>
      <c r="D736" s="235"/>
      <c r="E736" s="235"/>
      <c r="F736" s="235"/>
      <c r="G736" s="235"/>
      <c r="H736" s="235"/>
      <c r="I736" s="235"/>
      <c r="J736" s="235"/>
      <c r="K736" s="235"/>
      <c r="L736" s="235"/>
      <c r="M736" s="235"/>
      <c r="N736" s="235"/>
      <c r="O736" s="235"/>
      <c r="P736" s="235"/>
      <c r="Q736" s="235"/>
    </row>
    <row r="737" spans="1:17" ht="12" customHeight="1" x14ac:dyDescent="0.25">
      <c r="A737" s="235"/>
      <c r="B737" s="235"/>
      <c r="C737" s="235"/>
      <c r="D737" s="235"/>
      <c r="E737" s="235"/>
      <c r="F737" s="235"/>
      <c r="G737" s="235"/>
      <c r="H737" s="235"/>
      <c r="I737" s="235"/>
      <c r="J737" s="235"/>
      <c r="K737" s="235"/>
      <c r="L737" s="235"/>
      <c r="M737" s="235"/>
      <c r="N737" s="235"/>
      <c r="O737" s="235"/>
      <c r="P737" s="235"/>
      <c r="Q737" s="235"/>
    </row>
    <row r="738" spans="1:17" ht="12" customHeight="1" x14ac:dyDescent="0.25">
      <c r="A738" s="235"/>
      <c r="B738" s="235"/>
      <c r="C738" s="235"/>
      <c r="D738" s="235"/>
      <c r="E738" s="235"/>
      <c r="F738" s="235"/>
      <c r="G738" s="235"/>
      <c r="H738" s="235"/>
      <c r="I738" s="235"/>
      <c r="J738" s="235"/>
      <c r="K738" s="235"/>
      <c r="L738" s="235"/>
      <c r="M738" s="235"/>
      <c r="N738" s="235"/>
      <c r="O738" s="235"/>
      <c r="P738" s="235"/>
      <c r="Q738" s="235"/>
    </row>
    <row r="739" spans="1:17" ht="12" customHeight="1" x14ac:dyDescent="0.25">
      <c r="A739" s="235"/>
      <c r="B739" s="235"/>
      <c r="C739" s="235"/>
      <c r="D739" s="235"/>
      <c r="E739" s="235"/>
      <c r="F739" s="235"/>
      <c r="G739" s="235"/>
      <c r="H739" s="235"/>
      <c r="I739" s="235"/>
      <c r="J739" s="235"/>
      <c r="K739" s="235"/>
      <c r="L739" s="235"/>
      <c r="M739" s="235"/>
      <c r="N739" s="235"/>
      <c r="O739" s="235"/>
      <c r="P739" s="235"/>
      <c r="Q739" s="235"/>
    </row>
    <row r="740" spans="1:17" ht="12" customHeight="1" x14ac:dyDescent="0.25">
      <c r="A740" s="235"/>
      <c r="B740" s="235"/>
      <c r="C740" s="235"/>
      <c r="D740" s="235"/>
      <c r="E740" s="235"/>
      <c r="F740" s="235"/>
      <c r="G740" s="235"/>
      <c r="H740" s="235"/>
      <c r="I740" s="235"/>
      <c r="J740" s="235"/>
      <c r="K740" s="235"/>
      <c r="L740" s="235"/>
      <c r="M740" s="235"/>
      <c r="N740" s="235"/>
      <c r="O740" s="235"/>
      <c r="P740" s="235"/>
      <c r="Q740" s="235"/>
    </row>
    <row r="741" spans="1:17" ht="12" customHeight="1" x14ac:dyDescent="0.25">
      <c r="A741" s="235"/>
      <c r="B741" s="235"/>
      <c r="C741" s="235"/>
      <c r="D741" s="235"/>
      <c r="E741" s="235"/>
      <c r="F741" s="235"/>
      <c r="G741" s="235"/>
      <c r="H741" s="235"/>
      <c r="I741" s="235"/>
      <c r="J741" s="235"/>
      <c r="K741" s="235"/>
      <c r="L741" s="235"/>
      <c r="M741" s="235"/>
      <c r="N741" s="235"/>
      <c r="O741" s="235"/>
      <c r="P741" s="235"/>
      <c r="Q741" s="235"/>
    </row>
    <row r="742" spans="1:17" ht="12" customHeight="1" x14ac:dyDescent="0.25">
      <c r="A742" s="235"/>
      <c r="B742" s="235"/>
      <c r="C742" s="235"/>
      <c r="D742" s="235"/>
      <c r="E742" s="235"/>
      <c r="F742" s="235"/>
      <c r="G742" s="235"/>
      <c r="H742" s="235"/>
      <c r="I742" s="235"/>
      <c r="J742" s="235"/>
      <c r="K742" s="235"/>
      <c r="L742" s="235"/>
      <c r="M742" s="235"/>
      <c r="N742" s="235"/>
      <c r="O742" s="235"/>
      <c r="P742" s="235"/>
      <c r="Q742" s="235"/>
    </row>
    <row r="743" spans="1:17" ht="12" customHeight="1" x14ac:dyDescent="0.25">
      <c r="A743" s="235"/>
      <c r="B743" s="235"/>
      <c r="C743" s="235"/>
      <c r="D743" s="235"/>
      <c r="E743" s="235"/>
      <c r="F743" s="235"/>
      <c r="G743" s="235"/>
      <c r="H743" s="235"/>
      <c r="I743" s="235"/>
      <c r="J743" s="235"/>
      <c r="K743" s="235"/>
      <c r="L743" s="235"/>
      <c r="M743" s="235"/>
      <c r="N743" s="235"/>
      <c r="O743" s="235"/>
      <c r="P743" s="235"/>
      <c r="Q743" s="235"/>
    </row>
    <row r="744" spans="1:17" ht="12" customHeight="1" x14ac:dyDescent="0.25">
      <c r="A744" s="235"/>
      <c r="B744" s="235"/>
      <c r="C744" s="235"/>
      <c r="D744" s="235"/>
      <c r="E744" s="235"/>
      <c r="F744" s="235"/>
      <c r="G744" s="235"/>
      <c r="H744" s="235"/>
      <c r="I744" s="235"/>
      <c r="J744" s="235"/>
      <c r="K744" s="235"/>
      <c r="L744" s="235"/>
      <c r="M744" s="235"/>
      <c r="N744" s="235"/>
      <c r="O744" s="235"/>
      <c r="P744" s="235"/>
      <c r="Q744" s="235"/>
    </row>
    <row r="745" spans="1:17" ht="12" customHeight="1" x14ac:dyDescent="0.25">
      <c r="A745" s="235"/>
      <c r="B745" s="235"/>
      <c r="C745" s="235"/>
      <c r="D745" s="235"/>
      <c r="E745" s="235"/>
      <c r="F745" s="235"/>
      <c r="G745" s="235"/>
      <c r="H745" s="235"/>
      <c r="I745" s="235"/>
      <c r="J745" s="235"/>
      <c r="K745" s="235"/>
      <c r="L745" s="235"/>
      <c r="M745" s="235"/>
      <c r="N745" s="235"/>
      <c r="O745" s="235"/>
      <c r="P745" s="235"/>
      <c r="Q745" s="235"/>
    </row>
    <row r="746" spans="1:17" ht="12" customHeight="1" x14ac:dyDescent="0.25">
      <c r="A746" s="235"/>
      <c r="B746" s="235"/>
      <c r="C746" s="235"/>
      <c r="D746" s="235"/>
      <c r="E746" s="235"/>
      <c r="F746" s="235"/>
      <c r="G746" s="235"/>
      <c r="H746" s="235"/>
      <c r="I746" s="235"/>
      <c r="J746" s="235"/>
      <c r="K746" s="235"/>
      <c r="L746" s="235"/>
      <c r="M746" s="235"/>
      <c r="N746" s="235"/>
      <c r="O746" s="235"/>
      <c r="P746" s="235"/>
      <c r="Q746" s="235"/>
    </row>
    <row r="747" spans="1:17" ht="12" customHeight="1" x14ac:dyDescent="0.25">
      <c r="A747" s="235"/>
      <c r="B747" s="235"/>
      <c r="C747" s="235"/>
      <c r="D747" s="235"/>
      <c r="E747" s="235"/>
      <c r="F747" s="235"/>
      <c r="G747" s="235"/>
      <c r="H747" s="235"/>
      <c r="I747" s="235"/>
      <c r="J747" s="235"/>
      <c r="K747" s="235"/>
      <c r="L747" s="235"/>
      <c r="M747" s="235"/>
      <c r="N747" s="235"/>
      <c r="O747" s="235"/>
      <c r="P747" s="235"/>
      <c r="Q747" s="235"/>
    </row>
    <row r="748" spans="1:17" ht="12" customHeight="1" x14ac:dyDescent="0.25">
      <c r="A748" s="235"/>
      <c r="B748" s="235"/>
      <c r="C748" s="235"/>
      <c r="D748" s="235"/>
      <c r="E748" s="235"/>
      <c r="F748" s="235"/>
      <c r="G748" s="235"/>
      <c r="H748" s="235"/>
      <c r="I748" s="235"/>
      <c r="J748" s="235"/>
      <c r="K748" s="235"/>
      <c r="L748" s="235"/>
      <c r="M748" s="235"/>
      <c r="N748" s="235"/>
      <c r="O748" s="235"/>
      <c r="P748" s="235"/>
      <c r="Q748" s="235"/>
    </row>
    <row r="749" spans="1:17" ht="12" customHeight="1" x14ac:dyDescent="0.25">
      <c r="A749" s="235"/>
      <c r="B749" s="235"/>
      <c r="C749" s="235"/>
      <c r="D749" s="235"/>
      <c r="E749" s="235"/>
      <c r="F749" s="235"/>
      <c r="G749" s="235"/>
      <c r="H749" s="235"/>
      <c r="I749" s="235"/>
      <c r="J749" s="235"/>
      <c r="K749" s="235"/>
      <c r="L749" s="235"/>
      <c r="M749" s="235"/>
      <c r="N749" s="235"/>
      <c r="O749" s="235"/>
      <c r="P749" s="235"/>
      <c r="Q749" s="235"/>
    </row>
    <row r="750" spans="1:17" ht="12" customHeight="1" x14ac:dyDescent="0.25">
      <c r="A750" s="235"/>
      <c r="B750" s="235"/>
      <c r="C750" s="235"/>
      <c r="D750" s="235"/>
      <c r="E750" s="235"/>
      <c r="F750" s="235"/>
      <c r="G750" s="235"/>
      <c r="H750" s="235"/>
      <c r="I750" s="235"/>
      <c r="J750" s="235"/>
      <c r="K750" s="235"/>
      <c r="L750" s="235"/>
      <c r="M750" s="235"/>
      <c r="N750" s="235"/>
      <c r="O750" s="235"/>
      <c r="P750" s="235"/>
      <c r="Q750" s="235"/>
    </row>
    <row r="751" spans="1:17" ht="12" customHeight="1" x14ac:dyDescent="0.25">
      <c r="A751" s="235"/>
      <c r="B751" s="235"/>
      <c r="C751" s="235"/>
      <c r="D751" s="235"/>
      <c r="E751" s="235"/>
      <c r="F751" s="235"/>
      <c r="G751" s="235"/>
      <c r="H751" s="235"/>
      <c r="I751" s="235"/>
      <c r="J751" s="235"/>
      <c r="K751" s="235"/>
      <c r="L751" s="235"/>
      <c r="M751" s="235"/>
      <c r="N751" s="235"/>
      <c r="O751" s="235"/>
      <c r="P751" s="235"/>
      <c r="Q751" s="235"/>
    </row>
    <row r="752" spans="1:17" ht="12" customHeight="1" x14ac:dyDescent="0.25">
      <c r="A752" s="235"/>
      <c r="B752" s="235"/>
      <c r="C752" s="235"/>
      <c r="D752" s="235"/>
      <c r="E752" s="235"/>
      <c r="F752" s="235"/>
      <c r="G752" s="235"/>
      <c r="H752" s="235"/>
      <c r="I752" s="235"/>
      <c r="J752" s="235"/>
      <c r="K752" s="235"/>
      <c r="L752" s="235"/>
      <c r="M752" s="235"/>
      <c r="N752" s="235"/>
      <c r="O752" s="235"/>
      <c r="P752" s="235"/>
      <c r="Q752" s="235"/>
    </row>
    <row r="753" spans="1:17" ht="12" customHeight="1" x14ac:dyDescent="0.25">
      <c r="A753" s="235"/>
      <c r="B753" s="235"/>
      <c r="C753" s="235"/>
      <c r="D753" s="235"/>
      <c r="E753" s="235"/>
      <c r="F753" s="235"/>
      <c r="G753" s="235"/>
      <c r="H753" s="235"/>
      <c r="I753" s="235"/>
      <c r="J753" s="235"/>
      <c r="K753" s="235"/>
      <c r="L753" s="235"/>
      <c r="M753" s="235"/>
      <c r="N753" s="235"/>
      <c r="O753" s="235"/>
      <c r="P753" s="235"/>
      <c r="Q753" s="235"/>
    </row>
    <row r="754" spans="1:17" ht="12" customHeight="1" x14ac:dyDescent="0.25">
      <c r="A754" s="235"/>
      <c r="B754" s="235"/>
      <c r="C754" s="235"/>
      <c r="D754" s="235"/>
      <c r="E754" s="235"/>
      <c r="F754" s="235"/>
      <c r="G754" s="235"/>
      <c r="H754" s="235"/>
      <c r="I754" s="235"/>
      <c r="J754" s="235"/>
      <c r="K754" s="235"/>
      <c r="L754" s="235"/>
      <c r="M754" s="235"/>
      <c r="N754" s="235"/>
      <c r="O754" s="235"/>
      <c r="P754" s="235"/>
      <c r="Q754" s="235"/>
    </row>
    <row r="755" spans="1:17" ht="12" customHeight="1" x14ac:dyDescent="0.25">
      <c r="A755" s="235"/>
      <c r="B755" s="235"/>
      <c r="C755" s="235"/>
      <c r="D755" s="235"/>
      <c r="E755" s="235"/>
      <c r="F755" s="235"/>
      <c r="G755" s="235"/>
      <c r="H755" s="235"/>
      <c r="I755" s="235"/>
      <c r="J755" s="235"/>
      <c r="K755" s="235"/>
      <c r="L755" s="235"/>
      <c r="M755" s="235"/>
      <c r="N755" s="235"/>
      <c r="O755" s="235"/>
      <c r="P755" s="235"/>
      <c r="Q755" s="235"/>
    </row>
    <row r="756" spans="1:17" ht="12" customHeight="1" x14ac:dyDescent="0.25">
      <c r="A756" s="235"/>
      <c r="B756" s="235"/>
      <c r="C756" s="235"/>
      <c r="D756" s="235"/>
      <c r="E756" s="235"/>
      <c r="F756" s="235"/>
      <c r="G756" s="235"/>
      <c r="H756" s="235"/>
      <c r="I756" s="235"/>
      <c r="J756" s="235"/>
      <c r="K756" s="235"/>
      <c r="L756" s="235"/>
      <c r="M756" s="235"/>
      <c r="N756" s="235"/>
      <c r="O756" s="235"/>
      <c r="P756" s="235"/>
      <c r="Q756" s="235"/>
    </row>
    <row r="757" spans="1:17" ht="12" customHeight="1" x14ac:dyDescent="0.25">
      <c r="A757" s="235"/>
      <c r="B757" s="235"/>
      <c r="C757" s="235"/>
      <c r="D757" s="235"/>
      <c r="E757" s="235"/>
      <c r="F757" s="235"/>
      <c r="G757" s="235"/>
      <c r="H757" s="235"/>
      <c r="I757" s="235"/>
      <c r="J757" s="235"/>
      <c r="K757" s="235"/>
      <c r="L757" s="235"/>
      <c r="M757" s="235"/>
      <c r="N757" s="235"/>
      <c r="O757" s="235"/>
      <c r="P757" s="235"/>
      <c r="Q757" s="235"/>
    </row>
    <row r="758" spans="1:17" ht="12" customHeight="1" x14ac:dyDescent="0.25">
      <c r="A758" s="235"/>
      <c r="B758" s="235"/>
      <c r="C758" s="235"/>
      <c r="D758" s="235"/>
      <c r="E758" s="235"/>
      <c r="F758" s="235"/>
      <c r="G758" s="235"/>
      <c r="H758" s="235"/>
      <c r="I758" s="235"/>
      <c r="J758" s="235"/>
      <c r="K758" s="235"/>
      <c r="L758" s="235"/>
      <c r="M758" s="235"/>
      <c r="N758" s="235"/>
      <c r="O758" s="235"/>
      <c r="P758" s="235"/>
      <c r="Q758" s="235"/>
    </row>
    <row r="759" spans="1:17" ht="12" customHeight="1" x14ac:dyDescent="0.25">
      <c r="A759" s="235"/>
      <c r="B759" s="235"/>
      <c r="C759" s="235"/>
      <c r="D759" s="235"/>
      <c r="E759" s="235"/>
      <c r="F759" s="235"/>
      <c r="G759" s="235"/>
      <c r="H759" s="235"/>
      <c r="I759" s="235"/>
      <c r="J759" s="235"/>
      <c r="K759" s="235"/>
      <c r="L759" s="235"/>
      <c r="M759" s="235"/>
      <c r="N759" s="235"/>
      <c r="O759" s="235"/>
      <c r="P759" s="235"/>
      <c r="Q759" s="235"/>
    </row>
    <row r="760" spans="1:17" ht="12" customHeight="1" x14ac:dyDescent="0.25">
      <c r="A760" s="235"/>
      <c r="B760" s="235"/>
      <c r="C760" s="235"/>
      <c r="D760" s="235"/>
      <c r="E760" s="235"/>
      <c r="F760" s="235"/>
      <c r="G760" s="235"/>
      <c r="H760" s="235"/>
      <c r="I760" s="235"/>
      <c r="J760" s="235"/>
      <c r="K760" s="235"/>
      <c r="L760" s="235"/>
      <c r="M760" s="235"/>
      <c r="N760" s="235"/>
      <c r="O760" s="235"/>
      <c r="P760" s="235"/>
      <c r="Q760" s="235"/>
    </row>
    <row r="761" spans="1:17" ht="12" customHeight="1" x14ac:dyDescent="0.25">
      <c r="A761" s="235"/>
      <c r="B761" s="235"/>
      <c r="C761" s="235"/>
      <c r="D761" s="235"/>
      <c r="E761" s="235"/>
      <c r="F761" s="235"/>
      <c r="G761" s="235"/>
      <c r="H761" s="235"/>
      <c r="I761" s="235"/>
      <c r="J761" s="235"/>
      <c r="K761" s="235"/>
      <c r="L761" s="235"/>
      <c r="M761" s="235"/>
      <c r="N761" s="235"/>
      <c r="O761" s="235"/>
      <c r="P761" s="235"/>
      <c r="Q761" s="235"/>
    </row>
    <row r="762" spans="1:17" ht="12" customHeight="1" x14ac:dyDescent="0.25">
      <c r="A762" s="235"/>
      <c r="B762" s="235"/>
      <c r="C762" s="235"/>
      <c r="D762" s="235"/>
      <c r="E762" s="235"/>
      <c r="F762" s="235"/>
      <c r="G762" s="235"/>
      <c r="H762" s="235"/>
      <c r="I762" s="235"/>
      <c r="J762" s="235"/>
      <c r="K762" s="235"/>
      <c r="L762" s="235"/>
      <c r="M762" s="235"/>
      <c r="N762" s="235"/>
      <c r="O762" s="235"/>
      <c r="P762" s="235"/>
      <c r="Q762" s="235"/>
    </row>
    <row r="763" spans="1:17" ht="12" customHeight="1" x14ac:dyDescent="0.25">
      <c r="A763" s="235"/>
      <c r="B763" s="235"/>
      <c r="C763" s="235"/>
      <c r="D763" s="235"/>
      <c r="E763" s="235"/>
      <c r="F763" s="235"/>
      <c r="G763" s="235"/>
      <c r="H763" s="235"/>
      <c r="I763" s="235"/>
      <c r="J763" s="235"/>
      <c r="K763" s="235"/>
      <c r="L763" s="235"/>
      <c r="M763" s="235"/>
      <c r="N763" s="235"/>
      <c r="O763" s="235"/>
      <c r="P763" s="235"/>
      <c r="Q763" s="235"/>
    </row>
    <row r="764" spans="1:17" ht="12" customHeight="1" x14ac:dyDescent="0.25">
      <c r="A764" s="235"/>
      <c r="B764" s="235"/>
      <c r="C764" s="235"/>
      <c r="D764" s="235"/>
      <c r="E764" s="235"/>
      <c r="F764" s="235"/>
      <c r="G764" s="235"/>
      <c r="H764" s="235"/>
      <c r="I764" s="235"/>
      <c r="J764" s="235"/>
      <c r="K764" s="235"/>
      <c r="L764" s="235"/>
      <c r="M764" s="235"/>
      <c r="N764" s="235"/>
      <c r="O764" s="235"/>
      <c r="P764" s="235"/>
      <c r="Q764" s="235"/>
    </row>
    <row r="765" spans="1:17" ht="12" customHeight="1" x14ac:dyDescent="0.25">
      <c r="A765" s="235"/>
      <c r="B765" s="235"/>
      <c r="C765" s="235"/>
      <c r="D765" s="235"/>
      <c r="E765" s="235"/>
      <c r="F765" s="235"/>
      <c r="G765" s="235"/>
      <c r="H765" s="235"/>
      <c r="I765" s="235"/>
      <c r="J765" s="235"/>
      <c r="K765" s="235"/>
      <c r="L765" s="235"/>
      <c r="M765" s="235"/>
      <c r="N765" s="235"/>
      <c r="O765" s="235"/>
      <c r="P765" s="235"/>
      <c r="Q765" s="235"/>
    </row>
    <row r="766" spans="1:17" ht="12" customHeight="1" x14ac:dyDescent="0.25">
      <c r="A766" s="235"/>
      <c r="B766" s="235"/>
      <c r="C766" s="235"/>
      <c r="D766" s="235"/>
      <c r="E766" s="235"/>
      <c r="F766" s="235"/>
      <c r="G766" s="235"/>
      <c r="H766" s="235"/>
      <c r="I766" s="235"/>
      <c r="J766" s="235"/>
      <c r="K766" s="235"/>
      <c r="L766" s="235"/>
      <c r="M766" s="235"/>
      <c r="N766" s="235"/>
      <c r="O766" s="235"/>
      <c r="P766" s="235"/>
      <c r="Q766" s="235"/>
    </row>
    <row r="767" spans="1:17" ht="12" customHeight="1" x14ac:dyDescent="0.25">
      <c r="A767" s="235"/>
      <c r="B767" s="235"/>
      <c r="C767" s="235"/>
      <c r="D767" s="235"/>
      <c r="E767" s="235"/>
      <c r="F767" s="235"/>
      <c r="G767" s="235"/>
      <c r="H767" s="235"/>
      <c r="I767" s="235"/>
      <c r="J767" s="235"/>
      <c r="K767" s="235"/>
      <c r="L767" s="235"/>
      <c r="M767" s="235"/>
      <c r="N767" s="235"/>
      <c r="O767" s="235"/>
      <c r="P767" s="235"/>
      <c r="Q767" s="235"/>
    </row>
    <row r="768" spans="1:17" ht="12" customHeight="1" x14ac:dyDescent="0.25">
      <c r="A768" s="235"/>
      <c r="B768" s="235"/>
      <c r="C768" s="235"/>
      <c r="D768" s="235"/>
      <c r="E768" s="235"/>
      <c r="F768" s="235"/>
      <c r="G768" s="235"/>
      <c r="H768" s="235"/>
      <c r="I768" s="235"/>
      <c r="J768" s="235"/>
      <c r="K768" s="235"/>
      <c r="L768" s="235"/>
      <c r="M768" s="235"/>
      <c r="N768" s="235"/>
      <c r="O768" s="235"/>
      <c r="P768" s="235"/>
      <c r="Q768" s="235"/>
    </row>
    <row r="769" spans="1:17" ht="12" customHeight="1" x14ac:dyDescent="0.25">
      <c r="A769" s="235"/>
      <c r="B769" s="235"/>
      <c r="C769" s="235"/>
      <c r="D769" s="235"/>
      <c r="E769" s="235"/>
      <c r="F769" s="235"/>
      <c r="G769" s="235"/>
      <c r="H769" s="235"/>
      <c r="I769" s="235"/>
      <c r="J769" s="235"/>
      <c r="K769" s="235"/>
      <c r="L769" s="235"/>
      <c r="M769" s="235"/>
      <c r="N769" s="235"/>
      <c r="O769" s="235"/>
      <c r="P769" s="235"/>
      <c r="Q769" s="235"/>
    </row>
    <row r="770" spans="1:17" ht="12" customHeight="1" x14ac:dyDescent="0.25">
      <c r="A770" s="235"/>
      <c r="B770" s="235"/>
      <c r="C770" s="235"/>
      <c r="D770" s="235"/>
      <c r="E770" s="235"/>
      <c r="F770" s="235"/>
      <c r="G770" s="235"/>
      <c r="H770" s="235"/>
      <c r="I770" s="235"/>
      <c r="J770" s="235"/>
      <c r="K770" s="235"/>
      <c r="L770" s="235"/>
      <c r="M770" s="235"/>
      <c r="N770" s="235"/>
      <c r="O770" s="235"/>
      <c r="P770" s="235"/>
      <c r="Q770" s="235"/>
    </row>
    <row r="771" spans="1:17" ht="12" customHeight="1" x14ac:dyDescent="0.25">
      <c r="A771" s="235"/>
      <c r="B771" s="235"/>
      <c r="C771" s="235"/>
      <c r="D771" s="235"/>
      <c r="E771" s="235"/>
      <c r="F771" s="235"/>
      <c r="G771" s="235"/>
      <c r="H771" s="235"/>
      <c r="I771" s="235"/>
      <c r="J771" s="235"/>
      <c r="K771" s="235"/>
      <c r="L771" s="235"/>
      <c r="M771" s="235"/>
      <c r="N771" s="235"/>
      <c r="O771" s="235"/>
      <c r="P771" s="235"/>
      <c r="Q771" s="235"/>
    </row>
    <row r="772" spans="1:17" ht="12" customHeight="1" x14ac:dyDescent="0.25">
      <c r="A772" s="235"/>
      <c r="B772" s="235"/>
      <c r="C772" s="235"/>
      <c r="D772" s="235"/>
      <c r="E772" s="235"/>
      <c r="F772" s="235"/>
      <c r="G772" s="235"/>
      <c r="H772" s="235"/>
      <c r="I772" s="235"/>
      <c r="J772" s="235"/>
      <c r="K772" s="235"/>
      <c r="L772" s="235"/>
      <c r="M772" s="235"/>
      <c r="N772" s="235"/>
      <c r="O772" s="235"/>
      <c r="P772" s="235"/>
      <c r="Q772" s="235"/>
    </row>
    <row r="773" spans="1:17" ht="12" customHeight="1" x14ac:dyDescent="0.25">
      <c r="A773" s="235"/>
      <c r="B773" s="235"/>
      <c r="C773" s="235"/>
      <c r="D773" s="235"/>
      <c r="E773" s="235"/>
      <c r="F773" s="235"/>
      <c r="G773" s="235"/>
      <c r="H773" s="235"/>
      <c r="I773" s="235"/>
      <c r="J773" s="235"/>
      <c r="K773" s="235"/>
      <c r="L773" s="235"/>
      <c r="M773" s="235"/>
      <c r="N773" s="235"/>
      <c r="O773" s="235"/>
      <c r="P773" s="235"/>
      <c r="Q773" s="235"/>
    </row>
    <row r="774" spans="1:17" ht="12" customHeight="1" x14ac:dyDescent="0.25">
      <c r="A774" s="235"/>
      <c r="B774" s="235"/>
      <c r="C774" s="235"/>
      <c r="D774" s="235"/>
      <c r="E774" s="235"/>
      <c r="F774" s="235"/>
      <c r="G774" s="235"/>
      <c r="H774" s="235"/>
      <c r="I774" s="235"/>
      <c r="J774" s="235"/>
      <c r="K774" s="235"/>
      <c r="L774" s="235"/>
      <c r="M774" s="235"/>
      <c r="N774" s="235"/>
      <c r="O774" s="235"/>
      <c r="P774" s="235"/>
      <c r="Q774" s="235"/>
    </row>
    <row r="775" spans="1:17" ht="12" customHeight="1" x14ac:dyDescent="0.25">
      <c r="A775" s="235"/>
      <c r="B775" s="235"/>
      <c r="C775" s="235"/>
      <c r="D775" s="235"/>
      <c r="E775" s="235"/>
      <c r="F775" s="235"/>
      <c r="G775" s="235"/>
      <c r="H775" s="235"/>
      <c r="I775" s="235"/>
      <c r="J775" s="235"/>
      <c r="K775" s="235"/>
      <c r="L775" s="235"/>
      <c r="M775" s="235"/>
      <c r="N775" s="235"/>
      <c r="O775" s="235"/>
      <c r="P775" s="235"/>
      <c r="Q775" s="235"/>
    </row>
    <row r="776" spans="1:17" ht="12" customHeight="1" x14ac:dyDescent="0.25">
      <c r="A776" s="235"/>
      <c r="B776" s="235"/>
      <c r="C776" s="235"/>
      <c r="D776" s="235"/>
      <c r="E776" s="235"/>
      <c r="F776" s="235"/>
      <c r="G776" s="235"/>
      <c r="H776" s="235"/>
      <c r="I776" s="235"/>
      <c r="J776" s="235"/>
      <c r="K776" s="235"/>
      <c r="L776" s="235"/>
      <c r="M776" s="235"/>
      <c r="N776" s="235"/>
      <c r="O776" s="235"/>
      <c r="P776" s="235"/>
      <c r="Q776" s="235"/>
    </row>
    <row r="777" spans="1:17" ht="12" customHeight="1" x14ac:dyDescent="0.25">
      <c r="A777" s="235"/>
      <c r="B777" s="235"/>
      <c r="C777" s="235"/>
      <c r="D777" s="235"/>
      <c r="E777" s="235"/>
      <c r="F777" s="235"/>
      <c r="G777" s="235"/>
      <c r="H777" s="235"/>
      <c r="I777" s="235"/>
      <c r="J777" s="235"/>
      <c r="K777" s="235"/>
      <c r="L777" s="235"/>
      <c r="M777" s="235"/>
      <c r="N777" s="235"/>
      <c r="O777" s="235"/>
      <c r="P777" s="235"/>
      <c r="Q777" s="235"/>
    </row>
    <row r="778" spans="1:17" ht="12" customHeight="1" x14ac:dyDescent="0.25">
      <c r="A778" s="235"/>
      <c r="B778" s="235"/>
      <c r="C778" s="235"/>
      <c r="D778" s="235"/>
      <c r="E778" s="235"/>
      <c r="F778" s="235"/>
      <c r="G778" s="235"/>
      <c r="H778" s="235"/>
      <c r="I778" s="235"/>
      <c r="J778" s="235"/>
      <c r="K778" s="235"/>
      <c r="L778" s="235"/>
      <c r="M778" s="235"/>
      <c r="N778" s="235"/>
      <c r="O778" s="235"/>
      <c r="P778" s="235"/>
      <c r="Q778" s="235"/>
    </row>
    <row r="779" spans="1:17" ht="12" customHeight="1" x14ac:dyDescent="0.25">
      <c r="A779" s="235"/>
      <c r="B779" s="235"/>
      <c r="C779" s="235"/>
      <c r="D779" s="235"/>
      <c r="E779" s="235"/>
      <c r="F779" s="235"/>
      <c r="G779" s="235"/>
      <c r="H779" s="235"/>
      <c r="I779" s="235"/>
      <c r="J779" s="235"/>
      <c r="K779" s="235"/>
      <c r="L779" s="235"/>
      <c r="M779" s="235"/>
      <c r="N779" s="235"/>
      <c r="O779" s="235"/>
      <c r="P779" s="235"/>
      <c r="Q779" s="235"/>
    </row>
    <row r="780" spans="1:17" ht="12" customHeight="1" x14ac:dyDescent="0.25">
      <c r="A780" s="235"/>
      <c r="B780" s="235"/>
      <c r="C780" s="235"/>
      <c r="D780" s="235"/>
      <c r="E780" s="235"/>
      <c r="F780" s="235"/>
      <c r="G780" s="235"/>
      <c r="H780" s="235"/>
      <c r="I780" s="235"/>
      <c r="J780" s="235"/>
      <c r="K780" s="235"/>
      <c r="L780" s="235"/>
      <c r="M780" s="235"/>
      <c r="N780" s="235"/>
      <c r="O780" s="235"/>
      <c r="P780" s="235"/>
      <c r="Q780" s="235"/>
    </row>
    <row r="781" spans="1:17" ht="12" customHeight="1" x14ac:dyDescent="0.25">
      <c r="A781" s="235"/>
      <c r="B781" s="235"/>
      <c r="C781" s="235"/>
      <c r="D781" s="235"/>
      <c r="E781" s="235"/>
      <c r="F781" s="235"/>
      <c r="G781" s="235"/>
      <c r="H781" s="235"/>
      <c r="I781" s="235"/>
      <c r="J781" s="235"/>
      <c r="K781" s="235"/>
      <c r="L781" s="235"/>
      <c r="M781" s="235"/>
      <c r="N781" s="235"/>
      <c r="O781" s="235"/>
      <c r="P781" s="235"/>
      <c r="Q781" s="235"/>
    </row>
    <row r="782" spans="1:17" ht="12" customHeight="1" x14ac:dyDescent="0.25">
      <c r="A782" s="235"/>
      <c r="B782" s="235"/>
      <c r="C782" s="235"/>
      <c r="D782" s="235"/>
      <c r="E782" s="235"/>
      <c r="F782" s="235"/>
      <c r="G782" s="235"/>
      <c r="H782" s="235"/>
      <c r="I782" s="235"/>
      <c r="J782" s="235"/>
      <c r="K782" s="235"/>
      <c r="L782" s="235"/>
      <c r="M782" s="235"/>
      <c r="N782" s="235"/>
      <c r="O782" s="235"/>
      <c r="P782" s="235"/>
      <c r="Q782" s="235"/>
    </row>
    <row r="783" spans="1:17" ht="12" customHeight="1" x14ac:dyDescent="0.25">
      <c r="A783" s="235"/>
      <c r="B783" s="235"/>
      <c r="C783" s="235"/>
      <c r="D783" s="235"/>
      <c r="E783" s="235"/>
      <c r="F783" s="235"/>
      <c r="G783" s="235"/>
      <c r="H783" s="235"/>
      <c r="I783" s="235"/>
      <c r="J783" s="235"/>
      <c r="K783" s="235"/>
      <c r="L783" s="235"/>
      <c r="M783" s="235"/>
      <c r="N783" s="235"/>
      <c r="O783" s="235"/>
      <c r="P783" s="235"/>
      <c r="Q783" s="235"/>
    </row>
    <row r="784" spans="1:17" ht="12" customHeight="1" x14ac:dyDescent="0.25">
      <c r="A784" s="235"/>
      <c r="B784" s="235"/>
      <c r="C784" s="235"/>
      <c r="D784" s="235"/>
      <c r="E784" s="235"/>
      <c r="F784" s="235"/>
      <c r="G784" s="235"/>
      <c r="H784" s="235"/>
      <c r="I784" s="235"/>
      <c r="J784" s="235"/>
      <c r="K784" s="235"/>
      <c r="L784" s="235"/>
      <c r="M784" s="235"/>
      <c r="N784" s="235"/>
      <c r="O784" s="235"/>
      <c r="P784" s="235"/>
      <c r="Q784" s="235"/>
    </row>
    <row r="785" spans="1:17" ht="12" customHeight="1" x14ac:dyDescent="0.25">
      <c r="A785" s="235"/>
      <c r="B785" s="235"/>
      <c r="C785" s="235"/>
      <c r="D785" s="235"/>
      <c r="E785" s="235"/>
      <c r="F785" s="235"/>
      <c r="G785" s="235"/>
      <c r="H785" s="235"/>
      <c r="I785" s="235"/>
      <c r="J785" s="235"/>
      <c r="K785" s="235"/>
      <c r="L785" s="235"/>
      <c r="M785" s="235"/>
      <c r="N785" s="235"/>
      <c r="O785" s="235"/>
      <c r="P785" s="235"/>
      <c r="Q785" s="235"/>
    </row>
    <row r="786" spans="1:17" ht="12" customHeight="1" x14ac:dyDescent="0.25">
      <c r="A786" s="235"/>
      <c r="B786" s="235"/>
      <c r="C786" s="235"/>
      <c r="D786" s="235"/>
      <c r="E786" s="235"/>
      <c r="F786" s="235"/>
      <c r="G786" s="235"/>
      <c r="H786" s="235"/>
      <c r="I786" s="235"/>
      <c r="J786" s="235"/>
      <c r="K786" s="235"/>
      <c r="L786" s="235"/>
      <c r="M786" s="235"/>
      <c r="N786" s="235"/>
      <c r="O786" s="235"/>
      <c r="P786" s="235"/>
      <c r="Q786" s="235"/>
    </row>
    <row r="787" spans="1:17" ht="12" customHeight="1" x14ac:dyDescent="0.25">
      <c r="A787" s="235"/>
      <c r="B787" s="235"/>
      <c r="C787" s="235"/>
      <c r="D787" s="235"/>
      <c r="E787" s="235"/>
      <c r="F787" s="235"/>
      <c r="G787" s="235"/>
      <c r="H787" s="235"/>
      <c r="I787" s="235"/>
      <c r="J787" s="235"/>
      <c r="K787" s="235"/>
      <c r="L787" s="235"/>
      <c r="M787" s="235"/>
      <c r="N787" s="235"/>
      <c r="O787" s="235"/>
      <c r="P787" s="235"/>
      <c r="Q787" s="235"/>
    </row>
    <row r="788" spans="1:17" ht="12" customHeight="1" x14ac:dyDescent="0.25">
      <c r="A788" s="235"/>
      <c r="B788" s="235"/>
      <c r="C788" s="235"/>
      <c r="D788" s="235"/>
      <c r="E788" s="235"/>
      <c r="F788" s="235"/>
      <c r="G788" s="235"/>
      <c r="H788" s="235"/>
      <c r="I788" s="235"/>
      <c r="J788" s="235"/>
      <c r="K788" s="235"/>
      <c r="L788" s="235"/>
      <c r="M788" s="235"/>
      <c r="N788" s="235"/>
      <c r="O788" s="235"/>
      <c r="P788" s="235"/>
      <c r="Q788" s="235"/>
    </row>
    <row r="789" spans="1:17" ht="12" customHeight="1" x14ac:dyDescent="0.25">
      <c r="A789" s="235"/>
      <c r="B789" s="235"/>
      <c r="C789" s="235"/>
      <c r="D789" s="235"/>
      <c r="E789" s="235"/>
      <c r="F789" s="235"/>
      <c r="G789" s="235"/>
      <c r="H789" s="235"/>
      <c r="I789" s="235"/>
      <c r="J789" s="235"/>
      <c r="K789" s="235"/>
      <c r="L789" s="235"/>
      <c r="M789" s="235"/>
      <c r="N789" s="235"/>
      <c r="O789" s="235"/>
      <c r="P789" s="235"/>
      <c r="Q789" s="235"/>
    </row>
    <row r="790" spans="1:17" ht="12" customHeight="1" x14ac:dyDescent="0.25">
      <c r="A790" s="235"/>
      <c r="B790" s="235"/>
      <c r="C790" s="235"/>
      <c r="D790" s="235"/>
      <c r="E790" s="235"/>
      <c r="F790" s="235"/>
      <c r="G790" s="235"/>
      <c r="H790" s="235"/>
      <c r="I790" s="235"/>
      <c r="J790" s="235"/>
      <c r="K790" s="235"/>
      <c r="L790" s="235"/>
      <c r="M790" s="235"/>
      <c r="N790" s="235"/>
      <c r="O790" s="235"/>
      <c r="P790" s="235"/>
      <c r="Q790" s="235"/>
    </row>
    <row r="791" spans="1:17" ht="12" customHeight="1" x14ac:dyDescent="0.25">
      <c r="A791" s="235"/>
      <c r="B791" s="235"/>
      <c r="C791" s="235"/>
      <c r="D791" s="235"/>
      <c r="E791" s="235"/>
      <c r="F791" s="235"/>
      <c r="G791" s="235"/>
      <c r="H791" s="235"/>
      <c r="I791" s="235"/>
      <c r="J791" s="235"/>
      <c r="K791" s="235"/>
      <c r="L791" s="235"/>
      <c r="M791" s="235"/>
      <c r="N791" s="235"/>
      <c r="O791" s="235"/>
      <c r="P791" s="235"/>
      <c r="Q791" s="235"/>
    </row>
    <row r="792" spans="1:17" ht="12" customHeight="1" x14ac:dyDescent="0.25">
      <c r="A792" s="235"/>
      <c r="B792" s="235"/>
      <c r="C792" s="235"/>
      <c r="D792" s="235"/>
      <c r="E792" s="235"/>
      <c r="F792" s="235"/>
      <c r="G792" s="235"/>
      <c r="H792" s="235"/>
      <c r="I792" s="235"/>
      <c r="J792" s="235"/>
      <c r="K792" s="235"/>
      <c r="L792" s="235"/>
      <c r="M792" s="235"/>
      <c r="N792" s="235"/>
      <c r="O792" s="235"/>
      <c r="P792" s="235"/>
      <c r="Q792" s="235"/>
    </row>
    <row r="793" spans="1:17" ht="12" customHeight="1" x14ac:dyDescent="0.25">
      <c r="A793" s="235"/>
      <c r="B793" s="235"/>
      <c r="C793" s="235"/>
      <c r="D793" s="235"/>
      <c r="E793" s="235"/>
      <c r="F793" s="235"/>
      <c r="G793" s="235"/>
      <c r="H793" s="235"/>
      <c r="I793" s="235"/>
      <c r="J793" s="235"/>
      <c r="K793" s="235"/>
      <c r="L793" s="235"/>
      <c r="M793" s="235"/>
      <c r="N793" s="235"/>
      <c r="O793" s="235"/>
      <c r="P793" s="235"/>
      <c r="Q793" s="235"/>
    </row>
    <row r="794" spans="1:17" ht="12" customHeight="1" x14ac:dyDescent="0.25">
      <c r="A794" s="235"/>
      <c r="B794" s="235"/>
      <c r="C794" s="235"/>
      <c r="D794" s="235"/>
      <c r="E794" s="235"/>
      <c r="F794" s="235"/>
      <c r="G794" s="235"/>
      <c r="H794" s="235"/>
      <c r="I794" s="235"/>
      <c r="J794" s="235"/>
      <c r="K794" s="235"/>
      <c r="L794" s="235"/>
      <c r="M794" s="235"/>
      <c r="N794" s="235"/>
      <c r="O794" s="235"/>
      <c r="P794" s="235"/>
      <c r="Q794" s="235"/>
    </row>
    <row r="795" spans="1:17" ht="12" customHeight="1" x14ac:dyDescent="0.25">
      <c r="A795" s="235"/>
      <c r="B795" s="235"/>
      <c r="C795" s="235"/>
      <c r="D795" s="235"/>
      <c r="E795" s="235"/>
      <c r="F795" s="235"/>
      <c r="G795" s="235"/>
      <c r="H795" s="235"/>
      <c r="I795" s="235"/>
      <c r="J795" s="235"/>
      <c r="K795" s="235"/>
      <c r="L795" s="235"/>
      <c r="M795" s="235"/>
      <c r="N795" s="235"/>
      <c r="O795" s="235"/>
      <c r="P795" s="235"/>
      <c r="Q795" s="235"/>
    </row>
    <row r="796" spans="1:17" ht="12" customHeight="1" x14ac:dyDescent="0.25">
      <c r="A796" s="235"/>
      <c r="B796" s="235"/>
      <c r="C796" s="235"/>
      <c r="D796" s="235"/>
      <c r="E796" s="235"/>
      <c r="F796" s="235"/>
      <c r="G796" s="235"/>
      <c r="H796" s="235"/>
      <c r="I796" s="235"/>
      <c r="J796" s="235"/>
      <c r="K796" s="235"/>
      <c r="L796" s="235"/>
      <c r="M796" s="235"/>
      <c r="N796" s="235"/>
      <c r="O796" s="235"/>
      <c r="P796" s="235"/>
      <c r="Q796" s="235"/>
    </row>
    <row r="797" spans="1:17" ht="12" customHeight="1" x14ac:dyDescent="0.25">
      <c r="A797" s="235"/>
      <c r="B797" s="235"/>
      <c r="C797" s="235"/>
      <c r="D797" s="235"/>
      <c r="E797" s="235"/>
      <c r="F797" s="235"/>
      <c r="G797" s="235"/>
      <c r="H797" s="235"/>
      <c r="I797" s="235"/>
      <c r="J797" s="235"/>
      <c r="K797" s="235"/>
      <c r="L797" s="235"/>
      <c r="M797" s="235"/>
      <c r="N797" s="235"/>
      <c r="O797" s="235"/>
      <c r="P797" s="235"/>
      <c r="Q797" s="235"/>
    </row>
    <row r="798" spans="1:17" ht="12" customHeight="1" x14ac:dyDescent="0.25">
      <c r="A798" s="235"/>
      <c r="B798" s="235"/>
      <c r="C798" s="235"/>
      <c r="D798" s="235"/>
      <c r="E798" s="235"/>
      <c r="F798" s="235"/>
      <c r="G798" s="235"/>
      <c r="H798" s="235"/>
      <c r="I798" s="235"/>
      <c r="J798" s="235"/>
      <c r="K798" s="235"/>
      <c r="L798" s="235"/>
      <c r="M798" s="235"/>
      <c r="N798" s="235"/>
      <c r="O798" s="235"/>
      <c r="P798" s="235"/>
      <c r="Q798" s="235"/>
    </row>
    <row r="799" spans="1:17" ht="12" customHeight="1" x14ac:dyDescent="0.25">
      <c r="A799" s="235"/>
      <c r="B799" s="235"/>
      <c r="C799" s="235"/>
      <c r="D799" s="235"/>
      <c r="E799" s="235"/>
      <c r="F799" s="235"/>
      <c r="G799" s="235"/>
      <c r="H799" s="235"/>
      <c r="I799" s="235"/>
      <c r="J799" s="235"/>
      <c r="K799" s="235"/>
      <c r="L799" s="235"/>
      <c r="M799" s="235"/>
      <c r="N799" s="235"/>
      <c r="O799" s="235"/>
      <c r="P799" s="235"/>
      <c r="Q799" s="235"/>
    </row>
    <row r="800" spans="1:17" ht="12" customHeight="1" x14ac:dyDescent="0.25">
      <c r="A800" s="235"/>
      <c r="B800" s="235"/>
      <c r="C800" s="235"/>
      <c r="D800" s="235"/>
      <c r="E800" s="235"/>
      <c r="F800" s="235"/>
      <c r="G800" s="235"/>
      <c r="H800" s="235"/>
      <c r="I800" s="235"/>
      <c r="J800" s="235"/>
      <c r="K800" s="235"/>
      <c r="L800" s="235"/>
      <c r="M800" s="235"/>
      <c r="N800" s="235"/>
      <c r="O800" s="235"/>
      <c r="P800" s="235"/>
      <c r="Q800" s="235"/>
    </row>
    <row r="801" spans="1:17" ht="12" customHeight="1" x14ac:dyDescent="0.25">
      <c r="A801" s="235"/>
      <c r="B801" s="235"/>
      <c r="C801" s="235"/>
      <c r="D801" s="235"/>
      <c r="E801" s="235"/>
      <c r="F801" s="235"/>
      <c r="G801" s="235"/>
      <c r="H801" s="235"/>
      <c r="I801" s="235"/>
      <c r="J801" s="235"/>
      <c r="K801" s="235"/>
      <c r="L801" s="235"/>
      <c r="M801" s="235"/>
      <c r="N801" s="235"/>
      <c r="O801" s="235"/>
      <c r="P801" s="235"/>
      <c r="Q801" s="235"/>
    </row>
    <row r="802" spans="1:17" ht="12" customHeight="1" x14ac:dyDescent="0.25">
      <c r="A802" s="235"/>
      <c r="B802" s="235"/>
      <c r="C802" s="235"/>
      <c r="D802" s="235"/>
      <c r="E802" s="235"/>
      <c r="F802" s="235"/>
      <c r="G802" s="235"/>
      <c r="H802" s="235"/>
      <c r="I802" s="235"/>
      <c r="J802" s="235"/>
      <c r="K802" s="235"/>
      <c r="L802" s="235"/>
      <c r="M802" s="235"/>
      <c r="N802" s="235"/>
      <c r="O802" s="235"/>
      <c r="P802" s="235"/>
      <c r="Q802" s="235"/>
    </row>
    <row r="803" spans="1:17" ht="12" customHeight="1" x14ac:dyDescent="0.25">
      <c r="A803" s="235"/>
      <c r="B803" s="235"/>
      <c r="C803" s="235"/>
      <c r="D803" s="235"/>
      <c r="E803" s="235"/>
      <c r="F803" s="235"/>
      <c r="G803" s="235"/>
      <c r="H803" s="235"/>
      <c r="I803" s="235"/>
      <c r="J803" s="235"/>
      <c r="K803" s="235"/>
      <c r="L803" s="235"/>
      <c r="M803" s="235"/>
      <c r="N803" s="235"/>
      <c r="O803" s="235"/>
      <c r="P803" s="235"/>
      <c r="Q803" s="235"/>
    </row>
    <row r="804" spans="1:17" ht="12" customHeight="1" x14ac:dyDescent="0.25">
      <c r="A804" s="235"/>
      <c r="B804" s="235"/>
      <c r="C804" s="235"/>
      <c r="D804" s="235"/>
      <c r="E804" s="235"/>
      <c r="F804" s="235"/>
      <c r="G804" s="235"/>
      <c r="H804" s="235"/>
      <c r="I804" s="235"/>
      <c r="J804" s="235"/>
      <c r="K804" s="235"/>
      <c r="L804" s="235"/>
      <c r="M804" s="235"/>
      <c r="N804" s="235"/>
      <c r="O804" s="235"/>
      <c r="P804" s="235"/>
      <c r="Q804" s="235"/>
    </row>
    <row r="805" spans="1:17" ht="12" customHeight="1" x14ac:dyDescent="0.25">
      <c r="A805" s="235"/>
      <c r="B805" s="235"/>
      <c r="C805" s="235"/>
      <c r="D805" s="235"/>
      <c r="E805" s="235"/>
      <c r="F805" s="235"/>
      <c r="G805" s="235"/>
      <c r="H805" s="235"/>
      <c r="I805" s="235"/>
      <c r="J805" s="235"/>
      <c r="K805" s="235"/>
      <c r="L805" s="235"/>
      <c r="M805" s="235"/>
      <c r="N805" s="235"/>
      <c r="O805" s="235"/>
      <c r="P805" s="235"/>
      <c r="Q805" s="235"/>
    </row>
    <row r="806" spans="1:17" ht="12" customHeight="1" x14ac:dyDescent="0.25">
      <c r="A806" s="235"/>
      <c r="B806" s="235"/>
      <c r="C806" s="235"/>
      <c r="D806" s="235"/>
      <c r="E806" s="235"/>
      <c r="F806" s="235"/>
      <c r="G806" s="235"/>
      <c r="H806" s="235"/>
      <c r="I806" s="235"/>
      <c r="J806" s="235"/>
      <c r="K806" s="235"/>
      <c r="L806" s="235"/>
      <c r="M806" s="235"/>
      <c r="N806" s="235"/>
      <c r="O806" s="235"/>
      <c r="P806" s="235"/>
      <c r="Q806" s="235"/>
    </row>
    <row r="807" spans="1:17" ht="12" customHeight="1" x14ac:dyDescent="0.25">
      <c r="A807" s="235"/>
      <c r="B807" s="235"/>
      <c r="C807" s="235"/>
      <c r="D807" s="235"/>
      <c r="E807" s="235"/>
      <c r="F807" s="235"/>
      <c r="G807" s="235"/>
      <c r="H807" s="235"/>
      <c r="I807" s="235"/>
      <c r="J807" s="235"/>
      <c r="K807" s="235"/>
      <c r="L807" s="235"/>
      <c r="M807" s="235"/>
      <c r="N807" s="235"/>
      <c r="O807" s="235"/>
      <c r="P807" s="235"/>
      <c r="Q807" s="235"/>
    </row>
    <row r="808" spans="1:17" ht="12" customHeight="1" x14ac:dyDescent="0.25">
      <c r="A808" s="235"/>
      <c r="B808" s="235"/>
      <c r="C808" s="235"/>
      <c r="D808" s="235"/>
      <c r="E808" s="235"/>
      <c r="F808" s="235"/>
      <c r="G808" s="235"/>
      <c r="H808" s="235"/>
      <c r="I808" s="235"/>
      <c r="J808" s="235"/>
      <c r="K808" s="235"/>
      <c r="L808" s="235"/>
      <c r="M808" s="235"/>
      <c r="N808" s="235"/>
      <c r="O808" s="235"/>
      <c r="P808" s="235"/>
      <c r="Q808" s="235"/>
    </row>
    <row r="809" spans="1:17" ht="12" customHeight="1" x14ac:dyDescent="0.25">
      <c r="A809" s="235"/>
      <c r="B809" s="235"/>
      <c r="C809" s="235"/>
      <c r="D809" s="235"/>
      <c r="E809" s="235"/>
      <c r="F809" s="235"/>
      <c r="G809" s="235"/>
      <c r="H809" s="235"/>
      <c r="I809" s="235"/>
      <c r="J809" s="235"/>
      <c r="K809" s="235"/>
      <c r="L809" s="235"/>
      <c r="M809" s="235"/>
      <c r="N809" s="235"/>
      <c r="O809" s="235"/>
      <c r="P809" s="235"/>
      <c r="Q809" s="235"/>
    </row>
    <row r="810" spans="1:17" ht="12" customHeight="1" x14ac:dyDescent="0.25">
      <c r="A810" s="235"/>
      <c r="B810" s="235"/>
      <c r="C810" s="235"/>
      <c r="D810" s="235"/>
      <c r="E810" s="235"/>
      <c r="F810" s="235"/>
      <c r="G810" s="235"/>
      <c r="H810" s="235"/>
      <c r="I810" s="235"/>
      <c r="J810" s="235"/>
      <c r="K810" s="235"/>
      <c r="L810" s="235"/>
      <c r="M810" s="235"/>
      <c r="N810" s="235"/>
      <c r="O810" s="235"/>
      <c r="P810" s="235"/>
      <c r="Q810" s="235"/>
    </row>
    <row r="811" spans="1:17" ht="12" customHeight="1" x14ac:dyDescent="0.25">
      <c r="A811" s="235"/>
      <c r="B811" s="235"/>
      <c r="C811" s="235"/>
      <c r="D811" s="235"/>
      <c r="E811" s="235"/>
      <c r="F811" s="235"/>
      <c r="G811" s="235"/>
      <c r="H811" s="235"/>
      <c r="I811" s="235"/>
      <c r="J811" s="235"/>
      <c r="K811" s="235"/>
      <c r="L811" s="235"/>
      <c r="M811" s="235"/>
      <c r="N811" s="235"/>
      <c r="O811" s="235"/>
      <c r="P811" s="235"/>
      <c r="Q811" s="235"/>
    </row>
    <row r="812" spans="1:17" ht="12" customHeight="1" x14ac:dyDescent="0.25">
      <c r="A812" s="235"/>
      <c r="B812" s="235"/>
      <c r="C812" s="235"/>
      <c r="D812" s="235"/>
      <c r="E812" s="235"/>
      <c r="F812" s="235"/>
      <c r="G812" s="235"/>
      <c r="H812" s="235"/>
      <c r="I812" s="235"/>
      <c r="J812" s="235"/>
      <c r="K812" s="235"/>
      <c r="L812" s="235"/>
      <c r="M812" s="235"/>
      <c r="N812" s="235"/>
      <c r="O812" s="235"/>
      <c r="P812" s="235"/>
      <c r="Q812" s="235"/>
    </row>
    <row r="813" spans="1:17" ht="12" customHeight="1" x14ac:dyDescent="0.25">
      <c r="A813" s="235"/>
      <c r="B813" s="235"/>
      <c r="C813" s="235"/>
      <c r="D813" s="235"/>
      <c r="E813" s="235"/>
      <c r="F813" s="235"/>
      <c r="G813" s="235"/>
      <c r="H813" s="235"/>
      <c r="I813" s="235"/>
      <c r="J813" s="235"/>
      <c r="K813" s="235"/>
      <c r="L813" s="235"/>
      <c r="M813" s="235"/>
      <c r="N813" s="235"/>
      <c r="O813" s="235"/>
      <c r="P813" s="235"/>
      <c r="Q813" s="235"/>
    </row>
    <row r="814" spans="1:17" ht="12" customHeight="1" x14ac:dyDescent="0.25">
      <c r="A814" s="235"/>
      <c r="B814" s="235"/>
      <c r="C814" s="235"/>
      <c r="D814" s="235"/>
      <c r="E814" s="235"/>
      <c r="F814" s="235"/>
      <c r="G814" s="235"/>
      <c r="H814" s="235"/>
      <c r="I814" s="235"/>
      <c r="J814" s="235"/>
      <c r="K814" s="235"/>
      <c r="L814" s="235"/>
      <c r="M814" s="235"/>
      <c r="N814" s="235"/>
      <c r="O814" s="235"/>
      <c r="P814" s="235"/>
      <c r="Q814" s="235"/>
    </row>
    <row r="815" spans="1:17" ht="12" customHeight="1" x14ac:dyDescent="0.25">
      <c r="A815" s="235"/>
      <c r="B815" s="235"/>
      <c r="C815" s="235"/>
      <c r="D815" s="235"/>
      <c r="E815" s="235"/>
      <c r="F815" s="235"/>
      <c r="G815" s="235"/>
      <c r="H815" s="235"/>
      <c r="I815" s="235"/>
      <c r="J815" s="235"/>
      <c r="K815" s="235"/>
      <c r="L815" s="235"/>
      <c r="M815" s="235"/>
      <c r="N815" s="235"/>
      <c r="O815" s="235"/>
      <c r="P815" s="235"/>
      <c r="Q815" s="235"/>
    </row>
    <row r="816" spans="1:17" ht="12" customHeight="1" x14ac:dyDescent="0.25">
      <c r="A816" s="235"/>
      <c r="B816" s="235"/>
      <c r="C816" s="235"/>
      <c r="D816" s="235"/>
      <c r="E816" s="235"/>
      <c r="F816" s="235"/>
      <c r="G816" s="235"/>
      <c r="H816" s="235"/>
      <c r="I816" s="235"/>
      <c r="J816" s="235"/>
      <c r="K816" s="235"/>
      <c r="L816" s="235"/>
      <c r="M816" s="235"/>
      <c r="N816" s="235"/>
      <c r="O816" s="235"/>
      <c r="P816" s="235"/>
      <c r="Q816" s="235"/>
    </row>
    <row r="817" spans="1:17" ht="12" customHeight="1" x14ac:dyDescent="0.25">
      <c r="A817" s="235"/>
      <c r="B817" s="235"/>
      <c r="C817" s="235"/>
      <c r="D817" s="235"/>
      <c r="E817" s="235"/>
      <c r="F817" s="235"/>
      <c r="G817" s="235"/>
      <c r="H817" s="235"/>
      <c r="I817" s="235"/>
      <c r="J817" s="235"/>
      <c r="K817" s="235"/>
      <c r="L817" s="235"/>
      <c r="M817" s="235"/>
      <c r="N817" s="235"/>
      <c r="O817" s="235"/>
      <c r="P817" s="235"/>
      <c r="Q817" s="235"/>
    </row>
    <row r="818" spans="1:17" ht="12" customHeight="1" x14ac:dyDescent="0.25">
      <c r="A818" s="235"/>
      <c r="B818" s="235"/>
      <c r="C818" s="235"/>
      <c r="D818" s="235"/>
      <c r="E818" s="235"/>
      <c r="F818" s="235"/>
      <c r="G818" s="235"/>
      <c r="H818" s="235"/>
      <c r="I818" s="235"/>
      <c r="J818" s="235"/>
      <c r="K818" s="235"/>
      <c r="L818" s="235"/>
      <c r="M818" s="235"/>
      <c r="N818" s="235"/>
      <c r="O818" s="235"/>
      <c r="P818" s="235"/>
      <c r="Q818" s="235"/>
    </row>
    <row r="819" spans="1:17" ht="12" customHeight="1" x14ac:dyDescent="0.25">
      <c r="A819" s="235"/>
      <c r="B819" s="235"/>
      <c r="C819" s="235"/>
      <c r="D819" s="235"/>
      <c r="E819" s="235"/>
      <c r="F819" s="235"/>
      <c r="G819" s="235"/>
      <c r="H819" s="235"/>
      <c r="I819" s="235"/>
      <c r="J819" s="235"/>
      <c r="K819" s="235"/>
      <c r="L819" s="235"/>
      <c r="M819" s="235"/>
      <c r="N819" s="235"/>
      <c r="O819" s="235"/>
      <c r="P819" s="235"/>
      <c r="Q819" s="235"/>
    </row>
    <row r="820" spans="1:17" ht="12" customHeight="1" x14ac:dyDescent="0.25">
      <c r="A820" s="235"/>
      <c r="B820" s="235"/>
      <c r="C820" s="235"/>
      <c r="D820" s="235"/>
      <c r="E820" s="235"/>
      <c r="F820" s="235"/>
      <c r="G820" s="235"/>
      <c r="H820" s="235"/>
      <c r="I820" s="235"/>
      <c r="J820" s="235"/>
      <c r="K820" s="235"/>
      <c r="L820" s="235"/>
      <c r="M820" s="235"/>
      <c r="N820" s="235"/>
      <c r="O820" s="235"/>
      <c r="P820" s="235"/>
      <c r="Q820" s="235"/>
    </row>
    <row r="821" spans="1:17" ht="12" customHeight="1" x14ac:dyDescent="0.25">
      <c r="A821" s="235"/>
      <c r="B821" s="235"/>
      <c r="C821" s="235"/>
      <c r="D821" s="235"/>
      <c r="E821" s="235"/>
      <c r="F821" s="235"/>
      <c r="G821" s="235"/>
      <c r="H821" s="235"/>
      <c r="I821" s="235"/>
      <c r="J821" s="235"/>
      <c r="K821" s="235"/>
      <c r="L821" s="235"/>
      <c r="M821" s="235"/>
      <c r="N821" s="235"/>
      <c r="O821" s="235"/>
      <c r="P821" s="235"/>
      <c r="Q821" s="235"/>
    </row>
    <row r="822" spans="1:17" ht="12" customHeight="1" x14ac:dyDescent="0.25">
      <c r="A822" s="235"/>
      <c r="B822" s="235"/>
      <c r="C822" s="235"/>
      <c r="D822" s="235"/>
      <c r="E822" s="235"/>
      <c r="F822" s="235"/>
      <c r="G822" s="235"/>
      <c r="H822" s="235"/>
      <c r="I822" s="235"/>
      <c r="J822" s="235"/>
      <c r="K822" s="235"/>
      <c r="L822" s="235"/>
      <c r="M822" s="235"/>
      <c r="N822" s="235"/>
      <c r="O822" s="235"/>
      <c r="P822" s="235"/>
      <c r="Q822" s="235"/>
    </row>
    <row r="823" spans="1:17" ht="12" customHeight="1" x14ac:dyDescent="0.25">
      <c r="A823" s="235"/>
      <c r="B823" s="235"/>
      <c r="C823" s="235"/>
      <c r="D823" s="235"/>
      <c r="E823" s="235"/>
      <c r="F823" s="235"/>
      <c r="G823" s="235"/>
      <c r="H823" s="235"/>
      <c r="I823" s="235"/>
      <c r="J823" s="235"/>
      <c r="K823" s="235"/>
      <c r="L823" s="235"/>
      <c r="M823" s="235"/>
      <c r="N823" s="235"/>
      <c r="O823" s="235"/>
      <c r="P823" s="235"/>
      <c r="Q823" s="235"/>
    </row>
    <row r="824" spans="1:17" ht="12" customHeight="1" x14ac:dyDescent="0.25">
      <c r="A824" s="235"/>
      <c r="B824" s="235"/>
      <c r="C824" s="235"/>
      <c r="D824" s="235"/>
      <c r="E824" s="235"/>
      <c r="F824" s="235"/>
      <c r="G824" s="235"/>
      <c r="H824" s="235"/>
      <c r="I824" s="235"/>
      <c r="J824" s="235"/>
      <c r="K824" s="235"/>
      <c r="L824" s="235"/>
      <c r="M824" s="235"/>
      <c r="N824" s="235"/>
      <c r="O824" s="235"/>
      <c r="P824" s="235"/>
      <c r="Q824" s="235"/>
    </row>
    <row r="825" spans="1:17" ht="12" customHeight="1" x14ac:dyDescent="0.25">
      <c r="A825" s="235"/>
      <c r="B825" s="235"/>
      <c r="C825" s="235"/>
      <c r="D825" s="235"/>
      <c r="E825" s="235"/>
      <c r="F825" s="235"/>
      <c r="G825" s="235"/>
      <c r="H825" s="235"/>
      <c r="I825" s="235"/>
      <c r="J825" s="235"/>
      <c r="K825" s="235"/>
      <c r="L825" s="235"/>
      <c r="M825" s="235"/>
      <c r="N825" s="235"/>
      <c r="O825" s="235"/>
      <c r="P825" s="235"/>
      <c r="Q825" s="235"/>
    </row>
    <row r="826" spans="1:17" ht="12" customHeight="1" x14ac:dyDescent="0.25">
      <c r="A826" s="235"/>
      <c r="B826" s="235"/>
      <c r="C826" s="235"/>
      <c r="D826" s="235"/>
      <c r="E826" s="235"/>
      <c r="F826" s="235"/>
      <c r="G826" s="235"/>
      <c r="H826" s="235"/>
      <c r="I826" s="235"/>
      <c r="J826" s="235"/>
      <c r="K826" s="235"/>
      <c r="L826" s="235"/>
      <c r="M826" s="235"/>
      <c r="N826" s="235"/>
      <c r="O826" s="235"/>
      <c r="P826" s="235"/>
      <c r="Q826" s="235"/>
    </row>
    <row r="827" spans="1:17" ht="12" customHeight="1" x14ac:dyDescent="0.25">
      <c r="A827" s="235"/>
      <c r="B827" s="235"/>
      <c r="C827" s="235"/>
      <c r="D827" s="235"/>
      <c r="E827" s="235"/>
      <c r="F827" s="235"/>
      <c r="G827" s="235"/>
      <c r="H827" s="235"/>
      <c r="I827" s="235"/>
      <c r="J827" s="235"/>
      <c r="K827" s="235"/>
      <c r="L827" s="235"/>
      <c r="M827" s="235"/>
      <c r="N827" s="235"/>
      <c r="O827" s="235"/>
      <c r="P827" s="235"/>
      <c r="Q827" s="235"/>
    </row>
    <row r="828" spans="1:17" ht="12" customHeight="1" x14ac:dyDescent="0.25">
      <c r="A828" s="235"/>
      <c r="B828" s="235"/>
      <c r="C828" s="235"/>
      <c r="D828" s="235"/>
      <c r="E828" s="235"/>
      <c r="F828" s="235"/>
      <c r="G828" s="235"/>
      <c r="H828" s="235"/>
      <c r="I828" s="235"/>
      <c r="J828" s="235"/>
      <c r="K828" s="235"/>
      <c r="L828" s="235"/>
      <c r="M828" s="235"/>
      <c r="N828" s="235"/>
      <c r="O828" s="235"/>
      <c r="P828" s="235"/>
      <c r="Q828" s="235"/>
    </row>
    <row r="829" spans="1:17" ht="12" customHeight="1" x14ac:dyDescent="0.25">
      <c r="A829" s="235"/>
      <c r="B829" s="235"/>
      <c r="C829" s="235"/>
      <c r="D829" s="235"/>
      <c r="E829" s="235"/>
      <c r="F829" s="235"/>
      <c r="G829" s="235"/>
      <c r="H829" s="235"/>
      <c r="I829" s="235"/>
      <c r="J829" s="235"/>
      <c r="K829" s="235"/>
      <c r="L829" s="235"/>
      <c r="M829" s="235"/>
      <c r="N829" s="235"/>
      <c r="O829" s="235"/>
      <c r="P829" s="235"/>
      <c r="Q829" s="235"/>
    </row>
    <row r="830" spans="1:17" ht="12" customHeight="1" x14ac:dyDescent="0.25">
      <c r="A830" s="235"/>
      <c r="B830" s="235"/>
      <c r="C830" s="235"/>
      <c r="D830" s="235"/>
      <c r="E830" s="235"/>
      <c r="F830" s="235"/>
      <c r="G830" s="235"/>
      <c r="H830" s="235"/>
      <c r="I830" s="235"/>
      <c r="J830" s="235"/>
      <c r="K830" s="235"/>
      <c r="L830" s="235"/>
      <c r="M830" s="235"/>
      <c r="N830" s="235"/>
      <c r="O830" s="235"/>
      <c r="P830" s="235"/>
      <c r="Q830" s="235"/>
    </row>
    <row r="831" spans="1:17" ht="12" customHeight="1" x14ac:dyDescent="0.25">
      <c r="A831" s="235"/>
      <c r="B831" s="235"/>
      <c r="C831" s="235"/>
      <c r="D831" s="235"/>
      <c r="E831" s="235"/>
      <c r="F831" s="235"/>
      <c r="G831" s="235"/>
      <c r="H831" s="235"/>
      <c r="I831" s="235"/>
      <c r="J831" s="235"/>
      <c r="K831" s="235"/>
      <c r="L831" s="235"/>
      <c r="M831" s="235"/>
      <c r="N831" s="235"/>
      <c r="O831" s="235"/>
      <c r="P831" s="235"/>
      <c r="Q831" s="235"/>
    </row>
    <row r="832" spans="1:17" ht="12" customHeight="1" x14ac:dyDescent="0.25">
      <c r="A832" s="235"/>
      <c r="B832" s="235"/>
      <c r="C832" s="235"/>
      <c r="D832" s="235"/>
      <c r="E832" s="235"/>
      <c r="F832" s="235"/>
      <c r="G832" s="235"/>
      <c r="H832" s="235"/>
      <c r="I832" s="235"/>
      <c r="J832" s="235"/>
      <c r="K832" s="235"/>
      <c r="L832" s="235"/>
      <c r="M832" s="235"/>
      <c r="N832" s="235"/>
      <c r="O832" s="235"/>
      <c r="P832" s="235"/>
      <c r="Q832" s="235"/>
    </row>
    <row r="833" spans="1:17" ht="12" customHeight="1" x14ac:dyDescent="0.25">
      <c r="A833" s="235"/>
      <c r="B833" s="235"/>
      <c r="C833" s="235"/>
      <c r="D833" s="235"/>
      <c r="E833" s="235"/>
      <c r="F833" s="235"/>
      <c r="G833" s="235"/>
      <c r="H833" s="235"/>
      <c r="I833" s="235"/>
      <c r="J833" s="235"/>
      <c r="K833" s="235"/>
      <c r="L833" s="235"/>
      <c r="M833" s="235"/>
      <c r="N833" s="235"/>
      <c r="O833" s="235"/>
      <c r="P833" s="235"/>
      <c r="Q833" s="235"/>
    </row>
    <row r="834" spans="1:17" ht="12" customHeight="1" x14ac:dyDescent="0.25">
      <c r="A834" s="235"/>
      <c r="B834" s="235"/>
      <c r="C834" s="235"/>
      <c r="D834" s="235"/>
      <c r="E834" s="235"/>
      <c r="F834" s="235"/>
      <c r="G834" s="235"/>
      <c r="H834" s="235"/>
      <c r="I834" s="235"/>
      <c r="J834" s="235"/>
      <c r="K834" s="235"/>
      <c r="L834" s="235"/>
      <c r="M834" s="235"/>
      <c r="N834" s="235"/>
      <c r="O834" s="235"/>
      <c r="P834" s="235"/>
      <c r="Q834" s="235"/>
    </row>
    <row r="835" spans="1:17" ht="12" customHeight="1" x14ac:dyDescent="0.25">
      <c r="A835" s="235"/>
      <c r="B835" s="235"/>
      <c r="C835" s="235"/>
      <c r="D835" s="235"/>
      <c r="E835" s="235"/>
      <c r="F835" s="235"/>
      <c r="G835" s="235"/>
      <c r="H835" s="235"/>
      <c r="I835" s="235"/>
      <c r="J835" s="235"/>
      <c r="K835" s="235"/>
      <c r="L835" s="235"/>
      <c r="M835" s="235"/>
      <c r="N835" s="235"/>
      <c r="O835" s="235"/>
      <c r="P835" s="235"/>
      <c r="Q835" s="235"/>
    </row>
    <row r="836" spans="1:17" ht="12" customHeight="1" x14ac:dyDescent="0.25">
      <c r="A836" s="235"/>
      <c r="B836" s="235"/>
      <c r="C836" s="235"/>
      <c r="D836" s="235"/>
      <c r="E836" s="235"/>
      <c r="F836" s="235"/>
      <c r="G836" s="235"/>
      <c r="H836" s="235"/>
      <c r="I836" s="235"/>
      <c r="J836" s="235"/>
      <c r="K836" s="235"/>
      <c r="L836" s="235"/>
      <c r="M836" s="235"/>
      <c r="N836" s="235"/>
      <c r="O836" s="235"/>
      <c r="P836" s="235"/>
      <c r="Q836" s="235"/>
    </row>
    <row r="837" spans="1:17" ht="12" customHeight="1" x14ac:dyDescent="0.25">
      <c r="A837" s="235"/>
      <c r="B837" s="235"/>
      <c r="C837" s="235"/>
      <c r="D837" s="235"/>
      <c r="E837" s="235"/>
      <c r="F837" s="235"/>
      <c r="G837" s="235"/>
      <c r="H837" s="235"/>
      <c r="I837" s="235"/>
      <c r="J837" s="235"/>
      <c r="K837" s="235"/>
      <c r="L837" s="235"/>
      <c r="M837" s="235"/>
      <c r="N837" s="235"/>
      <c r="O837" s="235"/>
      <c r="P837" s="235"/>
      <c r="Q837" s="235"/>
    </row>
    <row r="838" spans="1:17" ht="12" customHeight="1" x14ac:dyDescent="0.25">
      <c r="A838" s="235"/>
      <c r="B838" s="235"/>
      <c r="C838" s="235"/>
      <c r="D838" s="235"/>
      <c r="E838" s="235"/>
      <c r="F838" s="235"/>
      <c r="G838" s="235"/>
      <c r="H838" s="235"/>
      <c r="I838" s="235"/>
      <c r="J838" s="235"/>
      <c r="K838" s="235"/>
      <c r="L838" s="235"/>
      <c r="M838" s="235"/>
      <c r="N838" s="235"/>
      <c r="O838" s="235"/>
      <c r="P838" s="235"/>
      <c r="Q838" s="235"/>
    </row>
    <row r="839" spans="1:17" ht="12" customHeight="1" x14ac:dyDescent="0.25">
      <c r="A839" s="235"/>
      <c r="B839" s="235"/>
      <c r="C839" s="235"/>
      <c r="D839" s="235"/>
      <c r="E839" s="235"/>
      <c r="F839" s="235"/>
      <c r="G839" s="235"/>
      <c r="H839" s="235"/>
      <c r="I839" s="235"/>
      <c r="J839" s="235"/>
      <c r="K839" s="235"/>
      <c r="L839" s="235"/>
      <c r="M839" s="235"/>
      <c r="N839" s="235"/>
      <c r="O839" s="235"/>
      <c r="P839" s="235"/>
      <c r="Q839" s="235"/>
    </row>
    <row r="840" spans="1:17" ht="12" customHeight="1" x14ac:dyDescent="0.25">
      <c r="A840" s="235"/>
      <c r="B840" s="235"/>
      <c r="C840" s="235"/>
      <c r="D840" s="235"/>
      <c r="E840" s="235"/>
      <c r="F840" s="235"/>
      <c r="G840" s="235"/>
      <c r="H840" s="235"/>
      <c r="I840" s="235"/>
      <c r="J840" s="235"/>
      <c r="K840" s="235"/>
      <c r="L840" s="235"/>
      <c r="M840" s="235"/>
      <c r="N840" s="235"/>
      <c r="O840" s="235"/>
      <c r="P840" s="235"/>
      <c r="Q840" s="235"/>
    </row>
    <row r="841" spans="1:17" ht="12" customHeight="1" x14ac:dyDescent="0.25">
      <c r="A841" s="235"/>
      <c r="B841" s="235"/>
      <c r="C841" s="235"/>
      <c r="D841" s="235"/>
      <c r="E841" s="235"/>
      <c r="F841" s="235"/>
      <c r="G841" s="235"/>
      <c r="H841" s="235"/>
      <c r="I841" s="235"/>
      <c r="J841" s="235"/>
      <c r="K841" s="235"/>
      <c r="L841" s="235"/>
      <c r="M841" s="235"/>
      <c r="N841" s="235"/>
      <c r="O841" s="235"/>
      <c r="P841" s="235"/>
      <c r="Q841" s="235"/>
    </row>
    <row r="842" spans="1:17" ht="12" customHeight="1" x14ac:dyDescent="0.25">
      <c r="A842" s="235"/>
      <c r="B842" s="235"/>
      <c r="C842" s="235"/>
      <c r="D842" s="235"/>
      <c r="E842" s="235"/>
      <c r="F842" s="235"/>
      <c r="G842" s="235"/>
      <c r="H842" s="235"/>
      <c r="I842" s="235"/>
      <c r="J842" s="235"/>
      <c r="K842" s="235"/>
      <c r="L842" s="235"/>
      <c r="M842" s="235"/>
      <c r="N842" s="235"/>
      <c r="O842" s="235"/>
      <c r="P842" s="235"/>
      <c r="Q842" s="235"/>
    </row>
    <row r="843" spans="1:17" ht="12" customHeight="1" x14ac:dyDescent="0.25">
      <c r="A843" s="235"/>
      <c r="B843" s="235"/>
      <c r="C843" s="235"/>
      <c r="D843" s="235"/>
      <c r="E843" s="235"/>
      <c r="F843" s="235"/>
      <c r="G843" s="235"/>
      <c r="H843" s="235"/>
      <c r="I843" s="235"/>
      <c r="J843" s="235"/>
      <c r="K843" s="235"/>
      <c r="L843" s="235"/>
      <c r="M843" s="235"/>
      <c r="N843" s="235"/>
      <c r="O843" s="235"/>
      <c r="P843" s="235"/>
      <c r="Q843" s="235"/>
    </row>
    <row r="844" spans="1:17" ht="12" customHeight="1" x14ac:dyDescent="0.25">
      <c r="A844" s="235"/>
      <c r="B844" s="235"/>
      <c r="C844" s="235"/>
      <c r="D844" s="235"/>
      <c r="E844" s="235"/>
      <c r="F844" s="235"/>
      <c r="G844" s="235"/>
      <c r="H844" s="235"/>
      <c r="I844" s="235"/>
      <c r="J844" s="235"/>
      <c r="K844" s="235"/>
      <c r="L844" s="235"/>
      <c r="M844" s="235"/>
      <c r="N844" s="235"/>
      <c r="O844" s="235"/>
      <c r="P844" s="235"/>
      <c r="Q844" s="235"/>
    </row>
    <row r="845" spans="1:17" ht="12" customHeight="1" x14ac:dyDescent="0.25">
      <c r="A845" s="235"/>
      <c r="B845" s="235"/>
      <c r="C845" s="235"/>
      <c r="D845" s="235"/>
      <c r="E845" s="235"/>
      <c r="F845" s="235"/>
      <c r="G845" s="235"/>
      <c r="H845" s="235"/>
      <c r="I845" s="235"/>
      <c r="J845" s="235"/>
      <c r="K845" s="235"/>
      <c r="L845" s="235"/>
      <c r="M845" s="235"/>
      <c r="N845" s="235"/>
      <c r="O845" s="235"/>
      <c r="P845" s="235"/>
      <c r="Q845" s="235"/>
    </row>
    <row r="846" spans="1:17" ht="12" customHeight="1" x14ac:dyDescent="0.25">
      <c r="A846" s="235"/>
      <c r="B846" s="235"/>
      <c r="C846" s="235"/>
      <c r="D846" s="235"/>
      <c r="E846" s="235"/>
      <c r="F846" s="235"/>
      <c r="G846" s="235"/>
      <c r="H846" s="235"/>
      <c r="I846" s="235"/>
      <c r="J846" s="235"/>
      <c r="K846" s="235"/>
      <c r="L846" s="235"/>
      <c r="M846" s="235"/>
      <c r="N846" s="235"/>
      <c r="O846" s="235"/>
      <c r="P846" s="235"/>
      <c r="Q846" s="235"/>
    </row>
    <row r="847" spans="1:17" ht="12" customHeight="1" x14ac:dyDescent="0.25">
      <c r="A847" s="235"/>
      <c r="B847" s="235"/>
      <c r="C847" s="235"/>
      <c r="D847" s="235"/>
      <c r="E847" s="235"/>
      <c r="F847" s="235"/>
      <c r="G847" s="235"/>
      <c r="H847" s="235"/>
      <c r="I847" s="235"/>
      <c r="J847" s="235"/>
      <c r="K847" s="235"/>
      <c r="L847" s="235"/>
      <c r="M847" s="235"/>
      <c r="N847" s="235"/>
      <c r="O847" s="235"/>
      <c r="P847" s="235"/>
      <c r="Q847" s="235"/>
    </row>
    <row r="848" spans="1:17" ht="12" customHeight="1" x14ac:dyDescent="0.25">
      <c r="A848" s="235"/>
      <c r="B848" s="235"/>
      <c r="C848" s="235"/>
      <c r="D848" s="235"/>
      <c r="E848" s="235"/>
      <c r="F848" s="235"/>
      <c r="G848" s="235"/>
      <c r="H848" s="235"/>
      <c r="I848" s="235"/>
      <c r="J848" s="235"/>
      <c r="K848" s="235"/>
      <c r="L848" s="235"/>
      <c r="M848" s="235"/>
      <c r="N848" s="235"/>
      <c r="O848" s="235"/>
      <c r="P848" s="235"/>
      <c r="Q848" s="235"/>
    </row>
    <row r="849" spans="1:17" ht="12" customHeight="1" x14ac:dyDescent="0.25">
      <c r="A849" s="235"/>
      <c r="B849" s="235"/>
      <c r="C849" s="235"/>
      <c r="D849" s="235"/>
      <c r="E849" s="235"/>
      <c r="F849" s="235"/>
      <c r="G849" s="235"/>
      <c r="H849" s="235"/>
      <c r="I849" s="235"/>
      <c r="J849" s="235"/>
      <c r="K849" s="235"/>
      <c r="L849" s="235"/>
      <c r="M849" s="235"/>
      <c r="N849" s="235"/>
      <c r="O849" s="235"/>
      <c r="P849" s="235"/>
      <c r="Q849" s="235"/>
    </row>
    <row r="850" spans="1:17" ht="12" customHeight="1" x14ac:dyDescent="0.25">
      <c r="A850" s="235"/>
      <c r="B850" s="235"/>
      <c r="C850" s="235"/>
      <c r="D850" s="235"/>
      <c r="E850" s="235"/>
      <c r="F850" s="235"/>
      <c r="G850" s="235"/>
      <c r="H850" s="235"/>
      <c r="I850" s="235"/>
      <c r="J850" s="235"/>
      <c r="K850" s="235"/>
      <c r="L850" s="235"/>
      <c r="M850" s="235"/>
      <c r="N850" s="235"/>
      <c r="O850" s="235"/>
      <c r="P850" s="235"/>
      <c r="Q850" s="235"/>
    </row>
    <row r="851" spans="1:17" ht="12" customHeight="1" x14ac:dyDescent="0.25">
      <c r="A851" s="235"/>
      <c r="B851" s="235"/>
      <c r="C851" s="235"/>
      <c r="D851" s="235"/>
      <c r="E851" s="235"/>
      <c r="F851" s="235"/>
      <c r="G851" s="235"/>
      <c r="H851" s="235"/>
      <c r="I851" s="235"/>
      <c r="J851" s="235"/>
      <c r="K851" s="235"/>
      <c r="L851" s="235"/>
      <c r="M851" s="235"/>
      <c r="N851" s="235"/>
      <c r="O851" s="235"/>
      <c r="P851" s="235"/>
      <c r="Q851" s="235"/>
    </row>
    <row r="852" spans="1:17" ht="12" customHeight="1" x14ac:dyDescent="0.25">
      <c r="A852" s="235"/>
      <c r="B852" s="235"/>
      <c r="C852" s="235"/>
      <c r="D852" s="235"/>
      <c r="E852" s="235"/>
      <c r="F852" s="235"/>
      <c r="G852" s="235"/>
      <c r="H852" s="235"/>
      <c r="I852" s="235"/>
      <c r="J852" s="235"/>
      <c r="K852" s="235"/>
      <c r="L852" s="235"/>
      <c r="M852" s="235"/>
      <c r="N852" s="235"/>
      <c r="O852" s="235"/>
      <c r="P852" s="235"/>
      <c r="Q852" s="235"/>
    </row>
    <row r="853" spans="1:17" ht="12" customHeight="1" x14ac:dyDescent="0.25">
      <c r="A853" s="235"/>
      <c r="B853" s="235"/>
      <c r="C853" s="235"/>
      <c r="D853" s="235"/>
      <c r="E853" s="235"/>
      <c r="F853" s="235"/>
      <c r="G853" s="235"/>
      <c r="H853" s="235"/>
      <c r="I853" s="235"/>
      <c r="J853" s="235"/>
      <c r="K853" s="235"/>
      <c r="L853" s="235"/>
      <c r="M853" s="235"/>
      <c r="N853" s="235"/>
      <c r="O853" s="235"/>
      <c r="P853" s="235"/>
      <c r="Q853" s="235"/>
    </row>
    <row r="854" spans="1:17" ht="12" customHeight="1" x14ac:dyDescent="0.25">
      <c r="A854" s="235"/>
      <c r="B854" s="235"/>
      <c r="C854" s="235"/>
      <c r="D854" s="235"/>
      <c r="E854" s="235"/>
      <c r="F854" s="235"/>
      <c r="G854" s="235"/>
      <c r="H854" s="235"/>
      <c r="I854" s="235"/>
      <c r="J854" s="235"/>
      <c r="K854" s="235"/>
      <c r="L854" s="235"/>
      <c r="M854" s="235"/>
      <c r="N854" s="235"/>
      <c r="O854" s="235"/>
      <c r="P854" s="235"/>
      <c r="Q854" s="235"/>
    </row>
    <row r="855" spans="1:17" ht="12" customHeight="1" x14ac:dyDescent="0.25">
      <c r="A855" s="235"/>
      <c r="B855" s="235"/>
      <c r="C855" s="235"/>
      <c r="D855" s="235"/>
      <c r="E855" s="235"/>
      <c r="F855" s="235"/>
      <c r="G855" s="235"/>
      <c r="H855" s="235"/>
      <c r="I855" s="235"/>
      <c r="J855" s="235"/>
      <c r="K855" s="235"/>
      <c r="L855" s="235"/>
      <c r="M855" s="235"/>
      <c r="N855" s="235"/>
      <c r="O855" s="235"/>
      <c r="P855" s="235"/>
      <c r="Q855" s="235"/>
    </row>
    <row r="856" spans="1:17" ht="12" customHeight="1" x14ac:dyDescent="0.25">
      <c r="A856" s="235"/>
      <c r="B856" s="235"/>
      <c r="C856" s="235"/>
      <c r="D856" s="235"/>
      <c r="E856" s="235"/>
      <c r="F856" s="235"/>
      <c r="G856" s="235"/>
      <c r="H856" s="235"/>
      <c r="I856" s="235"/>
      <c r="J856" s="235"/>
      <c r="K856" s="235"/>
      <c r="L856" s="235"/>
      <c r="M856" s="235"/>
      <c r="N856" s="235"/>
      <c r="O856" s="235"/>
      <c r="P856" s="235"/>
      <c r="Q856" s="235"/>
    </row>
    <row r="857" spans="1:17" ht="12" customHeight="1" x14ac:dyDescent="0.25">
      <c r="A857" s="235"/>
      <c r="B857" s="235"/>
      <c r="C857" s="235"/>
      <c r="D857" s="235"/>
      <c r="E857" s="235"/>
      <c r="F857" s="235"/>
      <c r="G857" s="235"/>
      <c r="H857" s="235"/>
      <c r="I857" s="235"/>
      <c r="J857" s="235"/>
      <c r="K857" s="235"/>
      <c r="L857" s="235"/>
      <c r="M857" s="235"/>
      <c r="N857" s="235"/>
      <c r="O857" s="235"/>
      <c r="P857" s="235"/>
      <c r="Q857" s="235"/>
    </row>
    <row r="858" spans="1:17" ht="12" customHeight="1" x14ac:dyDescent="0.25">
      <c r="A858" s="235"/>
      <c r="B858" s="235"/>
      <c r="C858" s="235"/>
      <c r="D858" s="235"/>
      <c r="E858" s="235"/>
      <c r="F858" s="235"/>
      <c r="G858" s="235"/>
      <c r="H858" s="235"/>
      <c r="I858" s="235"/>
      <c r="J858" s="235"/>
      <c r="K858" s="235"/>
      <c r="L858" s="235"/>
      <c r="M858" s="235"/>
      <c r="N858" s="235"/>
      <c r="O858" s="235"/>
      <c r="P858" s="235"/>
      <c r="Q858" s="235"/>
    </row>
    <row r="859" spans="1:17" ht="12" customHeight="1" x14ac:dyDescent="0.25">
      <c r="A859" s="235"/>
      <c r="B859" s="235"/>
      <c r="C859" s="235"/>
      <c r="D859" s="235"/>
      <c r="E859" s="235"/>
      <c r="F859" s="235"/>
      <c r="G859" s="235"/>
      <c r="H859" s="235"/>
      <c r="I859" s="235"/>
      <c r="J859" s="235"/>
      <c r="K859" s="235"/>
      <c r="L859" s="235"/>
      <c r="M859" s="235"/>
      <c r="N859" s="235"/>
      <c r="O859" s="235"/>
      <c r="P859" s="235"/>
      <c r="Q859" s="235"/>
    </row>
    <row r="860" spans="1:17" ht="12" customHeight="1" x14ac:dyDescent="0.25">
      <c r="A860" s="235"/>
      <c r="B860" s="235"/>
      <c r="C860" s="235"/>
      <c r="D860" s="235"/>
      <c r="E860" s="235"/>
      <c r="F860" s="235"/>
      <c r="G860" s="235"/>
      <c r="H860" s="235"/>
      <c r="I860" s="235"/>
      <c r="J860" s="235"/>
      <c r="K860" s="235"/>
      <c r="L860" s="235"/>
      <c r="M860" s="235"/>
      <c r="N860" s="235"/>
      <c r="O860" s="235"/>
      <c r="P860" s="235"/>
      <c r="Q860" s="235"/>
    </row>
    <row r="861" spans="1:17" ht="12" customHeight="1" x14ac:dyDescent="0.25">
      <c r="A861" s="235"/>
      <c r="B861" s="235"/>
      <c r="C861" s="235"/>
      <c r="D861" s="235"/>
      <c r="E861" s="235"/>
      <c r="F861" s="235"/>
      <c r="G861" s="235"/>
      <c r="H861" s="235"/>
      <c r="I861" s="235"/>
      <c r="J861" s="235"/>
      <c r="K861" s="235"/>
      <c r="L861" s="235"/>
      <c r="M861" s="235"/>
      <c r="N861" s="235"/>
      <c r="O861" s="235"/>
      <c r="P861" s="235"/>
      <c r="Q861" s="235"/>
    </row>
    <row r="862" spans="1:17" ht="12" customHeight="1" x14ac:dyDescent="0.25">
      <c r="A862" s="235"/>
      <c r="B862" s="235"/>
      <c r="C862" s="235"/>
      <c r="D862" s="235"/>
      <c r="E862" s="235"/>
      <c r="F862" s="235"/>
      <c r="G862" s="235"/>
      <c r="H862" s="235"/>
      <c r="I862" s="235"/>
      <c r="J862" s="235"/>
      <c r="K862" s="235"/>
      <c r="L862" s="235"/>
      <c r="M862" s="235"/>
      <c r="N862" s="235"/>
      <c r="O862" s="235"/>
      <c r="P862" s="235"/>
      <c r="Q862" s="235"/>
    </row>
    <row r="863" spans="1:17" ht="12" customHeight="1" x14ac:dyDescent="0.25">
      <c r="A863" s="235"/>
      <c r="B863" s="235"/>
      <c r="C863" s="235"/>
      <c r="D863" s="235"/>
      <c r="E863" s="235"/>
      <c r="F863" s="235"/>
      <c r="G863" s="235"/>
      <c r="H863" s="235"/>
      <c r="I863" s="235"/>
      <c r="J863" s="235"/>
      <c r="K863" s="235"/>
      <c r="L863" s="235"/>
      <c r="M863" s="235"/>
      <c r="N863" s="235"/>
      <c r="O863" s="235"/>
      <c r="P863" s="235"/>
      <c r="Q863" s="235"/>
    </row>
    <row r="864" spans="1:17" ht="12" customHeight="1" x14ac:dyDescent="0.25">
      <c r="A864" s="235"/>
      <c r="B864" s="235"/>
      <c r="C864" s="235"/>
      <c r="D864" s="235"/>
      <c r="E864" s="235"/>
      <c r="F864" s="235"/>
      <c r="G864" s="235"/>
      <c r="H864" s="235"/>
      <c r="I864" s="235"/>
      <c r="J864" s="235"/>
      <c r="K864" s="235"/>
      <c r="L864" s="235"/>
      <c r="M864" s="235"/>
      <c r="N864" s="235"/>
      <c r="O864" s="235"/>
      <c r="P864" s="235"/>
      <c r="Q864" s="235"/>
    </row>
    <row r="865" spans="1:17" ht="12" customHeight="1" x14ac:dyDescent="0.25">
      <c r="A865" s="235"/>
      <c r="B865" s="235"/>
      <c r="C865" s="235"/>
      <c r="D865" s="235"/>
      <c r="E865" s="235"/>
      <c r="F865" s="235"/>
      <c r="G865" s="235"/>
      <c r="H865" s="235"/>
      <c r="I865" s="235"/>
      <c r="J865" s="235"/>
      <c r="K865" s="235"/>
      <c r="L865" s="235"/>
      <c r="M865" s="235"/>
      <c r="N865" s="235"/>
      <c r="O865" s="235"/>
      <c r="P865" s="235"/>
      <c r="Q865" s="235"/>
    </row>
    <row r="866" spans="1:17" ht="12" customHeight="1" x14ac:dyDescent="0.25">
      <c r="A866" s="235"/>
      <c r="B866" s="235"/>
      <c r="C866" s="235"/>
      <c r="D866" s="235"/>
      <c r="E866" s="235"/>
      <c r="F866" s="235"/>
      <c r="G866" s="235"/>
      <c r="H866" s="235"/>
      <c r="I866" s="235"/>
      <c r="J866" s="235"/>
      <c r="K866" s="235"/>
      <c r="L866" s="235"/>
      <c r="M866" s="235"/>
      <c r="N866" s="235"/>
      <c r="O866" s="235"/>
      <c r="P866" s="235"/>
      <c r="Q866" s="235"/>
    </row>
    <row r="867" spans="1:17" ht="12" customHeight="1" x14ac:dyDescent="0.25">
      <c r="A867" s="235"/>
      <c r="B867" s="235"/>
      <c r="C867" s="235"/>
      <c r="D867" s="235"/>
      <c r="E867" s="235"/>
      <c r="F867" s="235"/>
      <c r="G867" s="235"/>
      <c r="H867" s="235"/>
      <c r="I867" s="235"/>
      <c r="J867" s="235"/>
      <c r="K867" s="235"/>
      <c r="L867" s="235"/>
      <c r="M867" s="235"/>
      <c r="N867" s="235"/>
      <c r="O867" s="235"/>
      <c r="P867" s="235"/>
      <c r="Q867" s="235"/>
    </row>
    <row r="868" spans="1:17" ht="12" customHeight="1" x14ac:dyDescent="0.25">
      <c r="A868" s="235"/>
      <c r="B868" s="235"/>
      <c r="C868" s="235"/>
      <c r="D868" s="235"/>
      <c r="E868" s="235"/>
      <c r="F868" s="235"/>
      <c r="G868" s="235"/>
      <c r="H868" s="235"/>
      <c r="I868" s="235"/>
      <c r="J868" s="235"/>
      <c r="K868" s="235"/>
      <c r="L868" s="235"/>
      <c r="M868" s="235"/>
      <c r="N868" s="235"/>
      <c r="O868" s="235"/>
      <c r="P868" s="235"/>
      <c r="Q868" s="235"/>
    </row>
    <row r="869" spans="1:17" ht="12" customHeight="1" x14ac:dyDescent="0.25">
      <c r="A869" s="235"/>
      <c r="B869" s="235"/>
      <c r="C869" s="235"/>
      <c r="D869" s="235"/>
      <c r="E869" s="235"/>
      <c r="F869" s="235"/>
      <c r="G869" s="235"/>
      <c r="H869" s="235"/>
      <c r="I869" s="235"/>
      <c r="J869" s="235"/>
      <c r="K869" s="235"/>
      <c r="L869" s="235"/>
      <c r="M869" s="235"/>
      <c r="N869" s="235"/>
      <c r="O869" s="235"/>
      <c r="P869" s="235"/>
      <c r="Q869" s="235"/>
    </row>
    <row r="870" spans="1:17" ht="12" customHeight="1" x14ac:dyDescent="0.25">
      <c r="A870" s="235"/>
      <c r="B870" s="235"/>
      <c r="C870" s="235"/>
      <c r="D870" s="235"/>
      <c r="E870" s="235"/>
      <c r="F870" s="235"/>
      <c r="G870" s="235"/>
      <c r="H870" s="235"/>
      <c r="I870" s="235"/>
      <c r="J870" s="235"/>
      <c r="K870" s="235"/>
      <c r="L870" s="235"/>
      <c r="M870" s="235"/>
      <c r="N870" s="235"/>
      <c r="O870" s="235"/>
      <c r="P870" s="235"/>
      <c r="Q870" s="235"/>
    </row>
    <row r="871" spans="1:17" ht="12" customHeight="1" x14ac:dyDescent="0.25">
      <c r="A871" s="235"/>
      <c r="B871" s="235"/>
      <c r="C871" s="235"/>
      <c r="D871" s="235"/>
      <c r="E871" s="235"/>
      <c r="F871" s="235"/>
      <c r="G871" s="235"/>
      <c r="H871" s="235"/>
      <c r="I871" s="235"/>
      <c r="J871" s="235"/>
      <c r="K871" s="235"/>
      <c r="L871" s="235"/>
      <c r="M871" s="235"/>
      <c r="N871" s="235"/>
      <c r="O871" s="235"/>
      <c r="P871" s="235"/>
      <c r="Q871" s="235"/>
    </row>
    <row r="872" spans="1:17" ht="12" customHeight="1" x14ac:dyDescent="0.25">
      <c r="A872" s="235"/>
      <c r="B872" s="235"/>
      <c r="C872" s="235"/>
      <c r="D872" s="235"/>
      <c r="E872" s="235"/>
      <c r="F872" s="235"/>
      <c r="G872" s="235"/>
      <c r="H872" s="235"/>
      <c r="I872" s="235"/>
      <c r="J872" s="235"/>
      <c r="K872" s="235"/>
      <c r="L872" s="235"/>
      <c r="M872" s="235"/>
      <c r="N872" s="235"/>
      <c r="O872" s="235"/>
      <c r="P872" s="235"/>
      <c r="Q872" s="235"/>
    </row>
    <row r="873" spans="1:17" ht="12" customHeight="1" x14ac:dyDescent="0.25">
      <c r="A873" s="235"/>
      <c r="B873" s="235"/>
      <c r="C873" s="235"/>
      <c r="D873" s="235"/>
      <c r="E873" s="235"/>
      <c r="F873" s="235"/>
      <c r="G873" s="235"/>
      <c r="H873" s="235"/>
      <c r="I873" s="235"/>
      <c r="J873" s="235"/>
      <c r="K873" s="235"/>
      <c r="L873" s="235"/>
      <c r="M873" s="235"/>
      <c r="N873" s="235"/>
      <c r="O873" s="235"/>
      <c r="P873" s="235"/>
      <c r="Q873" s="235"/>
    </row>
    <row r="874" spans="1:17" ht="12" customHeight="1" x14ac:dyDescent="0.25">
      <c r="A874" s="235"/>
      <c r="B874" s="235"/>
      <c r="C874" s="235"/>
      <c r="D874" s="235"/>
      <c r="E874" s="235"/>
      <c r="F874" s="235"/>
      <c r="G874" s="235"/>
      <c r="H874" s="235"/>
      <c r="I874" s="235"/>
      <c r="J874" s="235"/>
      <c r="K874" s="235"/>
      <c r="L874" s="235"/>
      <c r="M874" s="235"/>
      <c r="N874" s="235"/>
      <c r="O874" s="235"/>
      <c r="P874" s="235"/>
      <c r="Q874" s="235"/>
    </row>
    <row r="875" spans="1:17" ht="12" customHeight="1" x14ac:dyDescent="0.25">
      <c r="A875" s="235"/>
      <c r="B875" s="235"/>
      <c r="C875" s="235"/>
      <c r="D875" s="235"/>
      <c r="E875" s="235"/>
      <c r="F875" s="235"/>
      <c r="G875" s="235"/>
      <c r="H875" s="235"/>
      <c r="I875" s="235"/>
      <c r="J875" s="235"/>
      <c r="K875" s="235"/>
      <c r="L875" s="235"/>
      <c r="M875" s="235"/>
      <c r="N875" s="235"/>
      <c r="O875" s="235"/>
      <c r="P875" s="235"/>
      <c r="Q875" s="235"/>
    </row>
    <row r="876" spans="1:17" ht="12" customHeight="1" x14ac:dyDescent="0.25">
      <c r="A876" s="235"/>
      <c r="B876" s="235"/>
      <c r="C876" s="235"/>
      <c r="D876" s="235"/>
      <c r="E876" s="235"/>
      <c r="F876" s="235"/>
      <c r="G876" s="235"/>
      <c r="H876" s="235"/>
      <c r="I876" s="235"/>
      <c r="J876" s="235"/>
      <c r="K876" s="235"/>
      <c r="L876" s="235"/>
      <c r="M876" s="235"/>
      <c r="N876" s="235"/>
      <c r="O876" s="235"/>
      <c r="P876" s="235"/>
      <c r="Q876" s="235"/>
    </row>
    <row r="877" spans="1:17" ht="12" customHeight="1" x14ac:dyDescent="0.25">
      <c r="A877" s="235"/>
      <c r="B877" s="235"/>
      <c r="C877" s="235"/>
      <c r="D877" s="235"/>
      <c r="E877" s="235"/>
      <c r="F877" s="235"/>
      <c r="G877" s="235"/>
      <c r="H877" s="235"/>
      <c r="I877" s="235"/>
      <c r="J877" s="235"/>
      <c r="K877" s="235"/>
      <c r="L877" s="235"/>
      <c r="M877" s="235"/>
      <c r="N877" s="235"/>
      <c r="O877" s="235"/>
      <c r="P877" s="235"/>
      <c r="Q877" s="235"/>
    </row>
    <row r="878" spans="1:17" ht="12" customHeight="1" x14ac:dyDescent="0.25">
      <c r="A878" s="235"/>
      <c r="B878" s="235"/>
      <c r="C878" s="235"/>
      <c r="D878" s="235"/>
      <c r="E878" s="235"/>
      <c r="F878" s="235"/>
      <c r="G878" s="235"/>
      <c r="H878" s="235"/>
      <c r="I878" s="235"/>
      <c r="J878" s="235"/>
      <c r="K878" s="235"/>
      <c r="L878" s="235"/>
      <c r="M878" s="235"/>
      <c r="N878" s="235"/>
      <c r="O878" s="235"/>
      <c r="P878" s="235"/>
      <c r="Q878" s="235"/>
    </row>
    <row r="879" spans="1:17" ht="12" customHeight="1" x14ac:dyDescent="0.25">
      <c r="A879" s="235"/>
      <c r="B879" s="235"/>
      <c r="C879" s="235"/>
      <c r="D879" s="235"/>
      <c r="E879" s="235"/>
      <c r="F879" s="235"/>
      <c r="G879" s="235"/>
      <c r="H879" s="235"/>
      <c r="I879" s="235"/>
      <c r="J879" s="235"/>
      <c r="K879" s="235"/>
      <c r="L879" s="235"/>
      <c r="M879" s="235"/>
      <c r="N879" s="235"/>
      <c r="O879" s="235"/>
      <c r="P879" s="235"/>
      <c r="Q879" s="235"/>
    </row>
    <row r="880" spans="1:17" ht="12" customHeight="1" x14ac:dyDescent="0.25">
      <c r="A880" s="235"/>
      <c r="B880" s="235"/>
      <c r="C880" s="235"/>
      <c r="D880" s="235"/>
      <c r="E880" s="235"/>
      <c r="F880" s="235"/>
      <c r="G880" s="235"/>
      <c r="H880" s="235"/>
      <c r="I880" s="235"/>
      <c r="J880" s="235"/>
      <c r="K880" s="235"/>
      <c r="L880" s="235"/>
      <c r="M880" s="235"/>
      <c r="N880" s="235"/>
      <c r="O880" s="235"/>
      <c r="P880" s="235"/>
      <c r="Q880" s="235"/>
    </row>
    <row r="881" spans="1:17" ht="12" customHeight="1" x14ac:dyDescent="0.25">
      <c r="A881" s="235"/>
      <c r="B881" s="235"/>
      <c r="C881" s="235"/>
      <c r="D881" s="235"/>
      <c r="E881" s="235"/>
      <c r="F881" s="235"/>
      <c r="G881" s="235"/>
      <c r="H881" s="235"/>
      <c r="I881" s="235"/>
      <c r="J881" s="235"/>
      <c r="K881" s="235"/>
      <c r="L881" s="235"/>
      <c r="M881" s="235"/>
      <c r="N881" s="235"/>
      <c r="O881" s="235"/>
      <c r="P881" s="235"/>
      <c r="Q881" s="235"/>
    </row>
    <row r="882" spans="1:17" ht="12" customHeight="1" x14ac:dyDescent="0.25">
      <c r="A882" s="235"/>
      <c r="B882" s="235"/>
      <c r="C882" s="235"/>
      <c r="D882" s="235"/>
      <c r="E882" s="235"/>
      <c r="F882" s="235"/>
      <c r="G882" s="235"/>
      <c r="H882" s="235"/>
      <c r="I882" s="235"/>
      <c r="J882" s="235"/>
      <c r="K882" s="235"/>
      <c r="L882" s="235"/>
      <c r="M882" s="235"/>
      <c r="N882" s="235"/>
      <c r="O882" s="235"/>
      <c r="P882" s="235"/>
      <c r="Q882" s="235"/>
    </row>
    <row r="883" spans="1:17" ht="12" customHeight="1" x14ac:dyDescent="0.25">
      <c r="A883" s="235"/>
      <c r="B883" s="235"/>
      <c r="C883" s="235"/>
      <c r="D883" s="235"/>
      <c r="E883" s="235"/>
      <c r="F883" s="235"/>
      <c r="G883" s="235"/>
      <c r="H883" s="235"/>
      <c r="I883" s="235"/>
      <c r="J883" s="235"/>
      <c r="K883" s="235"/>
      <c r="L883" s="235"/>
      <c r="M883" s="235"/>
      <c r="N883" s="235"/>
      <c r="O883" s="235"/>
      <c r="P883" s="235"/>
      <c r="Q883" s="235"/>
    </row>
    <row r="884" spans="1:17" ht="12" customHeight="1" x14ac:dyDescent="0.25">
      <c r="A884" s="235"/>
      <c r="B884" s="235"/>
      <c r="C884" s="235"/>
      <c r="D884" s="235"/>
      <c r="E884" s="235"/>
      <c r="F884" s="235"/>
      <c r="G884" s="235"/>
      <c r="H884" s="235"/>
      <c r="I884" s="235"/>
      <c r="J884" s="235"/>
      <c r="K884" s="235"/>
      <c r="L884" s="235"/>
      <c r="M884" s="235"/>
      <c r="N884" s="235"/>
      <c r="O884" s="235"/>
      <c r="P884" s="235"/>
      <c r="Q884" s="235"/>
    </row>
    <row r="885" spans="1:17" ht="12" customHeight="1" x14ac:dyDescent="0.25">
      <c r="A885" s="235"/>
      <c r="B885" s="235"/>
      <c r="C885" s="235"/>
      <c r="D885" s="235"/>
      <c r="E885" s="235"/>
      <c r="F885" s="235"/>
      <c r="G885" s="235"/>
      <c r="H885" s="235"/>
      <c r="I885" s="235"/>
      <c r="J885" s="235"/>
      <c r="K885" s="235"/>
      <c r="L885" s="235"/>
      <c r="M885" s="235"/>
      <c r="N885" s="235"/>
      <c r="O885" s="235"/>
      <c r="P885" s="235"/>
      <c r="Q885" s="235"/>
    </row>
    <row r="886" spans="1:17" ht="12" customHeight="1" x14ac:dyDescent="0.25">
      <c r="A886" s="235"/>
      <c r="B886" s="235"/>
      <c r="C886" s="235"/>
      <c r="D886" s="235"/>
      <c r="E886" s="235"/>
      <c r="F886" s="235"/>
      <c r="G886" s="235"/>
      <c r="H886" s="235"/>
      <c r="I886" s="235"/>
      <c r="J886" s="235"/>
      <c r="K886" s="235"/>
      <c r="L886" s="235"/>
      <c r="M886" s="235"/>
      <c r="N886" s="235"/>
      <c r="O886" s="235"/>
      <c r="P886" s="235"/>
      <c r="Q886" s="235"/>
    </row>
    <row r="887" spans="1:17" ht="12" customHeight="1" x14ac:dyDescent="0.25">
      <c r="A887" s="235"/>
      <c r="B887" s="235"/>
      <c r="C887" s="235"/>
      <c r="D887" s="235"/>
      <c r="E887" s="235"/>
      <c r="F887" s="235"/>
      <c r="G887" s="235"/>
      <c r="H887" s="235"/>
      <c r="I887" s="235"/>
      <c r="J887" s="235"/>
      <c r="K887" s="235"/>
      <c r="L887" s="235"/>
      <c r="M887" s="235"/>
      <c r="N887" s="235"/>
      <c r="O887" s="235"/>
      <c r="P887" s="235"/>
      <c r="Q887" s="235"/>
    </row>
    <row r="888" spans="1:17" ht="12" customHeight="1" x14ac:dyDescent="0.25">
      <c r="A888" s="235"/>
      <c r="B888" s="235"/>
      <c r="C888" s="235"/>
      <c r="D888" s="235"/>
      <c r="E888" s="235"/>
      <c r="F888" s="235"/>
      <c r="G888" s="235"/>
      <c r="H888" s="235"/>
      <c r="I888" s="235"/>
      <c r="J888" s="235"/>
      <c r="K888" s="235"/>
      <c r="L888" s="235"/>
      <c r="M888" s="235"/>
      <c r="N888" s="235"/>
      <c r="O888" s="235"/>
      <c r="P888" s="235"/>
      <c r="Q888" s="235"/>
    </row>
    <row r="889" spans="1:17" ht="12" customHeight="1" x14ac:dyDescent="0.25">
      <c r="A889" s="235"/>
      <c r="B889" s="235"/>
      <c r="C889" s="235"/>
      <c r="D889" s="235"/>
      <c r="E889" s="235"/>
      <c r="F889" s="235"/>
      <c r="G889" s="235"/>
      <c r="H889" s="235"/>
      <c r="I889" s="235"/>
      <c r="J889" s="235"/>
      <c r="K889" s="235"/>
      <c r="L889" s="235"/>
      <c r="M889" s="235"/>
      <c r="N889" s="235"/>
      <c r="O889" s="235"/>
      <c r="P889" s="235"/>
      <c r="Q889" s="235"/>
    </row>
    <row r="890" spans="1:17" ht="12" customHeight="1" x14ac:dyDescent="0.25">
      <c r="A890" s="235"/>
      <c r="B890" s="235"/>
      <c r="C890" s="235"/>
      <c r="D890" s="235"/>
      <c r="E890" s="235"/>
      <c r="F890" s="235"/>
      <c r="G890" s="235"/>
      <c r="H890" s="235"/>
      <c r="I890" s="235"/>
      <c r="J890" s="235"/>
      <c r="K890" s="235"/>
      <c r="L890" s="235"/>
      <c r="M890" s="235"/>
      <c r="N890" s="235"/>
      <c r="O890" s="235"/>
      <c r="P890" s="235"/>
      <c r="Q890" s="235"/>
    </row>
    <row r="891" spans="1:17" ht="12" customHeight="1" x14ac:dyDescent="0.25">
      <c r="A891" s="235"/>
      <c r="B891" s="235"/>
      <c r="C891" s="235"/>
      <c r="D891" s="235"/>
      <c r="E891" s="235"/>
      <c r="F891" s="235"/>
      <c r="G891" s="235"/>
      <c r="H891" s="235"/>
      <c r="I891" s="235"/>
      <c r="J891" s="235"/>
      <c r="K891" s="235"/>
      <c r="L891" s="235"/>
      <c r="M891" s="235"/>
      <c r="N891" s="235"/>
      <c r="O891" s="235"/>
      <c r="P891" s="235"/>
      <c r="Q891" s="235"/>
    </row>
    <row r="892" spans="1:17" ht="12" customHeight="1" x14ac:dyDescent="0.25">
      <c r="A892" s="235"/>
      <c r="B892" s="235"/>
      <c r="C892" s="235"/>
      <c r="D892" s="235"/>
      <c r="E892" s="235"/>
      <c r="F892" s="235"/>
      <c r="G892" s="235"/>
      <c r="H892" s="235"/>
      <c r="I892" s="235"/>
      <c r="J892" s="235"/>
      <c r="K892" s="235"/>
      <c r="L892" s="235"/>
      <c r="M892" s="235"/>
      <c r="N892" s="235"/>
      <c r="O892" s="235"/>
      <c r="P892" s="235"/>
      <c r="Q892" s="235"/>
    </row>
    <row r="893" spans="1:17" ht="12" customHeight="1" x14ac:dyDescent="0.25">
      <c r="A893" s="235"/>
      <c r="B893" s="235"/>
      <c r="C893" s="235"/>
      <c r="D893" s="235"/>
      <c r="E893" s="235"/>
      <c r="F893" s="235"/>
      <c r="G893" s="235"/>
      <c r="H893" s="235"/>
      <c r="I893" s="235"/>
      <c r="J893" s="235"/>
      <c r="K893" s="235"/>
      <c r="L893" s="235"/>
      <c r="M893" s="235"/>
      <c r="N893" s="235"/>
      <c r="O893" s="235"/>
      <c r="P893" s="235"/>
      <c r="Q893" s="235"/>
    </row>
    <row r="894" spans="1:17" ht="12" customHeight="1" x14ac:dyDescent="0.25">
      <c r="A894" s="235"/>
      <c r="B894" s="235"/>
      <c r="C894" s="235"/>
      <c r="D894" s="235"/>
      <c r="E894" s="235"/>
      <c r="F894" s="235"/>
      <c r="G894" s="235"/>
      <c r="H894" s="235"/>
      <c r="I894" s="235"/>
      <c r="J894" s="235"/>
      <c r="K894" s="235"/>
      <c r="L894" s="235"/>
      <c r="M894" s="235"/>
      <c r="N894" s="235"/>
      <c r="O894" s="235"/>
      <c r="P894" s="235"/>
      <c r="Q894" s="235"/>
    </row>
    <row r="895" spans="1:17" ht="12" customHeight="1" x14ac:dyDescent="0.25">
      <c r="A895" s="235"/>
      <c r="B895" s="235"/>
      <c r="C895" s="235"/>
      <c r="D895" s="235"/>
      <c r="E895" s="235"/>
      <c r="F895" s="235"/>
      <c r="G895" s="235"/>
      <c r="H895" s="235"/>
      <c r="I895" s="235"/>
      <c r="J895" s="235"/>
      <c r="K895" s="235"/>
      <c r="L895" s="235"/>
      <c r="M895" s="235"/>
      <c r="N895" s="235"/>
      <c r="O895" s="235"/>
      <c r="P895" s="235"/>
      <c r="Q895" s="235"/>
    </row>
    <row r="896" spans="1:17" ht="12" customHeight="1" x14ac:dyDescent="0.25">
      <c r="A896" s="235"/>
      <c r="B896" s="235"/>
      <c r="C896" s="235"/>
      <c r="D896" s="235"/>
      <c r="E896" s="235"/>
      <c r="F896" s="235"/>
      <c r="G896" s="235"/>
      <c r="H896" s="235"/>
      <c r="I896" s="235"/>
      <c r="J896" s="235"/>
      <c r="K896" s="235"/>
      <c r="L896" s="235"/>
      <c r="M896" s="235"/>
      <c r="N896" s="235"/>
      <c r="O896" s="235"/>
      <c r="P896" s="235"/>
      <c r="Q896" s="235"/>
    </row>
    <row r="897" spans="1:17" ht="12" customHeight="1" x14ac:dyDescent="0.25">
      <c r="A897" s="235"/>
      <c r="B897" s="235"/>
      <c r="C897" s="235"/>
      <c r="D897" s="235"/>
      <c r="E897" s="235"/>
      <c r="F897" s="235"/>
      <c r="G897" s="235"/>
      <c r="H897" s="235"/>
      <c r="I897" s="235"/>
      <c r="J897" s="235"/>
      <c r="K897" s="235"/>
      <c r="L897" s="235"/>
      <c r="M897" s="235"/>
      <c r="N897" s="235"/>
      <c r="O897" s="235"/>
      <c r="P897" s="235"/>
      <c r="Q897" s="235"/>
    </row>
    <row r="898" spans="1:17" ht="12" customHeight="1" x14ac:dyDescent="0.25">
      <c r="A898" s="235"/>
      <c r="B898" s="235"/>
      <c r="C898" s="235"/>
      <c r="D898" s="235"/>
      <c r="E898" s="235"/>
      <c r="F898" s="235"/>
      <c r="G898" s="235"/>
      <c r="H898" s="235"/>
      <c r="I898" s="235"/>
      <c r="J898" s="235"/>
      <c r="K898" s="235"/>
      <c r="L898" s="235"/>
      <c r="M898" s="235"/>
      <c r="N898" s="235"/>
      <c r="O898" s="235"/>
      <c r="P898" s="235"/>
      <c r="Q898" s="235"/>
    </row>
    <row r="899" spans="1:17" ht="12" customHeight="1" x14ac:dyDescent="0.25">
      <c r="A899" s="235"/>
      <c r="B899" s="235"/>
      <c r="C899" s="235"/>
      <c r="D899" s="235"/>
      <c r="E899" s="235"/>
      <c r="F899" s="235"/>
      <c r="G899" s="235"/>
      <c r="H899" s="235"/>
      <c r="I899" s="235"/>
      <c r="J899" s="235"/>
      <c r="K899" s="235"/>
      <c r="L899" s="235"/>
      <c r="M899" s="235"/>
      <c r="N899" s="235"/>
      <c r="O899" s="235"/>
      <c r="P899" s="235"/>
      <c r="Q899" s="235"/>
    </row>
    <row r="900" spans="1:17" ht="12" customHeight="1" x14ac:dyDescent="0.25">
      <c r="A900" s="235"/>
      <c r="B900" s="235"/>
      <c r="C900" s="235"/>
      <c r="D900" s="235"/>
      <c r="E900" s="235"/>
      <c r="F900" s="235"/>
      <c r="G900" s="235"/>
      <c r="H900" s="235"/>
      <c r="I900" s="235"/>
      <c r="J900" s="235"/>
      <c r="K900" s="235"/>
      <c r="L900" s="235"/>
      <c r="M900" s="235"/>
      <c r="N900" s="235"/>
      <c r="O900" s="235"/>
      <c r="P900" s="235"/>
      <c r="Q900" s="235"/>
    </row>
    <row r="901" spans="1:17" ht="12" customHeight="1" x14ac:dyDescent="0.25">
      <c r="A901" s="235"/>
      <c r="B901" s="235"/>
      <c r="C901" s="235"/>
      <c r="D901" s="235"/>
      <c r="E901" s="235"/>
      <c r="F901" s="235"/>
      <c r="G901" s="235"/>
      <c r="H901" s="235"/>
      <c r="I901" s="235"/>
      <c r="J901" s="235"/>
      <c r="K901" s="235"/>
      <c r="L901" s="235"/>
      <c r="M901" s="235"/>
      <c r="N901" s="235"/>
      <c r="O901" s="235"/>
      <c r="P901" s="235"/>
      <c r="Q901" s="235"/>
    </row>
    <row r="902" spans="1:17" ht="12" customHeight="1" x14ac:dyDescent="0.25">
      <c r="A902" s="235"/>
      <c r="B902" s="235"/>
      <c r="C902" s="235"/>
      <c r="D902" s="235"/>
      <c r="E902" s="235"/>
      <c r="F902" s="235"/>
      <c r="G902" s="235"/>
      <c r="H902" s="235"/>
      <c r="I902" s="235"/>
      <c r="J902" s="235"/>
      <c r="K902" s="235"/>
      <c r="L902" s="235"/>
      <c r="M902" s="235"/>
      <c r="N902" s="235"/>
      <c r="O902" s="235"/>
      <c r="P902" s="235"/>
      <c r="Q902" s="235"/>
    </row>
    <row r="903" spans="1:17" ht="12" customHeight="1" x14ac:dyDescent="0.25">
      <c r="A903" s="235"/>
      <c r="B903" s="235"/>
      <c r="C903" s="235"/>
      <c r="D903" s="235"/>
      <c r="E903" s="235"/>
      <c r="F903" s="235"/>
      <c r="G903" s="235"/>
      <c r="H903" s="235"/>
      <c r="I903" s="235"/>
      <c r="J903" s="235"/>
      <c r="K903" s="235"/>
      <c r="L903" s="235"/>
      <c r="M903" s="235"/>
      <c r="N903" s="235"/>
      <c r="O903" s="235"/>
      <c r="P903" s="235"/>
      <c r="Q903" s="235"/>
    </row>
    <row r="904" spans="1:17" ht="12" customHeight="1" x14ac:dyDescent="0.25">
      <c r="A904" s="235"/>
      <c r="B904" s="235"/>
      <c r="C904" s="235"/>
      <c r="D904" s="235"/>
      <c r="E904" s="235"/>
      <c r="F904" s="235"/>
      <c r="G904" s="235"/>
      <c r="H904" s="235"/>
      <c r="I904" s="235"/>
      <c r="J904" s="235"/>
      <c r="K904" s="235"/>
      <c r="L904" s="235"/>
      <c r="M904" s="235"/>
      <c r="N904" s="235"/>
      <c r="O904" s="235"/>
      <c r="P904" s="235"/>
      <c r="Q904" s="235"/>
    </row>
    <row r="905" spans="1:17" ht="12" customHeight="1" x14ac:dyDescent="0.25">
      <c r="A905" s="235"/>
      <c r="B905" s="235"/>
      <c r="C905" s="235"/>
      <c r="D905" s="235"/>
      <c r="E905" s="235"/>
      <c r="F905" s="235"/>
      <c r="G905" s="235"/>
      <c r="H905" s="235"/>
      <c r="I905" s="235"/>
      <c r="J905" s="235"/>
      <c r="K905" s="235"/>
      <c r="L905" s="235"/>
      <c r="M905" s="235"/>
      <c r="N905" s="235"/>
      <c r="O905" s="235"/>
      <c r="P905" s="235"/>
      <c r="Q905" s="235"/>
    </row>
    <row r="906" spans="1:17" ht="12" customHeight="1" x14ac:dyDescent="0.25">
      <c r="A906" s="235"/>
      <c r="B906" s="235"/>
      <c r="C906" s="235"/>
      <c r="D906" s="235"/>
      <c r="E906" s="235"/>
      <c r="F906" s="235"/>
      <c r="G906" s="235"/>
      <c r="H906" s="235"/>
      <c r="I906" s="235"/>
      <c r="J906" s="235"/>
      <c r="K906" s="235"/>
      <c r="L906" s="235"/>
      <c r="M906" s="235"/>
      <c r="N906" s="235"/>
      <c r="O906" s="235"/>
      <c r="P906" s="235"/>
      <c r="Q906" s="235"/>
    </row>
    <row r="907" spans="1:17" ht="12" customHeight="1" x14ac:dyDescent="0.25">
      <c r="A907" s="235"/>
      <c r="B907" s="235"/>
      <c r="C907" s="235"/>
      <c r="D907" s="235"/>
      <c r="E907" s="235"/>
      <c r="F907" s="235"/>
      <c r="G907" s="235"/>
      <c r="H907" s="235"/>
      <c r="I907" s="235"/>
      <c r="J907" s="235"/>
      <c r="K907" s="235"/>
      <c r="L907" s="235"/>
      <c r="M907" s="235"/>
      <c r="N907" s="235"/>
      <c r="O907" s="235"/>
      <c r="P907" s="235"/>
      <c r="Q907" s="235"/>
    </row>
    <row r="908" spans="1:17" ht="12" customHeight="1" x14ac:dyDescent="0.25">
      <c r="A908" s="235"/>
      <c r="B908" s="235"/>
      <c r="C908" s="235"/>
      <c r="D908" s="235"/>
      <c r="E908" s="235"/>
      <c r="F908" s="235"/>
      <c r="G908" s="235"/>
      <c r="H908" s="235"/>
      <c r="I908" s="235"/>
      <c r="J908" s="235"/>
      <c r="K908" s="235"/>
      <c r="L908" s="235"/>
      <c r="M908" s="235"/>
      <c r="N908" s="235"/>
      <c r="O908" s="235"/>
      <c r="P908" s="235"/>
      <c r="Q908" s="235"/>
    </row>
    <row r="909" spans="1:17" ht="12" customHeight="1" x14ac:dyDescent="0.25">
      <c r="A909" s="235"/>
      <c r="B909" s="235"/>
      <c r="C909" s="235"/>
      <c r="D909" s="235"/>
      <c r="E909" s="235"/>
      <c r="F909" s="235"/>
      <c r="G909" s="235"/>
      <c r="H909" s="235"/>
      <c r="I909" s="235"/>
      <c r="J909" s="235"/>
      <c r="K909" s="235"/>
      <c r="L909" s="235"/>
      <c r="M909" s="235"/>
      <c r="N909" s="235"/>
      <c r="O909" s="235"/>
      <c r="P909" s="235"/>
      <c r="Q909" s="235"/>
    </row>
    <row r="910" spans="1:17" ht="12" customHeight="1" x14ac:dyDescent="0.25">
      <c r="A910" s="235"/>
      <c r="B910" s="235"/>
      <c r="C910" s="235"/>
      <c r="D910" s="235"/>
      <c r="E910" s="235"/>
      <c r="F910" s="235"/>
      <c r="G910" s="235"/>
      <c r="H910" s="235"/>
      <c r="I910" s="235"/>
      <c r="J910" s="235"/>
      <c r="K910" s="235"/>
      <c r="L910" s="235"/>
      <c r="M910" s="235"/>
      <c r="N910" s="235"/>
      <c r="O910" s="235"/>
      <c r="P910" s="235"/>
      <c r="Q910" s="235"/>
    </row>
    <row r="911" spans="1:17" ht="12" customHeight="1" x14ac:dyDescent="0.25">
      <c r="A911" s="235"/>
      <c r="B911" s="235"/>
      <c r="C911" s="235"/>
      <c r="D911" s="235"/>
      <c r="E911" s="235"/>
      <c r="F911" s="235"/>
      <c r="G911" s="235"/>
      <c r="H911" s="235"/>
      <c r="I911" s="235"/>
      <c r="J911" s="235"/>
      <c r="K911" s="235"/>
      <c r="L911" s="235"/>
      <c r="M911" s="235"/>
      <c r="N911" s="235"/>
      <c r="O911" s="235"/>
      <c r="P911" s="235"/>
      <c r="Q911" s="235"/>
    </row>
    <row r="912" spans="1:17" ht="12" customHeight="1" x14ac:dyDescent="0.25">
      <c r="A912" s="235"/>
      <c r="B912" s="235"/>
      <c r="C912" s="235"/>
      <c r="D912" s="235"/>
      <c r="E912" s="235"/>
      <c r="F912" s="235"/>
      <c r="G912" s="235"/>
      <c r="H912" s="235"/>
      <c r="I912" s="235"/>
      <c r="J912" s="235"/>
      <c r="K912" s="235"/>
      <c r="L912" s="235"/>
      <c r="M912" s="235"/>
      <c r="N912" s="235"/>
      <c r="O912" s="235"/>
      <c r="P912" s="235"/>
      <c r="Q912" s="235"/>
    </row>
    <row r="913" spans="1:17" ht="12" customHeight="1" x14ac:dyDescent="0.25">
      <c r="A913" s="235"/>
      <c r="B913" s="235"/>
      <c r="C913" s="235"/>
      <c r="D913" s="235"/>
      <c r="E913" s="235"/>
      <c r="F913" s="235"/>
      <c r="G913" s="235"/>
      <c r="H913" s="235"/>
      <c r="I913" s="235"/>
      <c r="J913" s="235"/>
      <c r="K913" s="235"/>
      <c r="L913" s="235"/>
      <c r="M913" s="235"/>
      <c r="N913" s="235"/>
      <c r="O913" s="235"/>
      <c r="P913" s="235"/>
      <c r="Q913" s="235"/>
    </row>
    <row r="914" spans="1:17" ht="12" customHeight="1" x14ac:dyDescent="0.25">
      <c r="A914" s="235"/>
      <c r="B914" s="235"/>
      <c r="C914" s="235"/>
      <c r="D914" s="235"/>
      <c r="E914" s="235"/>
      <c r="F914" s="235"/>
      <c r="G914" s="235"/>
      <c r="H914" s="235"/>
      <c r="I914" s="235"/>
      <c r="J914" s="235"/>
      <c r="K914" s="235"/>
      <c r="L914" s="235"/>
      <c r="M914" s="235"/>
      <c r="N914" s="235"/>
      <c r="O914" s="235"/>
      <c r="P914" s="235"/>
      <c r="Q914" s="235"/>
    </row>
    <row r="915" spans="1:17" ht="12" customHeight="1" x14ac:dyDescent="0.25">
      <c r="A915" s="235"/>
      <c r="B915" s="235"/>
      <c r="C915" s="235"/>
      <c r="D915" s="235"/>
      <c r="E915" s="235"/>
      <c r="F915" s="235"/>
      <c r="G915" s="235"/>
      <c r="H915" s="235"/>
      <c r="I915" s="235"/>
      <c r="J915" s="235"/>
      <c r="K915" s="235"/>
      <c r="L915" s="235"/>
      <c r="M915" s="235"/>
      <c r="N915" s="235"/>
      <c r="O915" s="235"/>
      <c r="P915" s="235"/>
      <c r="Q915" s="235"/>
    </row>
    <row r="916" spans="1:17" ht="12" customHeight="1" x14ac:dyDescent="0.25">
      <c r="A916" s="235"/>
      <c r="B916" s="235"/>
      <c r="C916" s="235"/>
      <c r="D916" s="235"/>
      <c r="E916" s="235"/>
      <c r="F916" s="235"/>
      <c r="G916" s="235"/>
      <c r="H916" s="235"/>
      <c r="I916" s="235"/>
      <c r="J916" s="235"/>
      <c r="K916" s="235"/>
      <c r="L916" s="235"/>
      <c r="M916" s="235"/>
      <c r="N916" s="235"/>
      <c r="O916" s="235"/>
      <c r="P916" s="235"/>
      <c r="Q916" s="235"/>
    </row>
    <row r="917" spans="1:17" ht="12" customHeight="1" x14ac:dyDescent="0.25">
      <c r="A917" s="235"/>
      <c r="B917" s="235"/>
      <c r="C917" s="235"/>
      <c r="D917" s="235"/>
      <c r="E917" s="235"/>
      <c r="F917" s="235"/>
      <c r="G917" s="235"/>
      <c r="H917" s="235"/>
      <c r="I917" s="235"/>
      <c r="J917" s="235"/>
      <c r="K917" s="235"/>
      <c r="L917" s="235"/>
      <c r="M917" s="235"/>
      <c r="N917" s="235"/>
      <c r="O917" s="235"/>
      <c r="P917" s="235"/>
      <c r="Q917" s="235"/>
    </row>
    <row r="918" spans="1:17" ht="12" customHeight="1" x14ac:dyDescent="0.25">
      <c r="A918" s="235"/>
      <c r="B918" s="235"/>
      <c r="C918" s="235"/>
      <c r="D918" s="235"/>
      <c r="E918" s="235"/>
      <c r="F918" s="235"/>
      <c r="G918" s="235"/>
      <c r="H918" s="235"/>
      <c r="I918" s="235"/>
      <c r="J918" s="235"/>
      <c r="K918" s="235"/>
      <c r="L918" s="235"/>
      <c r="M918" s="235"/>
      <c r="N918" s="235"/>
      <c r="O918" s="235"/>
      <c r="P918" s="235"/>
      <c r="Q918" s="235"/>
    </row>
    <row r="919" spans="1:17" ht="12" customHeight="1" x14ac:dyDescent="0.25">
      <c r="A919" s="235"/>
      <c r="B919" s="235"/>
      <c r="C919" s="235"/>
      <c r="D919" s="235"/>
      <c r="E919" s="235"/>
      <c r="F919" s="235"/>
      <c r="G919" s="235"/>
      <c r="H919" s="235"/>
      <c r="I919" s="235"/>
      <c r="J919" s="235"/>
      <c r="K919" s="235"/>
      <c r="L919" s="235"/>
      <c r="M919" s="235"/>
      <c r="N919" s="235"/>
      <c r="O919" s="235"/>
      <c r="P919" s="235"/>
      <c r="Q919" s="235"/>
    </row>
    <row r="920" spans="1:17" ht="12" customHeight="1" x14ac:dyDescent="0.25">
      <c r="A920" s="235"/>
      <c r="B920" s="235"/>
      <c r="C920" s="235"/>
      <c r="D920" s="235"/>
      <c r="E920" s="235"/>
      <c r="F920" s="235"/>
      <c r="G920" s="235"/>
      <c r="H920" s="235"/>
      <c r="I920" s="235"/>
      <c r="J920" s="235"/>
      <c r="K920" s="235"/>
      <c r="L920" s="235"/>
      <c r="M920" s="235"/>
      <c r="N920" s="235"/>
      <c r="O920" s="235"/>
      <c r="P920" s="235"/>
      <c r="Q920" s="235"/>
    </row>
    <row r="921" spans="1:17" ht="12" customHeight="1" x14ac:dyDescent="0.25">
      <c r="A921" s="235"/>
      <c r="B921" s="235"/>
      <c r="C921" s="235"/>
      <c r="D921" s="235"/>
      <c r="E921" s="235"/>
      <c r="F921" s="235"/>
      <c r="G921" s="235"/>
      <c r="H921" s="235"/>
      <c r="I921" s="235"/>
      <c r="J921" s="235"/>
      <c r="K921" s="235"/>
      <c r="L921" s="235"/>
      <c r="M921" s="235"/>
      <c r="N921" s="235"/>
      <c r="O921" s="235"/>
      <c r="P921" s="235"/>
      <c r="Q921" s="235"/>
    </row>
    <row r="922" spans="1:17" ht="12" customHeight="1" x14ac:dyDescent="0.25">
      <c r="A922" s="235"/>
      <c r="B922" s="235"/>
      <c r="C922" s="235"/>
      <c r="D922" s="235"/>
      <c r="E922" s="235"/>
      <c r="F922" s="235"/>
      <c r="G922" s="235"/>
      <c r="H922" s="235"/>
      <c r="I922" s="235"/>
      <c r="J922" s="235"/>
      <c r="K922" s="235"/>
      <c r="L922" s="235"/>
      <c r="M922" s="235"/>
      <c r="N922" s="235"/>
      <c r="O922" s="235"/>
      <c r="P922" s="235"/>
      <c r="Q922" s="235"/>
    </row>
    <row r="923" spans="1:17" ht="12" customHeight="1" x14ac:dyDescent="0.25">
      <c r="A923" s="235"/>
      <c r="B923" s="235"/>
      <c r="C923" s="235"/>
      <c r="D923" s="235"/>
      <c r="E923" s="235"/>
      <c r="F923" s="235"/>
      <c r="G923" s="235"/>
      <c r="H923" s="235"/>
      <c r="I923" s="235"/>
      <c r="J923" s="235"/>
      <c r="K923" s="235"/>
      <c r="L923" s="235"/>
      <c r="M923" s="235"/>
      <c r="N923" s="235"/>
      <c r="O923" s="235"/>
      <c r="P923" s="235"/>
      <c r="Q923" s="235"/>
    </row>
    <row r="924" spans="1:17" ht="12" customHeight="1" x14ac:dyDescent="0.25">
      <c r="A924" s="235"/>
      <c r="B924" s="235"/>
      <c r="C924" s="235"/>
      <c r="D924" s="235"/>
      <c r="E924" s="235"/>
      <c r="F924" s="235"/>
      <c r="G924" s="235"/>
      <c r="H924" s="235"/>
      <c r="I924" s="235"/>
      <c r="J924" s="235"/>
      <c r="K924" s="235"/>
      <c r="L924" s="235"/>
      <c r="M924" s="235"/>
      <c r="N924" s="235"/>
      <c r="O924" s="235"/>
      <c r="P924" s="235"/>
      <c r="Q924" s="235"/>
    </row>
    <row r="925" spans="1:17" ht="12" customHeight="1" x14ac:dyDescent="0.25">
      <c r="A925" s="235"/>
      <c r="B925" s="235"/>
      <c r="C925" s="235"/>
      <c r="D925" s="235"/>
      <c r="E925" s="235"/>
      <c r="F925" s="235"/>
      <c r="G925" s="235"/>
      <c r="H925" s="235"/>
      <c r="I925" s="235"/>
      <c r="J925" s="235"/>
      <c r="K925" s="235"/>
      <c r="L925" s="235"/>
      <c r="M925" s="235"/>
      <c r="N925" s="235"/>
      <c r="O925" s="235"/>
      <c r="P925" s="235"/>
      <c r="Q925" s="235"/>
    </row>
    <row r="926" spans="1:17" ht="12" customHeight="1" x14ac:dyDescent="0.25">
      <c r="A926" s="235"/>
      <c r="B926" s="235"/>
      <c r="C926" s="235"/>
      <c r="D926" s="235"/>
      <c r="E926" s="235"/>
      <c r="F926" s="235"/>
      <c r="G926" s="235"/>
      <c r="H926" s="235"/>
      <c r="I926" s="235"/>
      <c r="J926" s="235"/>
      <c r="K926" s="235"/>
      <c r="L926" s="235"/>
      <c r="M926" s="235"/>
      <c r="N926" s="235"/>
      <c r="O926" s="235"/>
      <c r="P926" s="235"/>
      <c r="Q926" s="235"/>
    </row>
    <row r="927" spans="1:17" ht="12" customHeight="1" x14ac:dyDescent="0.25">
      <c r="A927" s="235"/>
      <c r="B927" s="235"/>
      <c r="C927" s="235"/>
      <c r="D927" s="235"/>
      <c r="E927" s="235"/>
      <c r="F927" s="235"/>
      <c r="G927" s="235"/>
      <c r="H927" s="235"/>
      <c r="I927" s="235"/>
      <c r="J927" s="235"/>
      <c r="K927" s="235"/>
      <c r="L927" s="235"/>
      <c r="M927" s="235"/>
      <c r="N927" s="235"/>
      <c r="O927" s="235"/>
      <c r="P927" s="235"/>
      <c r="Q927" s="235"/>
    </row>
    <row r="928" spans="1:17" ht="12" customHeight="1" x14ac:dyDescent="0.25">
      <c r="A928" s="235"/>
      <c r="B928" s="235"/>
      <c r="C928" s="235"/>
      <c r="D928" s="235"/>
      <c r="E928" s="235"/>
      <c r="F928" s="235"/>
      <c r="G928" s="235"/>
      <c r="H928" s="235"/>
      <c r="I928" s="235"/>
      <c r="J928" s="235"/>
      <c r="K928" s="235"/>
      <c r="L928" s="235"/>
      <c r="M928" s="235"/>
      <c r="N928" s="235"/>
      <c r="O928" s="235"/>
      <c r="P928" s="235"/>
      <c r="Q928" s="235"/>
    </row>
    <row r="929" spans="1:17" ht="12" customHeight="1" x14ac:dyDescent="0.25">
      <c r="A929" s="235"/>
      <c r="B929" s="235"/>
      <c r="C929" s="235"/>
      <c r="D929" s="235"/>
      <c r="E929" s="235"/>
      <c r="F929" s="235"/>
      <c r="G929" s="235"/>
      <c r="H929" s="235"/>
      <c r="I929" s="235"/>
      <c r="J929" s="235"/>
      <c r="K929" s="235"/>
      <c r="L929" s="235"/>
      <c r="M929" s="235"/>
      <c r="N929" s="235"/>
      <c r="O929" s="235"/>
      <c r="P929" s="235"/>
      <c r="Q929" s="235"/>
    </row>
    <row r="930" spans="1:17" ht="12" customHeight="1" x14ac:dyDescent="0.25">
      <c r="A930" s="235"/>
      <c r="B930" s="235"/>
      <c r="C930" s="235"/>
      <c r="D930" s="235"/>
      <c r="E930" s="235"/>
      <c r="F930" s="235"/>
      <c r="G930" s="235"/>
      <c r="H930" s="235"/>
      <c r="I930" s="235"/>
      <c r="J930" s="235"/>
      <c r="K930" s="235"/>
      <c r="L930" s="235"/>
      <c r="M930" s="235"/>
      <c r="N930" s="235"/>
      <c r="O930" s="235"/>
      <c r="P930" s="235"/>
      <c r="Q930" s="235"/>
    </row>
    <row r="931" spans="1:17" ht="12" customHeight="1" x14ac:dyDescent="0.25">
      <c r="A931" s="235"/>
      <c r="B931" s="235"/>
      <c r="C931" s="235"/>
      <c r="D931" s="235"/>
      <c r="E931" s="235"/>
      <c r="F931" s="235"/>
      <c r="G931" s="235"/>
      <c r="H931" s="235"/>
      <c r="I931" s="235"/>
      <c r="J931" s="235"/>
      <c r="K931" s="235"/>
      <c r="L931" s="235"/>
      <c r="M931" s="235"/>
      <c r="N931" s="235"/>
      <c r="O931" s="235"/>
      <c r="P931" s="235"/>
      <c r="Q931" s="235"/>
    </row>
    <row r="932" spans="1:17" ht="12" customHeight="1" x14ac:dyDescent="0.25">
      <c r="A932" s="235"/>
      <c r="B932" s="235"/>
      <c r="C932" s="235"/>
      <c r="D932" s="235"/>
      <c r="E932" s="235"/>
      <c r="F932" s="235"/>
      <c r="G932" s="235"/>
      <c r="H932" s="235"/>
      <c r="I932" s="235"/>
      <c r="J932" s="235"/>
      <c r="K932" s="235"/>
      <c r="L932" s="235"/>
      <c r="M932" s="235"/>
      <c r="N932" s="235"/>
      <c r="O932" s="235"/>
      <c r="P932" s="235"/>
      <c r="Q932" s="235"/>
    </row>
    <row r="933" spans="1:17" ht="12" customHeight="1" x14ac:dyDescent="0.25">
      <c r="A933" s="235"/>
      <c r="B933" s="235"/>
      <c r="C933" s="235"/>
      <c r="D933" s="235"/>
      <c r="E933" s="235"/>
      <c r="F933" s="235"/>
      <c r="G933" s="235"/>
      <c r="H933" s="235"/>
      <c r="I933" s="235"/>
      <c r="J933" s="235"/>
      <c r="K933" s="235"/>
      <c r="L933" s="235"/>
      <c r="M933" s="235"/>
      <c r="N933" s="235"/>
      <c r="O933" s="235"/>
      <c r="P933" s="235"/>
      <c r="Q933" s="235"/>
    </row>
    <row r="934" spans="1:17" ht="12" customHeight="1" x14ac:dyDescent="0.25">
      <c r="A934" s="235"/>
      <c r="B934" s="235"/>
      <c r="C934" s="235"/>
      <c r="D934" s="235"/>
      <c r="E934" s="235"/>
      <c r="F934" s="235"/>
      <c r="G934" s="235"/>
      <c r="H934" s="235"/>
      <c r="I934" s="235"/>
      <c r="J934" s="235"/>
      <c r="K934" s="235"/>
      <c r="L934" s="235"/>
      <c r="M934" s="235"/>
      <c r="N934" s="235"/>
      <c r="O934" s="235"/>
      <c r="P934" s="235"/>
      <c r="Q934" s="235"/>
    </row>
    <row r="935" spans="1:17" ht="12" customHeight="1" x14ac:dyDescent="0.25">
      <c r="A935" s="235"/>
      <c r="B935" s="235"/>
      <c r="C935" s="235"/>
      <c r="D935" s="235"/>
      <c r="E935" s="235"/>
      <c r="F935" s="235"/>
      <c r="G935" s="235"/>
      <c r="H935" s="235"/>
      <c r="I935" s="235"/>
      <c r="J935" s="235"/>
      <c r="K935" s="235"/>
      <c r="L935" s="235"/>
      <c r="M935" s="235"/>
      <c r="N935" s="235"/>
      <c r="O935" s="235"/>
      <c r="P935" s="235"/>
      <c r="Q935" s="235"/>
    </row>
    <row r="936" spans="1:17" ht="12" customHeight="1" x14ac:dyDescent="0.25">
      <c r="A936" s="235"/>
      <c r="B936" s="235"/>
      <c r="C936" s="235"/>
      <c r="D936" s="235"/>
      <c r="E936" s="235"/>
      <c r="F936" s="235"/>
      <c r="G936" s="235"/>
      <c r="H936" s="235"/>
      <c r="I936" s="235"/>
      <c r="J936" s="235"/>
      <c r="K936" s="235"/>
      <c r="L936" s="235"/>
      <c r="M936" s="235"/>
      <c r="N936" s="235"/>
      <c r="O936" s="235"/>
      <c r="P936" s="235"/>
      <c r="Q936" s="235"/>
    </row>
    <row r="937" spans="1:17" ht="12" customHeight="1" x14ac:dyDescent="0.25">
      <c r="A937" s="235"/>
      <c r="B937" s="235"/>
      <c r="C937" s="235"/>
      <c r="D937" s="235"/>
      <c r="E937" s="235"/>
      <c r="F937" s="235"/>
      <c r="G937" s="235"/>
      <c r="H937" s="235"/>
      <c r="I937" s="235"/>
      <c r="J937" s="235"/>
      <c r="K937" s="235"/>
      <c r="L937" s="235"/>
      <c r="M937" s="235"/>
      <c r="N937" s="235"/>
      <c r="O937" s="235"/>
      <c r="P937" s="235"/>
      <c r="Q937" s="235"/>
    </row>
    <row r="938" spans="1:17" ht="12" customHeight="1" x14ac:dyDescent="0.25">
      <c r="A938" s="235"/>
      <c r="B938" s="235"/>
      <c r="C938" s="235"/>
      <c r="D938" s="235"/>
      <c r="E938" s="235"/>
      <c r="F938" s="235"/>
      <c r="G938" s="235"/>
      <c r="H938" s="235"/>
      <c r="I938" s="235"/>
      <c r="J938" s="235"/>
      <c r="K938" s="235"/>
      <c r="L938" s="235"/>
      <c r="M938" s="235"/>
      <c r="N938" s="235"/>
      <c r="O938" s="235"/>
      <c r="P938" s="235"/>
      <c r="Q938" s="235"/>
    </row>
    <row r="939" spans="1:17" ht="12" customHeight="1" x14ac:dyDescent="0.25">
      <c r="A939" s="235"/>
      <c r="B939" s="235"/>
      <c r="C939" s="235"/>
      <c r="D939" s="235"/>
      <c r="E939" s="235"/>
      <c r="F939" s="235"/>
      <c r="G939" s="235"/>
      <c r="H939" s="235"/>
      <c r="I939" s="235"/>
      <c r="J939" s="235"/>
      <c r="K939" s="235"/>
      <c r="L939" s="235"/>
      <c r="M939" s="235"/>
      <c r="N939" s="235"/>
      <c r="O939" s="235"/>
      <c r="P939" s="235"/>
      <c r="Q939" s="235"/>
    </row>
    <row r="940" spans="1:17" ht="12" customHeight="1" x14ac:dyDescent="0.25">
      <c r="A940" s="235"/>
      <c r="B940" s="235"/>
      <c r="C940" s="235"/>
      <c r="D940" s="235"/>
      <c r="E940" s="235"/>
      <c r="F940" s="235"/>
      <c r="G940" s="235"/>
      <c r="H940" s="235"/>
      <c r="I940" s="235"/>
      <c r="J940" s="235"/>
      <c r="K940" s="235"/>
      <c r="L940" s="235"/>
      <c r="M940" s="235"/>
      <c r="N940" s="235"/>
      <c r="O940" s="235"/>
      <c r="P940" s="235"/>
      <c r="Q940" s="235"/>
    </row>
    <row r="941" spans="1:17" ht="12" customHeight="1" x14ac:dyDescent="0.25">
      <c r="A941" s="235"/>
      <c r="B941" s="235"/>
      <c r="C941" s="235"/>
      <c r="D941" s="235"/>
      <c r="E941" s="235"/>
      <c r="F941" s="235"/>
      <c r="G941" s="235"/>
      <c r="H941" s="235"/>
      <c r="I941" s="235"/>
      <c r="J941" s="235"/>
      <c r="K941" s="235"/>
      <c r="L941" s="235"/>
      <c r="M941" s="235"/>
      <c r="N941" s="235"/>
      <c r="O941" s="235"/>
      <c r="P941" s="235"/>
      <c r="Q941" s="235"/>
    </row>
    <row r="942" spans="1:17" ht="12" customHeight="1" x14ac:dyDescent="0.25">
      <c r="A942" s="235"/>
      <c r="B942" s="235"/>
      <c r="C942" s="235"/>
      <c r="D942" s="235"/>
      <c r="E942" s="235"/>
      <c r="F942" s="235"/>
      <c r="G942" s="235"/>
      <c r="H942" s="235"/>
      <c r="I942" s="235"/>
      <c r="J942" s="235"/>
      <c r="K942" s="235"/>
      <c r="L942" s="235"/>
      <c r="M942" s="235"/>
      <c r="N942" s="235"/>
      <c r="O942" s="235"/>
      <c r="P942" s="235"/>
      <c r="Q942" s="235"/>
    </row>
    <row r="943" spans="1:17" ht="12" customHeight="1" x14ac:dyDescent="0.25">
      <c r="A943" s="235"/>
      <c r="B943" s="235"/>
      <c r="C943" s="235"/>
      <c r="D943" s="235"/>
      <c r="E943" s="235"/>
      <c r="F943" s="235"/>
      <c r="G943" s="235"/>
      <c r="H943" s="235"/>
      <c r="I943" s="235"/>
      <c r="J943" s="235"/>
      <c r="K943" s="235"/>
      <c r="L943" s="235"/>
      <c r="M943" s="235"/>
      <c r="N943" s="235"/>
      <c r="O943" s="235"/>
      <c r="P943" s="235"/>
      <c r="Q943" s="235"/>
    </row>
    <row r="944" spans="1:17" ht="12" customHeight="1" x14ac:dyDescent="0.25">
      <c r="A944" s="235"/>
      <c r="B944" s="235"/>
      <c r="C944" s="235"/>
      <c r="D944" s="235"/>
      <c r="E944" s="235"/>
      <c r="F944" s="235"/>
      <c r="G944" s="235"/>
      <c r="H944" s="235"/>
      <c r="I944" s="235"/>
      <c r="J944" s="235"/>
      <c r="K944" s="235"/>
      <c r="L944" s="235"/>
      <c r="M944" s="235"/>
      <c r="N944" s="235"/>
      <c r="O944" s="235"/>
      <c r="P944" s="235"/>
      <c r="Q944" s="235"/>
    </row>
    <row r="945" spans="1:17" ht="12" customHeight="1" x14ac:dyDescent="0.25">
      <c r="A945" s="235"/>
      <c r="B945" s="235"/>
      <c r="C945" s="235"/>
      <c r="D945" s="235"/>
      <c r="E945" s="235"/>
      <c r="F945" s="235"/>
      <c r="G945" s="235"/>
      <c r="H945" s="235"/>
      <c r="I945" s="235"/>
      <c r="J945" s="235"/>
      <c r="K945" s="235"/>
      <c r="L945" s="235"/>
      <c r="M945" s="235"/>
      <c r="N945" s="235"/>
      <c r="O945" s="235"/>
      <c r="P945" s="235"/>
      <c r="Q945" s="235"/>
    </row>
    <row r="946" spans="1:17" ht="12" customHeight="1" x14ac:dyDescent="0.25">
      <c r="A946" s="235"/>
      <c r="B946" s="235"/>
      <c r="C946" s="235"/>
      <c r="D946" s="235"/>
      <c r="E946" s="235"/>
      <c r="F946" s="235"/>
      <c r="G946" s="235"/>
      <c r="H946" s="235"/>
      <c r="I946" s="235"/>
      <c r="J946" s="235"/>
      <c r="K946" s="235"/>
      <c r="L946" s="235"/>
      <c r="M946" s="235"/>
      <c r="N946" s="235"/>
      <c r="O946" s="235"/>
      <c r="P946" s="235"/>
      <c r="Q946" s="235"/>
    </row>
    <row r="947" spans="1:17" ht="12" customHeight="1" x14ac:dyDescent="0.25">
      <c r="A947" s="235"/>
      <c r="B947" s="235"/>
      <c r="C947" s="235"/>
      <c r="D947" s="235"/>
      <c r="E947" s="235"/>
      <c r="F947" s="235"/>
      <c r="G947" s="235"/>
      <c r="H947" s="235"/>
      <c r="I947" s="235"/>
      <c r="J947" s="235"/>
      <c r="K947" s="235"/>
      <c r="L947" s="235"/>
      <c r="M947" s="235"/>
      <c r="N947" s="235"/>
      <c r="O947" s="235"/>
      <c r="P947" s="235"/>
      <c r="Q947" s="235"/>
    </row>
    <row r="948" spans="1:17" ht="12" customHeight="1" x14ac:dyDescent="0.25">
      <c r="A948" s="235"/>
      <c r="B948" s="235"/>
      <c r="C948" s="235"/>
      <c r="D948" s="235"/>
      <c r="E948" s="235"/>
      <c r="F948" s="235"/>
      <c r="G948" s="235"/>
      <c r="H948" s="235"/>
      <c r="I948" s="235"/>
      <c r="J948" s="235"/>
      <c r="K948" s="235"/>
      <c r="L948" s="235"/>
      <c r="M948" s="235"/>
      <c r="N948" s="235"/>
      <c r="O948" s="235"/>
      <c r="P948" s="235"/>
      <c r="Q948" s="235"/>
    </row>
    <row r="949" spans="1:17" ht="12" customHeight="1" x14ac:dyDescent="0.25">
      <c r="A949" s="235"/>
      <c r="B949" s="235"/>
      <c r="C949" s="235"/>
      <c r="D949" s="235"/>
      <c r="E949" s="235"/>
      <c r="F949" s="235"/>
      <c r="G949" s="235"/>
      <c r="H949" s="235"/>
      <c r="I949" s="235"/>
      <c r="J949" s="235"/>
      <c r="K949" s="235"/>
      <c r="L949" s="235"/>
      <c r="M949" s="235"/>
      <c r="N949" s="235"/>
      <c r="O949" s="235"/>
      <c r="P949" s="235"/>
      <c r="Q949" s="235"/>
    </row>
    <row r="950" spans="1:17" ht="12" customHeight="1" x14ac:dyDescent="0.25">
      <c r="A950" s="235"/>
      <c r="B950" s="235"/>
      <c r="C950" s="235"/>
      <c r="D950" s="235"/>
      <c r="E950" s="235"/>
      <c r="F950" s="235"/>
      <c r="G950" s="235"/>
      <c r="H950" s="235"/>
      <c r="I950" s="235"/>
      <c r="J950" s="235"/>
      <c r="K950" s="235"/>
      <c r="L950" s="235"/>
      <c r="M950" s="235"/>
      <c r="N950" s="235"/>
      <c r="O950" s="235"/>
      <c r="P950" s="235"/>
      <c r="Q950" s="235"/>
    </row>
    <row r="951" spans="1:17" ht="12" customHeight="1" x14ac:dyDescent="0.25">
      <c r="A951" s="235"/>
      <c r="B951" s="235"/>
      <c r="C951" s="235"/>
      <c r="D951" s="235"/>
      <c r="E951" s="235"/>
      <c r="F951" s="235"/>
      <c r="G951" s="235"/>
      <c r="H951" s="235"/>
      <c r="I951" s="235"/>
      <c r="J951" s="235"/>
      <c r="K951" s="235"/>
      <c r="L951" s="235"/>
      <c r="M951" s="235"/>
      <c r="N951" s="235"/>
      <c r="O951" s="235"/>
      <c r="P951" s="235"/>
      <c r="Q951" s="235"/>
    </row>
    <row r="952" spans="1:17" ht="12" customHeight="1" x14ac:dyDescent="0.25">
      <c r="A952" s="235"/>
      <c r="B952" s="235"/>
      <c r="C952" s="235"/>
      <c r="D952" s="235"/>
      <c r="E952" s="235"/>
      <c r="F952" s="235"/>
      <c r="G952" s="235"/>
      <c r="H952" s="235"/>
      <c r="I952" s="235"/>
      <c r="J952" s="235"/>
      <c r="K952" s="235"/>
      <c r="L952" s="235"/>
      <c r="M952" s="235"/>
      <c r="N952" s="235"/>
      <c r="O952" s="235"/>
      <c r="P952" s="235"/>
      <c r="Q952" s="235"/>
    </row>
    <row r="953" spans="1:17" ht="12" customHeight="1" x14ac:dyDescent="0.25">
      <c r="A953" s="235"/>
      <c r="B953" s="235"/>
      <c r="C953" s="235"/>
      <c r="D953" s="235"/>
      <c r="E953" s="235"/>
      <c r="F953" s="235"/>
      <c r="G953" s="235"/>
      <c r="H953" s="235"/>
      <c r="I953" s="235"/>
      <c r="J953" s="235"/>
      <c r="K953" s="235"/>
      <c r="L953" s="235"/>
      <c r="M953" s="235"/>
      <c r="N953" s="235"/>
      <c r="O953" s="235"/>
      <c r="P953" s="235"/>
      <c r="Q953" s="235"/>
    </row>
    <row r="954" spans="1:17" ht="12" customHeight="1" x14ac:dyDescent="0.25">
      <c r="A954" s="235"/>
      <c r="B954" s="235"/>
      <c r="C954" s="235"/>
      <c r="D954" s="235"/>
      <c r="E954" s="235"/>
      <c r="F954" s="235"/>
      <c r="G954" s="235"/>
      <c r="H954" s="235"/>
      <c r="I954" s="235"/>
      <c r="J954" s="235"/>
      <c r="K954" s="235"/>
      <c r="L954" s="235"/>
      <c r="M954" s="235"/>
      <c r="N954" s="235"/>
      <c r="O954" s="235"/>
      <c r="P954" s="235"/>
      <c r="Q954" s="235"/>
    </row>
    <row r="955" spans="1:17" ht="12" customHeight="1" x14ac:dyDescent="0.25">
      <c r="A955" s="235"/>
      <c r="B955" s="235"/>
      <c r="C955" s="235"/>
      <c r="D955" s="235"/>
      <c r="E955" s="235"/>
      <c r="F955" s="235"/>
      <c r="G955" s="235"/>
      <c r="H955" s="235"/>
      <c r="I955" s="235"/>
      <c r="J955" s="235"/>
      <c r="K955" s="235"/>
      <c r="L955" s="235"/>
      <c r="M955" s="235"/>
      <c r="N955" s="235"/>
      <c r="O955" s="235"/>
      <c r="P955" s="235"/>
      <c r="Q955" s="235"/>
    </row>
    <row r="956" spans="1:17" ht="12" customHeight="1" x14ac:dyDescent="0.25">
      <c r="A956" s="235"/>
      <c r="B956" s="235"/>
      <c r="C956" s="235"/>
      <c r="D956" s="235"/>
      <c r="E956" s="235"/>
      <c r="F956" s="235"/>
      <c r="G956" s="235"/>
      <c r="H956" s="235"/>
      <c r="I956" s="235"/>
      <c r="J956" s="235"/>
      <c r="K956" s="235"/>
      <c r="L956" s="235"/>
      <c r="M956" s="235"/>
      <c r="N956" s="235"/>
      <c r="O956" s="235"/>
      <c r="P956" s="235"/>
      <c r="Q956" s="235"/>
    </row>
    <row r="957" spans="1:17" ht="12" customHeight="1" x14ac:dyDescent="0.25">
      <c r="A957" s="235"/>
      <c r="B957" s="235"/>
      <c r="C957" s="235"/>
      <c r="D957" s="235"/>
      <c r="E957" s="235"/>
      <c r="F957" s="235"/>
      <c r="G957" s="235"/>
      <c r="H957" s="235"/>
      <c r="I957" s="235"/>
      <c r="J957" s="235"/>
      <c r="K957" s="235"/>
      <c r="L957" s="235"/>
      <c r="M957" s="235"/>
      <c r="N957" s="235"/>
      <c r="O957" s="235"/>
      <c r="P957" s="235"/>
      <c r="Q957" s="235"/>
    </row>
    <row r="958" spans="1:17" ht="12" customHeight="1" x14ac:dyDescent="0.25">
      <c r="A958" s="235"/>
      <c r="B958" s="235"/>
      <c r="C958" s="235"/>
      <c r="D958" s="235"/>
      <c r="E958" s="235"/>
      <c r="F958" s="235"/>
      <c r="G958" s="235"/>
      <c r="H958" s="235"/>
      <c r="I958" s="235"/>
      <c r="J958" s="235"/>
      <c r="K958" s="235"/>
      <c r="L958" s="235"/>
      <c r="M958" s="235"/>
      <c r="N958" s="235"/>
      <c r="O958" s="235"/>
      <c r="P958" s="235"/>
      <c r="Q958" s="235"/>
    </row>
    <row r="959" spans="1:17" ht="12" customHeight="1" x14ac:dyDescent="0.25">
      <c r="A959" s="235"/>
      <c r="B959" s="235"/>
      <c r="C959" s="235"/>
      <c r="D959" s="235"/>
      <c r="E959" s="235"/>
      <c r="F959" s="235"/>
      <c r="G959" s="235"/>
      <c r="H959" s="235"/>
      <c r="I959" s="235"/>
      <c r="J959" s="235"/>
      <c r="K959" s="235"/>
      <c r="L959" s="235"/>
      <c r="M959" s="235"/>
      <c r="N959" s="235"/>
      <c r="O959" s="235"/>
      <c r="P959" s="235"/>
      <c r="Q959" s="235"/>
    </row>
    <row r="960" spans="1:17" ht="12" customHeight="1" x14ac:dyDescent="0.25">
      <c r="A960" s="235"/>
      <c r="B960" s="235"/>
      <c r="C960" s="235"/>
      <c r="D960" s="235"/>
      <c r="E960" s="235"/>
      <c r="F960" s="235"/>
      <c r="G960" s="235"/>
      <c r="H960" s="235"/>
      <c r="I960" s="235"/>
      <c r="J960" s="235"/>
      <c r="K960" s="235"/>
      <c r="L960" s="235"/>
      <c r="M960" s="235"/>
      <c r="N960" s="235"/>
      <c r="O960" s="235"/>
      <c r="P960" s="235"/>
      <c r="Q960" s="235"/>
    </row>
    <row r="961" spans="1:17" ht="12" customHeight="1" x14ac:dyDescent="0.25">
      <c r="A961" s="235"/>
      <c r="B961" s="235"/>
      <c r="C961" s="235"/>
      <c r="D961" s="235"/>
      <c r="E961" s="235"/>
      <c r="F961" s="235"/>
      <c r="G961" s="235"/>
      <c r="H961" s="235"/>
      <c r="I961" s="235"/>
      <c r="J961" s="235"/>
      <c r="K961" s="235"/>
      <c r="L961" s="235"/>
      <c r="M961" s="235"/>
      <c r="N961" s="235"/>
      <c r="O961" s="235"/>
      <c r="P961" s="235"/>
      <c r="Q961" s="235"/>
    </row>
    <row r="962" spans="1:17" ht="12" customHeight="1" x14ac:dyDescent="0.25">
      <c r="A962" s="235"/>
      <c r="B962" s="235"/>
      <c r="C962" s="235"/>
      <c r="D962" s="235"/>
      <c r="E962" s="235"/>
      <c r="F962" s="235"/>
      <c r="G962" s="235"/>
      <c r="H962" s="235"/>
      <c r="I962" s="235"/>
      <c r="J962" s="235"/>
      <c r="K962" s="235"/>
      <c r="L962" s="235"/>
      <c r="M962" s="235"/>
      <c r="N962" s="235"/>
      <c r="O962" s="235"/>
      <c r="P962" s="235"/>
      <c r="Q962" s="235"/>
    </row>
    <row r="963" spans="1:17" ht="12" customHeight="1" x14ac:dyDescent="0.25">
      <c r="A963" s="235"/>
      <c r="B963" s="235"/>
      <c r="C963" s="235"/>
      <c r="D963" s="235"/>
      <c r="E963" s="235"/>
      <c r="F963" s="235"/>
      <c r="G963" s="235"/>
      <c r="H963" s="235"/>
      <c r="I963" s="235"/>
      <c r="J963" s="235"/>
      <c r="K963" s="235"/>
      <c r="L963" s="235"/>
      <c r="M963" s="235"/>
      <c r="N963" s="235"/>
      <c r="O963" s="235"/>
      <c r="P963" s="235"/>
      <c r="Q963" s="235"/>
    </row>
    <row r="964" spans="1:17" ht="12" customHeight="1" x14ac:dyDescent="0.25">
      <c r="A964" s="235"/>
      <c r="B964" s="235"/>
      <c r="C964" s="235"/>
      <c r="D964" s="235"/>
      <c r="E964" s="235"/>
      <c r="F964" s="235"/>
      <c r="G964" s="235"/>
      <c r="H964" s="235"/>
      <c r="I964" s="235"/>
      <c r="J964" s="235"/>
      <c r="K964" s="235"/>
      <c r="L964" s="235"/>
      <c r="M964" s="235"/>
      <c r="N964" s="235"/>
      <c r="O964" s="235"/>
      <c r="P964" s="235"/>
      <c r="Q964" s="235"/>
    </row>
    <row r="965" spans="1:17" ht="12" customHeight="1" x14ac:dyDescent="0.25">
      <c r="A965" s="235"/>
      <c r="B965" s="235"/>
      <c r="C965" s="235"/>
      <c r="D965" s="235"/>
      <c r="E965" s="235"/>
      <c r="F965" s="235"/>
      <c r="G965" s="235"/>
      <c r="H965" s="235"/>
      <c r="I965" s="235"/>
      <c r="J965" s="235"/>
      <c r="K965" s="235"/>
      <c r="L965" s="235"/>
      <c r="M965" s="235"/>
      <c r="N965" s="235"/>
      <c r="O965" s="235"/>
      <c r="P965" s="235"/>
      <c r="Q965" s="235"/>
    </row>
    <row r="966" spans="1:17" ht="12" customHeight="1" x14ac:dyDescent="0.25">
      <c r="A966" s="235"/>
      <c r="B966" s="235"/>
      <c r="C966" s="235"/>
      <c r="D966" s="235"/>
      <c r="E966" s="235"/>
      <c r="F966" s="235"/>
      <c r="G966" s="235"/>
      <c r="H966" s="235"/>
      <c r="I966" s="235"/>
      <c r="J966" s="235"/>
      <c r="K966" s="235"/>
      <c r="L966" s="235"/>
      <c r="M966" s="235"/>
      <c r="N966" s="235"/>
      <c r="O966" s="235"/>
      <c r="P966" s="235"/>
      <c r="Q966" s="235"/>
    </row>
    <row r="967" spans="1:17" ht="12" customHeight="1" x14ac:dyDescent="0.25">
      <c r="A967" s="235"/>
      <c r="B967" s="235"/>
      <c r="C967" s="235"/>
      <c r="D967" s="235"/>
      <c r="E967" s="235"/>
      <c r="F967" s="235"/>
      <c r="G967" s="235"/>
      <c r="H967" s="235"/>
      <c r="I967" s="235"/>
      <c r="J967" s="235"/>
      <c r="K967" s="235"/>
      <c r="L967" s="235"/>
      <c r="M967" s="235"/>
      <c r="N967" s="235"/>
      <c r="O967" s="235"/>
      <c r="P967" s="235"/>
      <c r="Q967" s="235"/>
    </row>
    <row r="968" spans="1:17" ht="12" customHeight="1" x14ac:dyDescent="0.25">
      <c r="A968" s="235"/>
      <c r="B968" s="235"/>
      <c r="C968" s="235"/>
      <c r="D968" s="235"/>
      <c r="E968" s="235"/>
      <c r="F968" s="235"/>
      <c r="G968" s="235"/>
      <c r="H968" s="235"/>
      <c r="I968" s="235"/>
      <c r="J968" s="235"/>
      <c r="K968" s="235"/>
      <c r="L968" s="235"/>
      <c r="M968" s="235"/>
      <c r="N968" s="235"/>
      <c r="O968" s="235"/>
      <c r="P968" s="235"/>
      <c r="Q968" s="235"/>
    </row>
    <row r="969" spans="1:17" ht="12" customHeight="1" x14ac:dyDescent="0.25">
      <c r="A969" s="235"/>
      <c r="B969" s="235"/>
      <c r="C969" s="235"/>
      <c r="D969" s="235"/>
      <c r="E969" s="235"/>
      <c r="F969" s="235"/>
      <c r="G969" s="235"/>
      <c r="H969" s="235"/>
      <c r="I969" s="235"/>
      <c r="J969" s="235"/>
      <c r="K969" s="235"/>
      <c r="L969" s="235"/>
      <c r="M969" s="235"/>
      <c r="N969" s="235"/>
      <c r="O969" s="235"/>
      <c r="P969" s="235"/>
      <c r="Q969" s="235"/>
    </row>
    <row r="970" spans="1:17" ht="12" customHeight="1" x14ac:dyDescent="0.25">
      <c r="A970" s="235"/>
      <c r="B970" s="235"/>
      <c r="C970" s="235"/>
      <c r="D970" s="235"/>
      <c r="E970" s="235"/>
      <c r="F970" s="235"/>
      <c r="G970" s="235"/>
      <c r="H970" s="235"/>
      <c r="I970" s="235"/>
      <c r="J970" s="235"/>
      <c r="K970" s="235"/>
      <c r="L970" s="235"/>
      <c r="M970" s="235"/>
      <c r="N970" s="235"/>
      <c r="O970" s="235"/>
      <c r="P970" s="235"/>
      <c r="Q970" s="235"/>
    </row>
    <row r="971" spans="1:17" ht="12" customHeight="1" x14ac:dyDescent="0.25">
      <c r="A971" s="235"/>
      <c r="B971" s="235"/>
      <c r="C971" s="235"/>
      <c r="D971" s="235"/>
      <c r="E971" s="235"/>
      <c r="F971" s="235"/>
      <c r="G971" s="235"/>
      <c r="H971" s="235"/>
      <c r="I971" s="235"/>
      <c r="J971" s="235"/>
      <c r="K971" s="235"/>
      <c r="L971" s="235"/>
      <c r="M971" s="235"/>
      <c r="N971" s="235"/>
      <c r="O971" s="235"/>
      <c r="P971" s="235"/>
      <c r="Q971" s="235"/>
    </row>
    <row r="972" spans="1:17" ht="12" customHeight="1" x14ac:dyDescent="0.25">
      <c r="A972" s="235"/>
      <c r="B972" s="235"/>
      <c r="C972" s="235"/>
      <c r="D972" s="235"/>
      <c r="E972" s="235"/>
      <c r="F972" s="235"/>
      <c r="G972" s="235"/>
      <c r="H972" s="235"/>
      <c r="I972" s="235"/>
      <c r="J972" s="235"/>
      <c r="K972" s="235"/>
      <c r="L972" s="235"/>
      <c r="M972" s="235"/>
      <c r="N972" s="235"/>
      <c r="O972" s="235"/>
      <c r="P972" s="235"/>
      <c r="Q972" s="235"/>
    </row>
    <row r="973" spans="1:17" ht="12" customHeight="1" x14ac:dyDescent="0.25">
      <c r="A973" s="235"/>
      <c r="B973" s="235"/>
      <c r="C973" s="235"/>
      <c r="D973" s="235"/>
      <c r="E973" s="235"/>
      <c r="F973" s="235"/>
      <c r="G973" s="235"/>
      <c r="H973" s="235"/>
      <c r="I973" s="235"/>
      <c r="J973" s="235"/>
      <c r="K973" s="235"/>
      <c r="L973" s="235"/>
      <c r="M973" s="235"/>
      <c r="N973" s="235"/>
      <c r="O973" s="235"/>
      <c r="P973" s="235"/>
      <c r="Q973" s="235"/>
    </row>
    <row r="974" spans="1:17" ht="12" customHeight="1" x14ac:dyDescent="0.25">
      <c r="A974" s="235"/>
      <c r="B974" s="235"/>
      <c r="C974" s="235"/>
      <c r="D974" s="235"/>
      <c r="E974" s="235"/>
      <c r="F974" s="235"/>
      <c r="G974" s="235"/>
      <c r="H974" s="235"/>
      <c r="I974" s="235"/>
      <c r="J974" s="235"/>
      <c r="K974" s="235"/>
      <c r="L974" s="235"/>
      <c r="M974" s="235"/>
      <c r="N974" s="235"/>
      <c r="O974" s="235"/>
      <c r="P974" s="235"/>
      <c r="Q974" s="235"/>
    </row>
    <row r="975" spans="1:17" ht="12" customHeight="1" x14ac:dyDescent="0.25">
      <c r="A975" s="235"/>
      <c r="B975" s="235"/>
      <c r="C975" s="235"/>
      <c r="D975" s="235"/>
      <c r="E975" s="235"/>
      <c r="F975" s="235"/>
      <c r="G975" s="235"/>
      <c r="H975" s="235"/>
      <c r="I975" s="235"/>
      <c r="J975" s="235"/>
      <c r="K975" s="235"/>
      <c r="L975" s="235"/>
      <c r="M975" s="235"/>
      <c r="N975" s="235"/>
      <c r="O975" s="235"/>
      <c r="P975" s="235"/>
      <c r="Q975" s="235"/>
    </row>
    <row r="976" spans="1:17" ht="12" customHeight="1" x14ac:dyDescent="0.25">
      <c r="A976" s="235"/>
      <c r="B976" s="235"/>
      <c r="C976" s="235"/>
      <c r="D976" s="235"/>
      <c r="E976" s="235"/>
      <c r="F976" s="235"/>
      <c r="G976" s="235"/>
      <c r="H976" s="235"/>
      <c r="I976" s="235"/>
      <c r="J976" s="235"/>
      <c r="K976" s="235"/>
      <c r="L976" s="235"/>
      <c r="M976" s="235"/>
      <c r="N976" s="235"/>
      <c r="O976" s="235"/>
      <c r="P976" s="235"/>
      <c r="Q976" s="235"/>
    </row>
    <row r="977" spans="1:17" ht="12" customHeight="1" x14ac:dyDescent="0.25">
      <c r="A977" s="235"/>
      <c r="B977" s="235"/>
      <c r="C977" s="235"/>
      <c r="D977" s="235"/>
      <c r="E977" s="235"/>
      <c r="F977" s="235"/>
      <c r="G977" s="235"/>
      <c r="H977" s="235"/>
      <c r="I977" s="235"/>
      <c r="J977" s="235"/>
      <c r="K977" s="235"/>
      <c r="L977" s="235"/>
      <c r="M977" s="235"/>
      <c r="N977" s="235"/>
      <c r="O977" s="235"/>
      <c r="P977" s="235"/>
      <c r="Q977" s="235"/>
    </row>
    <row r="978" spans="1:17" ht="12" customHeight="1" x14ac:dyDescent="0.25">
      <c r="A978" s="235"/>
      <c r="B978" s="235"/>
      <c r="C978" s="235"/>
      <c r="D978" s="235"/>
      <c r="E978" s="235"/>
      <c r="F978" s="235"/>
      <c r="G978" s="235"/>
      <c r="H978" s="235"/>
      <c r="I978" s="235"/>
      <c r="J978" s="235"/>
      <c r="K978" s="235"/>
      <c r="L978" s="235"/>
      <c r="M978" s="235"/>
      <c r="N978" s="235"/>
      <c r="O978" s="235"/>
      <c r="P978" s="235"/>
      <c r="Q978" s="235"/>
    </row>
    <row r="979" spans="1:17" ht="12" customHeight="1" x14ac:dyDescent="0.25">
      <c r="A979" s="235"/>
      <c r="B979" s="235"/>
      <c r="C979" s="235"/>
      <c r="D979" s="235"/>
      <c r="E979" s="235"/>
      <c r="F979" s="235"/>
      <c r="G979" s="235"/>
      <c r="H979" s="235"/>
      <c r="I979" s="235"/>
      <c r="J979" s="235"/>
      <c r="K979" s="235"/>
      <c r="L979" s="235"/>
      <c r="M979" s="235"/>
      <c r="N979" s="235"/>
      <c r="O979" s="235"/>
      <c r="P979" s="235"/>
      <c r="Q979" s="235"/>
    </row>
    <row r="980" spans="1:17" ht="12" customHeight="1" x14ac:dyDescent="0.25">
      <c r="A980" s="235"/>
      <c r="B980" s="235"/>
      <c r="C980" s="235"/>
      <c r="D980" s="235"/>
      <c r="E980" s="235"/>
      <c r="F980" s="235"/>
      <c r="G980" s="235"/>
      <c r="H980" s="235"/>
      <c r="I980" s="235"/>
      <c r="J980" s="235"/>
      <c r="K980" s="235"/>
      <c r="L980" s="235"/>
      <c r="M980" s="235"/>
      <c r="N980" s="235"/>
      <c r="O980" s="235"/>
      <c r="P980" s="235"/>
      <c r="Q980" s="235"/>
    </row>
    <row r="981" spans="1:17" ht="12" customHeight="1" x14ac:dyDescent="0.25">
      <c r="A981" s="235"/>
      <c r="B981" s="235"/>
      <c r="C981" s="235"/>
      <c r="D981" s="235"/>
      <c r="E981" s="235"/>
      <c r="F981" s="235"/>
      <c r="G981" s="235"/>
      <c r="H981" s="235"/>
      <c r="I981" s="235"/>
      <c r="J981" s="235"/>
      <c r="K981" s="235"/>
      <c r="L981" s="235"/>
      <c r="M981" s="235"/>
      <c r="N981" s="235"/>
      <c r="O981" s="235"/>
      <c r="P981" s="235"/>
      <c r="Q981" s="235"/>
    </row>
    <row r="982" spans="1:17" ht="12" customHeight="1" x14ac:dyDescent="0.25">
      <c r="A982" s="235"/>
      <c r="B982" s="235"/>
      <c r="C982" s="235"/>
      <c r="D982" s="235"/>
      <c r="E982" s="235"/>
      <c r="F982" s="235"/>
      <c r="G982" s="235"/>
      <c r="H982" s="235"/>
      <c r="I982" s="235"/>
      <c r="J982" s="235"/>
      <c r="K982" s="235"/>
      <c r="L982" s="235"/>
      <c r="M982" s="235"/>
      <c r="N982" s="235"/>
      <c r="O982" s="235"/>
      <c r="P982" s="235"/>
      <c r="Q982" s="235"/>
    </row>
    <row r="983" spans="1:17" ht="12" customHeight="1" x14ac:dyDescent="0.25">
      <c r="A983" s="235"/>
      <c r="B983" s="235"/>
      <c r="C983" s="235"/>
      <c r="D983" s="235"/>
      <c r="E983" s="235"/>
      <c r="F983" s="235"/>
      <c r="G983" s="235"/>
      <c r="H983" s="235"/>
      <c r="I983" s="235"/>
      <c r="J983" s="235"/>
      <c r="K983" s="235"/>
      <c r="L983" s="235"/>
      <c r="M983" s="235"/>
      <c r="N983" s="235"/>
      <c r="O983" s="235"/>
      <c r="P983" s="235"/>
      <c r="Q983" s="235"/>
    </row>
    <row r="984" spans="1:17" ht="12" customHeight="1" x14ac:dyDescent="0.25">
      <c r="A984" s="235"/>
      <c r="B984" s="235"/>
      <c r="C984" s="235"/>
      <c r="D984" s="235"/>
      <c r="E984" s="235"/>
      <c r="F984" s="235"/>
      <c r="G984" s="235"/>
      <c r="H984" s="235"/>
      <c r="I984" s="235"/>
      <c r="J984" s="235"/>
      <c r="K984" s="235"/>
      <c r="L984" s="235"/>
      <c r="M984" s="235"/>
      <c r="N984" s="235"/>
      <c r="O984" s="235"/>
      <c r="P984" s="235"/>
      <c r="Q984" s="235"/>
    </row>
    <row r="985" spans="1:17" ht="12" customHeight="1" x14ac:dyDescent="0.25">
      <c r="A985" s="235"/>
      <c r="B985" s="235"/>
      <c r="C985" s="235"/>
      <c r="D985" s="235"/>
      <c r="E985" s="235"/>
      <c r="F985" s="235"/>
      <c r="G985" s="235"/>
      <c r="H985" s="235"/>
      <c r="I985" s="235"/>
      <c r="J985" s="235"/>
      <c r="K985" s="235"/>
      <c r="L985" s="235"/>
      <c r="M985" s="235"/>
      <c r="N985" s="235"/>
      <c r="O985" s="235"/>
      <c r="P985" s="235"/>
      <c r="Q985" s="235"/>
    </row>
    <row r="986" spans="1:17" ht="12" customHeight="1" x14ac:dyDescent="0.25">
      <c r="A986" s="235"/>
      <c r="B986" s="235"/>
      <c r="C986" s="235"/>
      <c r="D986" s="235"/>
      <c r="E986" s="235"/>
      <c r="F986" s="235"/>
      <c r="G986" s="235"/>
      <c r="H986" s="235"/>
      <c r="I986" s="235"/>
      <c r="J986" s="235"/>
      <c r="K986" s="235"/>
      <c r="L986" s="235"/>
      <c r="M986" s="235"/>
      <c r="N986" s="235"/>
      <c r="O986" s="235"/>
      <c r="P986" s="235"/>
      <c r="Q986" s="235"/>
    </row>
    <row r="987" spans="1:17" ht="12" customHeight="1" x14ac:dyDescent="0.25">
      <c r="A987" s="235"/>
      <c r="B987" s="235"/>
      <c r="C987" s="235"/>
      <c r="D987" s="235"/>
      <c r="E987" s="235"/>
      <c r="F987" s="235"/>
      <c r="G987" s="235"/>
      <c r="H987" s="235"/>
      <c r="I987" s="235"/>
      <c r="J987" s="235"/>
      <c r="K987" s="235"/>
      <c r="L987" s="235"/>
      <c r="M987" s="235"/>
      <c r="N987" s="235"/>
      <c r="O987" s="235"/>
      <c r="P987" s="235"/>
      <c r="Q987" s="235"/>
    </row>
    <row r="988" spans="1:17" ht="12" customHeight="1" x14ac:dyDescent="0.25">
      <c r="A988" s="235"/>
      <c r="B988" s="235"/>
      <c r="C988" s="235"/>
      <c r="D988" s="235"/>
      <c r="E988" s="235"/>
      <c r="F988" s="235"/>
      <c r="G988" s="235"/>
      <c r="H988" s="235"/>
      <c r="I988" s="235"/>
      <c r="J988" s="235"/>
      <c r="K988" s="235"/>
      <c r="L988" s="235"/>
      <c r="M988" s="235"/>
      <c r="N988" s="235"/>
      <c r="O988" s="235"/>
      <c r="P988" s="235"/>
      <c r="Q988" s="235"/>
    </row>
    <row r="989" spans="1:17" ht="12" customHeight="1" x14ac:dyDescent="0.25">
      <c r="A989" s="235"/>
      <c r="B989" s="235"/>
      <c r="C989" s="235"/>
      <c r="D989" s="235"/>
      <c r="E989" s="235"/>
      <c r="F989" s="235"/>
      <c r="G989" s="235"/>
      <c r="H989" s="235"/>
      <c r="I989" s="235"/>
      <c r="J989" s="235"/>
      <c r="K989" s="235"/>
      <c r="L989" s="235"/>
      <c r="M989" s="235"/>
      <c r="N989" s="235"/>
      <c r="O989" s="235"/>
      <c r="P989" s="235"/>
      <c r="Q989" s="235"/>
    </row>
    <row r="990" spans="1:17" ht="12" customHeight="1" x14ac:dyDescent="0.25">
      <c r="A990" s="235"/>
      <c r="B990" s="235"/>
      <c r="C990" s="235"/>
      <c r="D990" s="235"/>
      <c r="E990" s="235"/>
      <c r="F990" s="235"/>
      <c r="G990" s="235"/>
      <c r="H990" s="235"/>
      <c r="I990" s="235"/>
      <c r="J990" s="235"/>
      <c r="K990" s="235"/>
      <c r="L990" s="235"/>
      <c r="M990" s="235"/>
      <c r="N990" s="235"/>
      <c r="O990" s="235"/>
      <c r="P990" s="235"/>
      <c r="Q990" s="235"/>
    </row>
    <row r="991" spans="1:17" ht="12" customHeight="1" x14ac:dyDescent="0.25">
      <c r="A991" s="235"/>
      <c r="B991" s="235"/>
      <c r="C991" s="235"/>
      <c r="D991" s="235"/>
      <c r="E991" s="235"/>
      <c r="F991" s="235"/>
      <c r="G991" s="235"/>
      <c r="H991" s="235"/>
      <c r="I991" s="235"/>
      <c r="J991" s="235"/>
      <c r="K991" s="235"/>
      <c r="L991" s="235"/>
      <c r="M991" s="235"/>
      <c r="N991" s="235"/>
      <c r="O991" s="235"/>
      <c r="P991" s="235"/>
      <c r="Q991" s="235"/>
    </row>
    <row r="992" spans="1:17" ht="12" customHeight="1" x14ac:dyDescent="0.25">
      <c r="A992" s="235"/>
      <c r="B992" s="235"/>
      <c r="C992" s="235"/>
      <c r="D992" s="235"/>
      <c r="E992" s="235"/>
      <c r="F992" s="235"/>
      <c r="G992" s="235"/>
      <c r="H992" s="235"/>
      <c r="I992" s="235"/>
      <c r="J992" s="235"/>
      <c r="K992" s="235"/>
      <c r="L992" s="235"/>
      <c r="M992" s="235"/>
      <c r="N992" s="235"/>
      <c r="O992" s="235"/>
      <c r="P992" s="235"/>
      <c r="Q992" s="235"/>
    </row>
    <row r="993" spans="1:17" ht="12" customHeight="1" x14ac:dyDescent="0.25">
      <c r="A993" s="235"/>
      <c r="B993" s="235"/>
      <c r="C993" s="235"/>
      <c r="D993" s="235"/>
      <c r="E993" s="235"/>
      <c r="F993" s="235"/>
      <c r="G993" s="235"/>
      <c r="H993" s="235"/>
      <c r="I993" s="235"/>
      <c r="J993" s="235"/>
      <c r="K993" s="235"/>
      <c r="L993" s="235"/>
      <c r="M993" s="235"/>
      <c r="N993" s="235"/>
      <c r="O993" s="235"/>
      <c r="P993" s="235"/>
      <c r="Q993" s="235"/>
    </row>
    <row r="994" spans="1:17" ht="12" customHeight="1" x14ac:dyDescent="0.25">
      <c r="A994" s="235"/>
      <c r="B994" s="235"/>
      <c r="C994" s="235"/>
      <c r="D994" s="235"/>
      <c r="E994" s="235"/>
      <c r="F994" s="235"/>
      <c r="G994" s="235"/>
      <c r="H994" s="235"/>
      <c r="I994" s="235"/>
      <c r="J994" s="235"/>
      <c r="K994" s="235"/>
      <c r="L994" s="235"/>
      <c r="M994" s="235"/>
      <c r="N994" s="235"/>
      <c r="O994" s="235"/>
      <c r="P994" s="235"/>
      <c r="Q994" s="235"/>
    </row>
    <row r="995" spans="1:17" ht="12" customHeight="1" x14ac:dyDescent="0.25">
      <c r="A995" s="235"/>
      <c r="B995" s="235"/>
      <c r="C995" s="235"/>
      <c r="D995" s="235"/>
      <c r="E995" s="235"/>
      <c r="F995" s="235"/>
      <c r="G995" s="235"/>
      <c r="H995" s="235"/>
      <c r="I995" s="235"/>
      <c r="J995" s="235"/>
      <c r="K995" s="235"/>
      <c r="L995" s="235"/>
      <c r="M995" s="235"/>
      <c r="N995" s="235"/>
      <c r="O995" s="235"/>
      <c r="P995" s="235"/>
      <c r="Q995" s="235"/>
    </row>
    <row r="996" spans="1:17" ht="12" customHeight="1" x14ac:dyDescent="0.25">
      <c r="A996" s="235"/>
      <c r="B996" s="235"/>
      <c r="C996" s="235"/>
      <c r="D996" s="235"/>
      <c r="E996" s="235"/>
      <c r="F996" s="235"/>
      <c r="G996" s="235"/>
      <c r="H996" s="235"/>
      <c r="I996" s="235"/>
      <c r="J996" s="235"/>
      <c r="K996" s="235"/>
      <c r="L996" s="235"/>
      <c r="M996" s="235"/>
      <c r="N996" s="235"/>
      <c r="O996" s="235"/>
      <c r="P996" s="235"/>
      <c r="Q996" s="235"/>
    </row>
    <row r="997" spans="1:17" ht="12" customHeight="1" x14ac:dyDescent="0.25">
      <c r="A997" s="235"/>
      <c r="B997" s="235"/>
      <c r="C997" s="235"/>
      <c r="D997" s="235"/>
      <c r="E997" s="235"/>
      <c r="F997" s="235"/>
      <c r="G997" s="235"/>
      <c r="H997" s="235"/>
      <c r="I997" s="235"/>
      <c r="J997" s="235"/>
      <c r="K997" s="235"/>
      <c r="L997" s="235"/>
      <c r="M997" s="235"/>
      <c r="N997" s="235"/>
      <c r="O997" s="235"/>
      <c r="P997" s="235"/>
      <c r="Q997" s="235"/>
    </row>
    <row r="998" spans="1:17" ht="12" customHeight="1" x14ac:dyDescent="0.25">
      <c r="A998" s="235"/>
      <c r="B998" s="235"/>
      <c r="C998" s="235"/>
      <c r="D998" s="235"/>
      <c r="E998" s="235"/>
      <c r="F998" s="235"/>
      <c r="G998" s="235"/>
      <c r="H998" s="235"/>
      <c r="I998" s="235"/>
      <c r="J998" s="235"/>
      <c r="K998" s="235"/>
      <c r="L998" s="235"/>
      <c r="M998" s="235"/>
      <c r="N998" s="235"/>
      <c r="O998" s="235"/>
      <c r="P998" s="235"/>
      <c r="Q998" s="235"/>
    </row>
    <row r="999" spans="1:17" ht="12" customHeight="1" x14ac:dyDescent="0.25">
      <c r="A999" s="235"/>
      <c r="B999" s="235"/>
      <c r="C999" s="235"/>
      <c r="D999" s="235"/>
      <c r="E999" s="235"/>
      <c r="F999" s="235"/>
      <c r="G999" s="235"/>
      <c r="H999" s="235"/>
      <c r="I999" s="235"/>
      <c r="J999" s="235"/>
      <c r="K999" s="235"/>
      <c r="L999" s="235"/>
      <c r="M999" s="235"/>
      <c r="N999" s="235"/>
      <c r="O999" s="235"/>
      <c r="P999" s="235"/>
      <c r="Q999" s="235"/>
    </row>
  </sheetData>
  <mergeCells count="1">
    <mergeCell ref="D1:F1"/>
  </mergeCells>
  <pageMargins left="1.19" right="0.25" top="0.59" bottom="0.23" header="0" footer="0"/>
  <pageSetup paperSize="9" fitToHeight="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1B5AC-611F-4BC0-94C4-D5081DD57AC5}">
  <dimension ref="A1:HZ726"/>
  <sheetViews>
    <sheetView zoomScaleNormal="100" workbookViewId="0">
      <pane xSplit="1" topLeftCell="C1" activePane="topRight" state="frozen"/>
      <selection pane="topRight" activeCell="G654" sqref="G654"/>
    </sheetView>
  </sheetViews>
  <sheetFormatPr baseColWidth="10" defaultRowHeight="15" x14ac:dyDescent="0.25"/>
  <cols>
    <col min="1" max="2" width="11.5703125" customWidth="1"/>
    <col min="3" max="3" width="22.85546875" customWidth="1"/>
    <col min="4" max="4" width="17.7109375" customWidth="1"/>
    <col min="5" max="6" width="16.140625" customWidth="1"/>
    <col min="7" max="7" width="22.42578125" bestFit="1" customWidth="1"/>
    <col min="8" max="8" width="15.28515625" customWidth="1"/>
    <col min="9" max="9" width="13.140625" customWidth="1"/>
    <col min="10" max="10" width="13" customWidth="1"/>
    <col min="11" max="11" width="13.7109375" customWidth="1"/>
    <col min="12" max="12" width="14.28515625" customWidth="1"/>
    <col min="13" max="13" width="14.42578125" customWidth="1"/>
    <col min="14" max="14" width="13.28515625" customWidth="1"/>
    <col min="15" max="15" width="15.7109375" customWidth="1"/>
    <col min="16" max="16" width="13.7109375" customWidth="1"/>
    <col min="17" max="17" width="14.140625" customWidth="1"/>
    <col min="18" max="18" width="13.5703125" customWidth="1"/>
    <col min="19" max="19" width="14.7109375" customWidth="1"/>
    <col min="20" max="37" width="13.7109375" customWidth="1"/>
    <col min="38" max="41" width="11.7109375" customWidth="1"/>
    <col min="42" max="42" width="14.140625" customWidth="1"/>
    <col min="43" max="55" width="11.7109375" customWidth="1"/>
    <col min="56" max="58" width="11.5703125" customWidth="1"/>
  </cols>
  <sheetData>
    <row r="1" spans="1:234" x14ac:dyDescent="0.25">
      <c r="A1" s="36" t="s">
        <v>77</v>
      </c>
      <c r="B1" s="81" t="s">
        <v>78</v>
      </c>
      <c r="C1" t="s">
        <v>3</v>
      </c>
      <c r="E1" t="s">
        <v>3</v>
      </c>
      <c r="L1" s="1"/>
      <c r="M1" s="1"/>
      <c r="N1" s="24"/>
      <c r="O1" s="24"/>
      <c r="P1" s="1"/>
      <c r="R1" s="1"/>
      <c r="S1" s="1"/>
    </row>
    <row r="2" spans="1:234" x14ac:dyDescent="0.25">
      <c r="A2" s="34" t="s">
        <v>5</v>
      </c>
      <c r="B2" s="34" t="s">
        <v>0</v>
      </c>
      <c r="C2" s="34" t="s">
        <v>1</v>
      </c>
      <c r="D2" s="34" t="s">
        <v>6</v>
      </c>
      <c r="E2" s="34" t="s">
        <v>2</v>
      </c>
      <c r="F2" s="34" t="s">
        <v>79</v>
      </c>
      <c r="G2" s="34" t="s">
        <v>4</v>
      </c>
      <c r="H2" s="35" t="s">
        <v>7</v>
      </c>
      <c r="I2" s="35" t="s">
        <v>8</v>
      </c>
      <c r="J2" s="35" t="s">
        <v>9</v>
      </c>
      <c r="K2" s="35" t="s">
        <v>10</v>
      </c>
      <c r="L2" s="35" t="s">
        <v>11</v>
      </c>
      <c r="M2" s="35" t="s">
        <v>12</v>
      </c>
      <c r="N2" s="35" t="s">
        <v>13</v>
      </c>
      <c r="O2" s="35" t="s">
        <v>14</v>
      </c>
      <c r="P2" s="35" t="s">
        <v>15</v>
      </c>
      <c r="Q2" s="35" t="s">
        <v>16</v>
      </c>
      <c r="R2" s="35" t="s">
        <v>17</v>
      </c>
      <c r="S2" s="35" t="s">
        <v>18</v>
      </c>
      <c r="T2" s="35" t="s">
        <v>41</v>
      </c>
      <c r="U2" s="35" t="s">
        <v>42</v>
      </c>
      <c r="V2" s="35" t="s">
        <v>43</v>
      </c>
      <c r="W2" s="35" t="s">
        <v>44</v>
      </c>
      <c r="X2" s="35" t="s">
        <v>45</v>
      </c>
      <c r="Y2" s="35" t="s">
        <v>46</v>
      </c>
      <c r="Z2" s="35" t="s">
        <v>47</v>
      </c>
      <c r="AA2" s="35" t="s">
        <v>48</v>
      </c>
      <c r="AB2" s="35" t="s">
        <v>49</v>
      </c>
      <c r="AC2" s="35" t="s">
        <v>50</v>
      </c>
      <c r="AD2" s="35" t="s">
        <v>51</v>
      </c>
      <c r="AE2" s="35" t="s">
        <v>52</v>
      </c>
      <c r="AF2" s="35" t="s">
        <v>53</v>
      </c>
      <c r="AG2" s="35" t="s">
        <v>54</v>
      </c>
      <c r="AH2" s="35" t="s">
        <v>55</v>
      </c>
      <c r="AI2" s="35" t="s">
        <v>56</v>
      </c>
      <c r="AJ2" s="35" t="s">
        <v>57</v>
      </c>
      <c r="AK2" s="35" t="s">
        <v>58</v>
      </c>
      <c r="AL2" s="35" t="s">
        <v>59</v>
      </c>
      <c r="AM2" s="35" t="s">
        <v>60</v>
      </c>
      <c r="AN2" s="35" t="s">
        <v>61</v>
      </c>
      <c r="AO2" s="35" t="s">
        <v>62</v>
      </c>
      <c r="AP2" s="35" t="s">
        <v>63</v>
      </c>
      <c r="AQ2" s="35" t="s">
        <v>64</v>
      </c>
      <c r="AR2" s="35" t="s">
        <v>65</v>
      </c>
      <c r="AS2" s="35" t="s">
        <v>66</v>
      </c>
      <c r="AT2" s="35" t="s">
        <v>67</v>
      </c>
      <c r="AU2" s="35" t="s">
        <v>68</v>
      </c>
      <c r="AV2" s="35" t="s">
        <v>69</v>
      </c>
      <c r="AW2" s="35" t="s">
        <v>70</v>
      </c>
      <c r="AX2" s="35" t="s">
        <v>71</v>
      </c>
      <c r="AY2" s="35" t="s">
        <v>72</v>
      </c>
      <c r="AZ2" s="35" t="s">
        <v>73</v>
      </c>
      <c r="BA2" s="35" t="s">
        <v>74</v>
      </c>
      <c r="BB2" s="35" t="s">
        <v>75</v>
      </c>
      <c r="BC2" s="35" t="s">
        <v>76</v>
      </c>
      <c r="BD2" s="16">
        <v>1</v>
      </c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0"/>
      <c r="CD2" s="10"/>
      <c r="CE2" s="10"/>
      <c r="CF2" s="10"/>
      <c r="CG2" s="10"/>
      <c r="CH2" s="10"/>
      <c r="CI2" s="10"/>
      <c r="CJ2" s="10"/>
      <c r="CK2" s="10"/>
      <c r="CL2" s="10"/>
      <c r="CM2" s="10"/>
      <c r="CN2" s="10"/>
      <c r="CO2" s="10"/>
      <c r="CP2" s="10"/>
      <c r="CQ2" s="10"/>
      <c r="CR2" s="10"/>
      <c r="CS2" s="10"/>
      <c r="CT2" s="10"/>
      <c r="CU2" s="10"/>
      <c r="CV2" s="10"/>
      <c r="CW2" s="10"/>
      <c r="CX2" s="10"/>
      <c r="CY2" s="10"/>
      <c r="CZ2" s="10"/>
      <c r="DA2" s="10"/>
      <c r="DB2" s="10"/>
      <c r="DC2" s="10"/>
      <c r="DD2" s="10"/>
      <c r="DE2" s="10"/>
      <c r="DF2" s="10"/>
      <c r="DG2" s="10"/>
      <c r="DH2" s="10"/>
      <c r="DI2" s="10"/>
      <c r="DJ2" s="10"/>
      <c r="DK2" s="10"/>
      <c r="DL2" s="10"/>
      <c r="DM2" s="10"/>
      <c r="DN2" s="10"/>
      <c r="DO2" s="10"/>
      <c r="DP2" s="10"/>
      <c r="DQ2" s="10"/>
      <c r="DR2" s="10"/>
      <c r="DS2" s="10"/>
      <c r="DT2" s="10"/>
      <c r="DU2" s="10"/>
      <c r="DV2" s="10"/>
      <c r="DW2" s="10"/>
      <c r="DX2" s="10"/>
      <c r="DY2" s="10"/>
      <c r="DZ2" s="10"/>
      <c r="EA2" s="10"/>
      <c r="EB2" s="10"/>
      <c r="EC2" s="10"/>
      <c r="ED2" s="10"/>
      <c r="EE2" s="10"/>
      <c r="EF2" s="10"/>
      <c r="EG2" s="10"/>
      <c r="EH2" s="10"/>
      <c r="EI2" s="10"/>
      <c r="EJ2" s="10"/>
      <c r="EK2" s="10"/>
      <c r="EL2" s="10"/>
      <c r="EM2" s="10"/>
      <c r="EN2" s="10"/>
      <c r="EO2" s="10"/>
      <c r="EP2" s="10"/>
      <c r="EQ2" s="10"/>
      <c r="ER2" s="10"/>
      <c r="ES2" s="10"/>
      <c r="ET2" s="10"/>
      <c r="EU2" s="10"/>
      <c r="EV2" s="10"/>
      <c r="EW2" s="10"/>
      <c r="EX2" s="10"/>
      <c r="EY2" s="10"/>
      <c r="EZ2" s="10"/>
      <c r="FA2" s="10"/>
      <c r="FB2" s="10"/>
      <c r="FC2" s="10"/>
      <c r="FD2" s="10"/>
      <c r="FE2" s="10"/>
      <c r="FF2" s="10"/>
      <c r="FG2" s="10"/>
      <c r="FH2" s="10"/>
      <c r="FI2" s="10"/>
      <c r="FJ2" s="10"/>
      <c r="FK2" s="10"/>
      <c r="FL2" s="10"/>
      <c r="FM2" s="10"/>
      <c r="FN2" s="10"/>
      <c r="FO2" s="10"/>
      <c r="FP2" s="10"/>
      <c r="FQ2" s="10"/>
      <c r="FR2" s="10"/>
      <c r="FS2" s="10"/>
      <c r="FT2" s="10"/>
      <c r="FU2" s="10"/>
      <c r="FV2" s="10"/>
      <c r="FW2" s="10"/>
      <c r="FX2" s="10"/>
      <c r="FY2" s="10"/>
      <c r="FZ2" s="10"/>
      <c r="GA2" s="10"/>
      <c r="GB2" s="10"/>
      <c r="GC2" s="10"/>
      <c r="GD2" s="10"/>
      <c r="GE2" s="10"/>
      <c r="GF2" s="10"/>
      <c r="GG2" s="10"/>
      <c r="GH2" s="10"/>
      <c r="GI2" s="10"/>
      <c r="GJ2" s="10"/>
      <c r="GK2" s="10"/>
      <c r="GL2" s="10"/>
      <c r="GM2" s="10"/>
      <c r="GN2" s="10"/>
      <c r="GO2" s="10"/>
      <c r="GP2" s="10"/>
      <c r="GQ2" s="10"/>
      <c r="GR2" s="10"/>
      <c r="GS2" s="10"/>
      <c r="GT2" s="10"/>
      <c r="GU2" s="10"/>
      <c r="GV2" s="10"/>
      <c r="GW2" s="10"/>
      <c r="GX2" s="10"/>
      <c r="GY2" s="10"/>
      <c r="GZ2" s="10"/>
      <c r="HA2" s="10"/>
      <c r="HB2" s="10"/>
      <c r="HC2" s="10"/>
      <c r="HD2" s="10"/>
      <c r="HE2" s="10"/>
      <c r="HF2" s="10"/>
      <c r="HG2" s="10"/>
      <c r="HH2" s="10"/>
      <c r="HI2" s="10"/>
      <c r="HJ2" s="10"/>
      <c r="HK2" s="10"/>
      <c r="HL2" s="10"/>
      <c r="HM2" s="10"/>
      <c r="HN2" s="10"/>
      <c r="HO2" s="10"/>
      <c r="HP2" s="10"/>
      <c r="HQ2" s="10"/>
      <c r="HR2" s="10"/>
      <c r="HS2" s="10"/>
      <c r="HT2" s="10"/>
      <c r="HU2" s="10"/>
      <c r="HV2" s="10"/>
      <c r="HW2" s="10"/>
      <c r="HX2" s="10"/>
      <c r="HY2" s="10"/>
      <c r="HZ2" s="10"/>
    </row>
    <row r="3" spans="1:234" hidden="1" x14ac:dyDescent="0.25">
      <c r="A3" s="1"/>
      <c r="B3" s="1"/>
      <c r="C3" s="1"/>
      <c r="D3" s="1"/>
      <c r="E3" s="1"/>
      <c r="F3" s="39"/>
      <c r="G3" s="1"/>
      <c r="H3" s="22" t="s">
        <v>77</v>
      </c>
      <c r="I3" s="22" t="s">
        <v>77</v>
      </c>
      <c r="J3" s="22" t="s">
        <v>77</v>
      </c>
      <c r="K3" s="22" t="s">
        <v>77</v>
      </c>
      <c r="L3" s="22" t="s">
        <v>77</v>
      </c>
      <c r="M3" s="22" t="s">
        <v>77</v>
      </c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6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0"/>
      <c r="BR3" s="10"/>
      <c r="BS3" s="10"/>
      <c r="BT3" s="10"/>
      <c r="BU3" s="10"/>
      <c r="BV3" s="10"/>
      <c r="BW3" s="10"/>
      <c r="BX3" s="10"/>
      <c r="BY3" s="10"/>
      <c r="BZ3" s="10"/>
      <c r="CA3" s="10"/>
      <c r="CB3" s="10"/>
      <c r="CC3" s="10"/>
      <c r="CD3" s="10"/>
      <c r="CE3" s="10"/>
      <c r="CF3" s="10"/>
      <c r="CG3" s="10"/>
      <c r="CH3" s="10"/>
      <c r="CI3" s="10"/>
      <c r="CJ3" s="10"/>
      <c r="CK3" s="10"/>
      <c r="CL3" s="10"/>
      <c r="CM3" s="10"/>
      <c r="CN3" s="10"/>
      <c r="CO3" s="10"/>
      <c r="CP3" s="10"/>
      <c r="CQ3" s="10"/>
      <c r="CR3" s="10"/>
      <c r="CS3" s="10"/>
      <c r="CT3" s="10"/>
      <c r="CU3" s="10"/>
      <c r="CV3" s="10"/>
      <c r="CW3" s="10"/>
      <c r="CX3" s="10"/>
      <c r="CY3" s="10"/>
      <c r="CZ3" s="10"/>
      <c r="DA3" s="10"/>
      <c r="DB3" s="10"/>
      <c r="DC3" s="10"/>
      <c r="DD3" s="10"/>
      <c r="DE3" s="10"/>
      <c r="DF3" s="10"/>
      <c r="DG3" s="10"/>
      <c r="DH3" s="10"/>
      <c r="DI3" s="10"/>
      <c r="DJ3" s="10"/>
      <c r="DK3" s="10"/>
      <c r="DL3" s="10"/>
      <c r="DM3" s="10"/>
      <c r="DN3" s="10"/>
      <c r="DO3" s="10"/>
      <c r="DP3" s="10"/>
      <c r="DQ3" s="10"/>
      <c r="DR3" s="10"/>
      <c r="DS3" s="10"/>
      <c r="DT3" s="10"/>
      <c r="DU3" s="10"/>
      <c r="DV3" s="10"/>
      <c r="DW3" s="10"/>
      <c r="DX3" s="10"/>
      <c r="DY3" s="10"/>
      <c r="DZ3" s="10"/>
      <c r="EA3" s="10"/>
      <c r="EB3" s="10"/>
      <c r="EC3" s="10"/>
      <c r="ED3" s="10"/>
      <c r="EE3" s="10"/>
      <c r="EF3" s="10"/>
      <c r="EG3" s="10"/>
      <c r="EH3" s="10"/>
      <c r="EI3" s="10"/>
      <c r="EJ3" s="10"/>
      <c r="EK3" s="10"/>
      <c r="EL3" s="10"/>
      <c r="EM3" s="10"/>
      <c r="EN3" s="10"/>
      <c r="EO3" s="10"/>
      <c r="EP3" s="10"/>
      <c r="EQ3" s="10"/>
      <c r="ER3" s="10"/>
      <c r="ES3" s="10"/>
      <c r="ET3" s="10"/>
      <c r="EU3" s="10"/>
      <c r="EV3" s="10"/>
      <c r="EW3" s="10"/>
      <c r="EX3" s="10"/>
      <c r="EY3" s="10"/>
      <c r="EZ3" s="10"/>
      <c r="FA3" s="10"/>
      <c r="FB3" s="10"/>
      <c r="FC3" s="10"/>
      <c r="FD3" s="10"/>
      <c r="FE3" s="10"/>
      <c r="FF3" s="10"/>
      <c r="FG3" s="10"/>
      <c r="FH3" s="10"/>
      <c r="FI3" s="10"/>
      <c r="FJ3" s="10"/>
      <c r="FK3" s="10"/>
      <c r="FL3" s="10"/>
      <c r="FM3" s="10"/>
      <c r="FN3" s="10"/>
      <c r="FO3" s="10"/>
      <c r="FP3" s="10"/>
      <c r="FQ3" s="10"/>
      <c r="FR3" s="10"/>
      <c r="FS3" s="10"/>
      <c r="FT3" s="10"/>
      <c r="FU3" s="10"/>
      <c r="FV3" s="10"/>
      <c r="FW3" s="10"/>
      <c r="FX3" s="10"/>
      <c r="FY3" s="10"/>
      <c r="FZ3" s="10"/>
      <c r="GA3" s="10"/>
      <c r="GB3" s="10"/>
      <c r="GC3" s="10"/>
      <c r="GD3" s="10"/>
      <c r="GE3" s="10"/>
      <c r="GF3" s="10"/>
      <c r="GG3" s="10"/>
      <c r="GH3" s="10"/>
      <c r="GI3" s="10"/>
      <c r="GJ3" s="10"/>
      <c r="GK3" s="10"/>
      <c r="GL3" s="10"/>
      <c r="GM3" s="10"/>
      <c r="GN3" s="10"/>
      <c r="GO3" s="10"/>
      <c r="GP3" s="10"/>
      <c r="GQ3" s="10"/>
      <c r="GR3" s="10"/>
      <c r="GS3" s="10"/>
      <c r="GT3" s="10"/>
      <c r="GU3" s="10"/>
      <c r="GV3" s="10"/>
      <c r="GW3" s="10"/>
      <c r="GX3" s="10"/>
      <c r="GY3" s="10"/>
      <c r="GZ3" s="10"/>
      <c r="HA3" s="10"/>
      <c r="HB3" s="10"/>
      <c r="HC3" s="10"/>
      <c r="HD3" s="10"/>
      <c r="HE3" s="10"/>
      <c r="HF3" s="10"/>
      <c r="HG3" s="10"/>
      <c r="HH3" s="10"/>
      <c r="HI3" s="10"/>
      <c r="HJ3" s="10"/>
      <c r="HK3" s="10"/>
      <c r="HL3" s="10"/>
      <c r="HM3" s="10"/>
      <c r="HN3" s="10"/>
      <c r="HO3" s="10"/>
      <c r="HP3" s="10"/>
      <c r="HQ3" s="10"/>
      <c r="HR3" s="10"/>
      <c r="HS3" s="10"/>
      <c r="HT3" s="10"/>
      <c r="HU3" s="10"/>
      <c r="HV3" s="10"/>
      <c r="HW3" s="10"/>
      <c r="HX3" s="10"/>
      <c r="HY3" s="10"/>
      <c r="HZ3" s="10"/>
    </row>
    <row r="4" spans="1:234" hidden="1" x14ac:dyDescent="0.25">
      <c r="A4" s="14">
        <v>44593</v>
      </c>
      <c r="B4" s="1">
        <v>146</v>
      </c>
      <c r="C4" s="31" t="s">
        <v>38</v>
      </c>
      <c r="D4" s="12">
        <v>44594</v>
      </c>
      <c r="E4" s="50">
        <v>60000</v>
      </c>
      <c r="F4" s="40">
        <f>+SUMIF(H3:BC3,$B$1,H4:BC4)</f>
        <v>0</v>
      </c>
      <c r="G4" s="13">
        <v>6</v>
      </c>
      <c r="H4" s="9">
        <v>10000</v>
      </c>
      <c r="I4" s="9">
        <v>10000</v>
      </c>
      <c r="J4" s="9">
        <v>10000</v>
      </c>
      <c r="K4" s="9">
        <v>10000</v>
      </c>
      <c r="L4" s="9">
        <v>10000</v>
      </c>
      <c r="M4" s="9">
        <v>10000</v>
      </c>
      <c r="N4" s="1"/>
      <c r="O4" s="1"/>
      <c r="P4" s="1"/>
      <c r="Q4" s="1"/>
      <c r="R4" s="1"/>
      <c r="S4" s="1"/>
      <c r="T4" s="1"/>
      <c r="U4" s="1"/>
      <c r="V4" s="1"/>
      <c r="W4" s="1"/>
      <c r="BD4">
        <v>1</v>
      </c>
    </row>
    <row r="5" spans="1:234" hidden="1" x14ac:dyDescent="0.25">
      <c r="A5" s="14"/>
      <c r="B5" s="1"/>
      <c r="C5" s="21">
        <f>+SUMIFS(H4:BC4,H3:BC3,$A$1)-E4</f>
        <v>0</v>
      </c>
      <c r="D5" s="12"/>
      <c r="E5" s="50"/>
      <c r="F5" s="40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BD5">
        <v>1</v>
      </c>
    </row>
    <row r="6" spans="1:234" hidden="1" x14ac:dyDescent="0.25">
      <c r="A6" s="14"/>
      <c r="B6" s="1"/>
      <c r="C6" s="17"/>
      <c r="D6" s="12"/>
      <c r="E6" s="50"/>
      <c r="F6" s="40"/>
      <c r="G6" s="13"/>
      <c r="H6" s="22" t="s">
        <v>77</v>
      </c>
      <c r="I6" s="22" t="s">
        <v>77</v>
      </c>
      <c r="J6" s="22" t="s">
        <v>77</v>
      </c>
      <c r="K6" s="22" t="s">
        <v>77</v>
      </c>
      <c r="L6" s="22" t="s">
        <v>77</v>
      </c>
      <c r="M6" s="22" t="s">
        <v>77</v>
      </c>
      <c r="N6" s="22" t="s">
        <v>77</v>
      </c>
      <c r="O6" s="22" t="s">
        <v>77</v>
      </c>
      <c r="P6" s="22" t="s">
        <v>77</v>
      </c>
      <c r="Q6" s="22" t="s">
        <v>77</v>
      </c>
      <c r="R6" s="22" t="s">
        <v>77</v>
      </c>
      <c r="S6" s="1"/>
      <c r="T6" s="1"/>
      <c r="U6" s="1"/>
      <c r="V6" s="1"/>
      <c r="W6" s="1"/>
      <c r="BD6">
        <v>1</v>
      </c>
    </row>
    <row r="7" spans="1:234" hidden="1" x14ac:dyDescent="0.25">
      <c r="A7" s="14">
        <v>44713</v>
      </c>
      <c r="B7" s="1">
        <v>145</v>
      </c>
      <c r="C7" s="32" t="s">
        <v>19</v>
      </c>
      <c r="D7" s="7">
        <v>44713</v>
      </c>
      <c r="E7" s="50">
        <v>185211.3</v>
      </c>
      <c r="F7" s="40">
        <f>+SUMIF(H6:BC6,$B$1,H7:BC7)</f>
        <v>0</v>
      </c>
      <c r="G7" s="3">
        <v>11</v>
      </c>
      <c r="H7" s="18">
        <v>6446.28</v>
      </c>
      <c r="I7" s="18">
        <v>13521.28</v>
      </c>
      <c r="J7" s="9">
        <v>15000</v>
      </c>
      <c r="K7" s="9">
        <v>15000</v>
      </c>
      <c r="L7" s="9">
        <v>30276.3</v>
      </c>
      <c r="M7" s="9">
        <v>15000</v>
      </c>
      <c r="N7" s="9">
        <v>15000</v>
      </c>
      <c r="O7" s="9">
        <v>15000</v>
      </c>
      <c r="P7" s="9">
        <v>15000</v>
      </c>
      <c r="Q7" s="9">
        <v>15000</v>
      </c>
      <c r="R7" s="9">
        <v>29967.439999999999</v>
      </c>
      <c r="S7" s="38"/>
      <c r="T7" s="1"/>
      <c r="U7" s="1"/>
      <c r="V7" s="1"/>
      <c r="W7" s="1"/>
      <c r="X7" s="1"/>
      <c r="BD7">
        <v>1</v>
      </c>
    </row>
    <row r="8" spans="1:234" hidden="1" x14ac:dyDescent="0.25">
      <c r="A8" s="14"/>
      <c r="B8" s="1"/>
      <c r="C8" s="21">
        <f>+SUMIFS(H7:BC7,H6:BC6,$A$1)-E7</f>
        <v>0</v>
      </c>
      <c r="D8" s="1"/>
      <c r="E8" s="1"/>
      <c r="F8" s="39"/>
      <c r="G8" s="3"/>
      <c r="H8" s="6"/>
      <c r="I8" s="6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BD8">
        <v>1</v>
      </c>
    </row>
    <row r="9" spans="1:234" hidden="1" x14ac:dyDescent="0.25">
      <c r="A9" s="14"/>
      <c r="B9" s="1"/>
      <c r="C9" s="1"/>
      <c r="D9" s="7"/>
      <c r="E9" s="26"/>
      <c r="F9" s="41"/>
      <c r="G9" s="3"/>
      <c r="H9" s="22" t="s">
        <v>77</v>
      </c>
      <c r="I9" s="22" t="s">
        <v>77</v>
      </c>
      <c r="J9" s="22" t="s">
        <v>77</v>
      </c>
      <c r="K9" s="22" t="s">
        <v>77</v>
      </c>
      <c r="L9" s="22" t="s">
        <v>77</v>
      </c>
      <c r="M9" s="22" t="s">
        <v>77</v>
      </c>
      <c r="N9" s="22" t="s">
        <v>77</v>
      </c>
      <c r="O9" s="22" t="s">
        <v>77</v>
      </c>
      <c r="P9" s="22" t="s">
        <v>77</v>
      </c>
      <c r="Q9" s="22" t="s">
        <v>77</v>
      </c>
      <c r="BD9">
        <v>1</v>
      </c>
    </row>
    <row r="10" spans="1:234" hidden="1" x14ac:dyDescent="0.25">
      <c r="A10" s="14">
        <v>44593</v>
      </c>
      <c r="B10" s="1">
        <v>134</v>
      </c>
      <c r="C10" s="46" t="s">
        <v>20</v>
      </c>
      <c r="D10" s="7">
        <v>44621</v>
      </c>
      <c r="E10" s="11">
        <v>189655.38</v>
      </c>
      <c r="F10" s="40">
        <f>+SUMIF(H9:BC9,$B$1,H10:BC10)</f>
        <v>0</v>
      </c>
      <c r="G10" s="3">
        <v>10</v>
      </c>
      <c r="H10" s="18">
        <v>20000</v>
      </c>
      <c r="I10" s="18">
        <v>20000</v>
      </c>
      <c r="J10" s="18">
        <v>20000</v>
      </c>
      <c r="K10" s="18">
        <v>20000</v>
      </c>
      <c r="L10" s="18">
        <v>20000</v>
      </c>
      <c r="M10" s="18">
        <v>20000</v>
      </c>
      <c r="N10" s="18">
        <v>20000</v>
      </c>
      <c r="O10" s="18">
        <v>20000</v>
      </c>
      <c r="P10" s="18">
        <v>20000</v>
      </c>
      <c r="Q10" s="49">
        <v>9655.3799999999992</v>
      </c>
      <c r="BD10">
        <v>1</v>
      </c>
    </row>
    <row r="11" spans="1:234" hidden="1" x14ac:dyDescent="0.25">
      <c r="A11" s="14"/>
      <c r="B11" s="1"/>
      <c r="C11" s="21">
        <f>+SUMIFS(H10:BC10,H9:BC9,$A$1)-E10</f>
        <v>0</v>
      </c>
      <c r="D11" s="7"/>
      <c r="E11" s="50"/>
      <c r="F11" s="40"/>
      <c r="G11" s="5"/>
      <c r="H11" s="6"/>
      <c r="I11" s="6"/>
      <c r="J11" s="6"/>
      <c r="K11" s="6"/>
      <c r="L11" s="1"/>
      <c r="BD11">
        <v>1</v>
      </c>
    </row>
    <row r="12" spans="1:234" hidden="1" x14ac:dyDescent="0.25">
      <c r="A12" s="14"/>
      <c r="B12" s="1"/>
      <c r="C12" s="1"/>
      <c r="D12" s="7"/>
      <c r="E12" s="26"/>
      <c r="F12" s="41"/>
      <c r="G12" s="3"/>
      <c r="H12" s="22" t="s">
        <v>77</v>
      </c>
      <c r="I12" s="22" t="s">
        <v>77</v>
      </c>
      <c r="J12" s="22" t="s">
        <v>77</v>
      </c>
      <c r="K12" s="22" t="s">
        <v>77</v>
      </c>
      <c r="L12" s="1"/>
    </row>
    <row r="13" spans="1:234" hidden="1" x14ac:dyDescent="0.25">
      <c r="A13" s="14">
        <v>44805</v>
      </c>
      <c r="B13" s="1">
        <v>134</v>
      </c>
      <c r="C13" s="46" t="s">
        <v>20</v>
      </c>
      <c r="D13" s="7">
        <v>44805</v>
      </c>
      <c r="E13" s="11">
        <v>424227</v>
      </c>
      <c r="F13" s="40">
        <f>+SUMIF(H12:BC12,$B$1,H13:BC13)</f>
        <v>0</v>
      </c>
      <c r="G13" s="3">
        <v>4</v>
      </c>
      <c r="H13" s="18">
        <v>100000</v>
      </c>
      <c r="I13" s="18">
        <v>100000</v>
      </c>
      <c r="J13" s="18">
        <v>100000</v>
      </c>
      <c r="K13" s="9">
        <v>124227</v>
      </c>
      <c r="L13" s="1"/>
    </row>
    <row r="14" spans="1:234" hidden="1" x14ac:dyDescent="0.25">
      <c r="A14" s="14"/>
      <c r="B14" s="1"/>
      <c r="C14" s="21">
        <f>+SUMIFS(H13:BC13,H12:BC12,$A$1)-E13</f>
        <v>0</v>
      </c>
      <c r="D14" s="7"/>
      <c r="E14" s="50"/>
      <c r="F14" s="40"/>
      <c r="G14" s="5"/>
      <c r="H14" s="6"/>
      <c r="I14" s="38"/>
      <c r="J14" s="6"/>
      <c r="K14" s="6"/>
      <c r="L14" s="1"/>
    </row>
    <row r="15" spans="1:234" hidden="1" x14ac:dyDescent="0.25">
      <c r="A15" s="14"/>
      <c r="B15" s="1"/>
      <c r="C15" s="1"/>
      <c r="D15" s="8"/>
      <c r="E15" s="27"/>
      <c r="F15" s="42"/>
      <c r="G15" s="4"/>
      <c r="H15" s="22" t="s">
        <v>77</v>
      </c>
      <c r="I15" s="22" t="s">
        <v>77</v>
      </c>
      <c r="J15" s="22" t="s">
        <v>77</v>
      </c>
      <c r="K15" s="1"/>
      <c r="L15" s="1"/>
      <c r="M15" s="1"/>
      <c r="AJ15" t="s">
        <v>3</v>
      </c>
      <c r="BD15">
        <v>1</v>
      </c>
    </row>
    <row r="16" spans="1:234" hidden="1" x14ac:dyDescent="0.25">
      <c r="A16" s="14">
        <v>44593</v>
      </c>
      <c r="B16" s="1">
        <v>102</v>
      </c>
      <c r="C16" s="31" t="s">
        <v>21</v>
      </c>
      <c r="D16" s="7">
        <v>44774</v>
      </c>
      <c r="E16" s="50">
        <v>60464</v>
      </c>
      <c r="F16" s="40">
        <f>+SUMIF(H15:BC15,$B$1,H16:BC16)</f>
        <v>0</v>
      </c>
      <c r="G16" s="3">
        <v>3</v>
      </c>
      <c r="H16" s="18">
        <v>20000</v>
      </c>
      <c r="I16" s="18">
        <v>20000</v>
      </c>
      <c r="J16" s="18">
        <v>20464</v>
      </c>
      <c r="K16" s="1"/>
      <c r="L16" s="1"/>
      <c r="M16" s="1"/>
      <c r="BD16">
        <v>1</v>
      </c>
    </row>
    <row r="17" spans="1:56" hidden="1" x14ac:dyDescent="0.25">
      <c r="A17" s="14"/>
      <c r="B17" s="1"/>
      <c r="C17" s="21">
        <f>+SUMIFS(H16:BC16,H15:BC15,$A$1)-E16</f>
        <v>0</v>
      </c>
      <c r="D17" s="19"/>
      <c r="E17" s="27"/>
      <c r="F17" s="42"/>
      <c r="G17" s="4"/>
      <c r="H17" s="6"/>
      <c r="I17" s="6"/>
      <c r="J17" s="6"/>
      <c r="K17" s="1"/>
      <c r="L17" s="6"/>
      <c r="M17" s="38"/>
      <c r="N17" s="1"/>
      <c r="O17" s="1"/>
      <c r="P17" s="1"/>
      <c r="Q17" s="1"/>
      <c r="R17" s="1"/>
      <c r="S17" s="1"/>
      <c r="T17" s="1"/>
      <c r="U17" s="1"/>
      <c r="V17" s="1"/>
      <c r="W17" s="1"/>
      <c r="BD17">
        <v>1</v>
      </c>
    </row>
    <row r="18" spans="1:56" hidden="1" x14ac:dyDescent="0.25">
      <c r="A18" s="14"/>
      <c r="B18" s="1"/>
      <c r="C18" s="1"/>
      <c r="D18" s="20"/>
      <c r="E18" s="28"/>
      <c r="F18" s="43"/>
      <c r="G18" s="3"/>
      <c r="H18" s="22" t="s">
        <v>77</v>
      </c>
      <c r="I18" s="22" t="s">
        <v>77</v>
      </c>
      <c r="J18" s="22" t="s">
        <v>77</v>
      </c>
      <c r="K18" s="22" t="s">
        <v>77</v>
      </c>
      <c r="L18" s="22" t="s">
        <v>77</v>
      </c>
      <c r="M18" s="22" t="s">
        <v>77</v>
      </c>
      <c r="N18" s="1"/>
      <c r="O18" s="1"/>
      <c r="P18" s="1"/>
      <c r="Q18" s="1"/>
      <c r="BD18">
        <v>1</v>
      </c>
    </row>
    <row r="19" spans="1:56" hidden="1" x14ac:dyDescent="0.25">
      <c r="A19" s="14">
        <v>44652</v>
      </c>
      <c r="B19" s="1">
        <v>126</v>
      </c>
      <c r="C19" s="32" t="s">
        <v>22</v>
      </c>
      <c r="D19" s="7">
        <v>44652</v>
      </c>
      <c r="E19" s="50">
        <v>41323</v>
      </c>
      <c r="F19" s="40">
        <f>+SUMIF(H18:BC18,$B$1,H19:BC19)</f>
        <v>0</v>
      </c>
      <c r="G19" s="3">
        <v>6</v>
      </c>
      <c r="H19" s="18">
        <v>6887</v>
      </c>
      <c r="I19" s="18">
        <v>6887</v>
      </c>
      <c r="J19" s="18">
        <v>6887</v>
      </c>
      <c r="K19" s="18">
        <v>6887</v>
      </c>
      <c r="L19" s="18">
        <v>6887</v>
      </c>
      <c r="M19" s="18">
        <v>6888</v>
      </c>
      <c r="N19" s="6"/>
      <c r="O19" s="6"/>
      <c r="P19" s="6"/>
      <c r="Q19" s="6"/>
      <c r="R19" s="6"/>
      <c r="S19" s="6"/>
      <c r="BD19">
        <v>1</v>
      </c>
    </row>
    <row r="20" spans="1:56" hidden="1" x14ac:dyDescent="0.25">
      <c r="A20" s="14"/>
      <c r="B20" s="1"/>
      <c r="C20" s="21">
        <f>+SUMIFS(H19:BC19,H18:BC18,$A$1)-E19</f>
        <v>0</v>
      </c>
      <c r="D20" s="7"/>
      <c r="E20" s="28"/>
      <c r="F20" s="43"/>
      <c r="G20" s="3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BD20">
        <v>1</v>
      </c>
    </row>
    <row r="21" spans="1:56" hidden="1" x14ac:dyDescent="0.25">
      <c r="A21" s="14"/>
      <c r="B21" s="1"/>
      <c r="C21" s="1"/>
      <c r="D21" s="7"/>
      <c r="E21" s="26"/>
      <c r="F21" s="41"/>
      <c r="G21" s="3"/>
      <c r="H21" s="22" t="s">
        <v>77</v>
      </c>
      <c r="I21" s="22" t="s">
        <v>77</v>
      </c>
      <c r="J21" s="22" t="s">
        <v>77</v>
      </c>
      <c r="K21" s="22" t="s">
        <v>77</v>
      </c>
      <c r="L21" s="22" t="s">
        <v>77</v>
      </c>
      <c r="M21" s="6"/>
      <c r="BD21">
        <v>1</v>
      </c>
    </row>
    <row r="22" spans="1:56" hidden="1" x14ac:dyDescent="0.25">
      <c r="A22" s="14">
        <v>44562</v>
      </c>
      <c r="B22" s="1">
        <v>113</v>
      </c>
      <c r="C22" s="32" t="s">
        <v>23</v>
      </c>
      <c r="D22" s="7">
        <v>44749</v>
      </c>
      <c r="E22" s="50">
        <v>50000</v>
      </c>
      <c r="F22" s="40">
        <f>+SUMIF(H21:BC21,$B$1,H22:BC22)</f>
        <v>0</v>
      </c>
      <c r="G22" s="3">
        <v>5</v>
      </c>
      <c r="H22" s="9">
        <v>10000</v>
      </c>
      <c r="I22" s="9">
        <v>10000</v>
      </c>
      <c r="J22" s="9">
        <v>10000</v>
      </c>
      <c r="K22" s="9">
        <v>10000</v>
      </c>
      <c r="L22" s="9">
        <v>10000</v>
      </c>
      <c r="M22" s="6"/>
      <c r="S22" s="23"/>
      <c r="BD22">
        <v>1</v>
      </c>
    </row>
    <row r="23" spans="1:56" hidden="1" x14ac:dyDescent="0.25">
      <c r="A23" s="2"/>
      <c r="B23" s="1"/>
      <c r="C23" s="21">
        <f>+SUMIFS(H22:BC22,H21:BC21,$A$1)-E22</f>
        <v>0</v>
      </c>
      <c r="D23" s="7"/>
      <c r="E23" s="26"/>
      <c r="F23" s="41"/>
      <c r="G23" s="3"/>
      <c r="H23" s="6"/>
      <c r="I23" s="6"/>
      <c r="J23" s="6"/>
      <c r="K23" s="6"/>
      <c r="L23" s="6"/>
      <c r="M23" s="6"/>
      <c r="S23" s="23"/>
      <c r="BD23">
        <v>1</v>
      </c>
    </row>
    <row r="24" spans="1:56" hidden="1" x14ac:dyDescent="0.25">
      <c r="A24" s="2"/>
      <c r="B24" s="1"/>
      <c r="C24" s="21"/>
      <c r="D24" s="7"/>
      <c r="E24" s="26"/>
      <c r="F24" s="41"/>
      <c r="G24" s="3"/>
      <c r="H24" s="22" t="s">
        <v>77</v>
      </c>
      <c r="I24" s="22" t="s">
        <v>77</v>
      </c>
      <c r="J24" s="22" t="s">
        <v>77</v>
      </c>
      <c r="K24" s="6"/>
      <c r="L24" s="6"/>
      <c r="M24" s="6"/>
      <c r="BD24">
        <v>1</v>
      </c>
    </row>
    <row r="25" spans="1:56" hidden="1" x14ac:dyDescent="0.25">
      <c r="A25" s="14">
        <v>44713</v>
      </c>
      <c r="B25" s="1">
        <v>99</v>
      </c>
      <c r="C25" s="33" t="s">
        <v>24</v>
      </c>
      <c r="D25" s="7">
        <v>44743</v>
      </c>
      <c r="E25" s="29">
        <v>31900</v>
      </c>
      <c r="F25" s="40">
        <f>+SUMIF(H24:BC24,$B$1,H25:BC25)</f>
        <v>0</v>
      </c>
      <c r="G25" s="1">
        <v>3</v>
      </c>
      <c r="H25" s="9">
        <v>9900</v>
      </c>
      <c r="I25" s="9">
        <v>10633.33</v>
      </c>
      <c r="J25" s="9">
        <v>11366.67</v>
      </c>
      <c r="K25" s="6"/>
      <c r="L25" s="6"/>
      <c r="M25" s="6"/>
      <c r="BD25">
        <v>1</v>
      </c>
    </row>
    <row r="26" spans="1:56" hidden="1" x14ac:dyDescent="0.25">
      <c r="A26" s="2"/>
      <c r="B26" s="1"/>
      <c r="C26" s="21">
        <f>+SUMIFS(H25:BC25,H24:BC24,$A$1)-E25</f>
        <v>0</v>
      </c>
      <c r="D26" s="1"/>
      <c r="E26" s="1"/>
      <c r="F26" s="39"/>
      <c r="G26" s="1"/>
      <c r="H26" s="53" t="s">
        <v>87</v>
      </c>
      <c r="I26" s="6"/>
      <c r="J26" s="6"/>
      <c r="K26" s="6"/>
      <c r="L26" s="6"/>
      <c r="M26" s="6"/>
      <c r="BD26">
        <v>1</v>
      </c>
    </row>
    <row r="27" spans="1:56" hidden="1" x14ac:dyDescent="0.25">
      <c r="A27" s="2"/>
      <c r="B27" s="1"/>
      <c r="C27" s="1"/>
      <c r="D27" s="1"/>
      <c r="E27" s="1"/>
      <c r="F27" s="39"/>
      <c r="G27" s="1"/>
      <c r="H27" s="22" t="s">
        <v>77</v>
      </c>
      <c r="I27" s="22" t="s">
        <v>77</v>
      </c>
      <c r="J27" s="22" t="s">
        <v>77</v>
      </c>
      <c r="K27" s="6"/>
      <c r="L27" s="6"/>
      <c r="M27" s="6"/>
    </row>
    <row r="28" spans="1:56" hidden="1" x14ac:dyDescent="0.25">
      <c r="A28" s="10">
        <v>44839</v>
      </c>
      <c r="B28" s="1">
        <v>99</v>
      </c>
      <c r="C28" s="33" t="s">
        <v>24</v>
      </c>
      <c r="D28" s="10">
        <v>44839</v>
      </c>
      <c r="E28" s="29">
        <v>86000</v>
      </c>
      <c r="F28" s="40">
        <f>+SUMIF(H27:BC27,$B$1,H28:BC28)</f>
        <v>0</v>
      </c>
      <c r="G28" s="1">
        <v>3</v>
      </c>
      <c r="H28" s="9">
        <v>28666</v>
      </c>
      <c r="I28" s="9">
        <v>28666</v>
      </c>
      <c r="J28" s="9">
        <v>28668</v>
      </c>
      <c r="K28" s="6"/>
      <c r="L28" s="6"/>
      <c r="M28" s="6"/>
    </row>
    <row r="29" spans="1:56" hidden="1" x14ac:dyDescent="0.25">
      <c r="A29" s="2"/>
      <c r="B29" s="1"/>
      <c r="C29" s="21">
        <f>+SUMIFS(H28:BC28,H27:BC27,$A$1)-E28</f>
        <v>0</v>
      </c>
      <c r="D29" s="1"/>
      <c r="E29" s="1"/>
      <c r="F29" s="39"/>
      <c r="G29" s="1"/>
      <c r="H29" s="6"/>
      <c r="I29" s="6"/>
      <c r="J29" s="6"/>
      <c r="K29" s="6"/>
      <c r="L29" s="6"/>
      <c r="M29" s="6"/>
      <c r="N29" s="24"/>
      <c r="O29" s="24" t="s">
        <v>95</v>
      </c>
    </row>
    <row r="30" spans="1:56" hidden="1" x14ac:dyDescent="0.25">
      <c r="A30" s="1"/>
      <c r="B30" s="1"/>
      <c r="C30" s="1"/>
      <c r="D30" s="1"/>
      <c r="E30" s="1"/>
      <c r="F30" s="39"/>
      <c r="G30" s="1"/>
      <c r="H30" s="22" t="s">
        <v>77</v>
      </c>
      <c r="I30" s="22" t="s">
        <v>77</v>
      </c>
      <c r="J30" s="22" t="s">
        <v>77</v>
      </c>
      <c r="K30" s="22" t="s">
        <v>77</v>
      </c>
      <c r="L30" s="22" t="s">
        <v>77</v>
      </c>
      <c r="M30" s="22" t="s">
        <v>77</v>
      </c>
      <c r="N30" s="22" t="s">
        <v>77</v>
      </c>
      <c r="O30" s="22" t="s">
        <v>77</v>
      </c>
      <c r="P30" s="22" t="s">
        <v>77</v>
      </c>
      <c r="Q30" s="22" t="s">
        <v>77</v>
      </c>
      <c r="R30" s="22" t="s">
        <v>77</v>
      </c>
      <c r="S30" s="22" t="s">
        <v>77</v>
      </c>
      <c r="T30" s="22" t="s">
        <v>77</v>
      </c>
      <c r="BB30">
        <v>1</v>
      </c>
    </row>
    <row r="31" spans="1:56" hidden="1" x14ac:dyDescent="0.25">
      <c r="A31" s="14">
        <v>44713</v>
      </c>
      <c r="B31" s="1">
        <v>106</v>
      </c>
      <c r="C31" s="33" t="s">
        <v>26</v>
      </c>
      <c r="D31" s="14">
        <v>44713</v>
      </c>
      <c r="E31" s="29">
        <v>280007.51</v>
      </c>
      <c r="F31" s="40">
        <f>+SUMIF(H30:BA30,$B$1,H31:BA31)</f>
        <v>0</v>
      </c>
      <c r="G31" s="1">
        <v>14</v>
      </c>
      <c r="H31" s="18">
        <v>15330.64</v>
      </c>
      <c r="I31" s="18">
        <v>15330.64</v>
      </c>
      <c r="J31" s="18">
        <v>18000</v>
      </c>
      <c r="K31" s="18">
        <v>18000</v>
      </c>
      <c r="L31" s="18">
        <v>18000</v>
      </c>
      <c r="M31" s="18">
        <v>18000</v>
      </c>
      <c r="N31" s="18">
        <v>18000</v>
      </c>
      <c r="O31" s="18">
        <v>24000</v>
      </c>
      <c r="P31" s="18">
        <v>24000</v>
      </c>
      <c r="Q31" s="18">
        <v>24000</v>
      </c>
      <c r="R31" s="18">
        <v>24000</v>
      </c>
      <c r="S31" s="18">
        <v>24000</v>
      </c>
      <c r="T31" s="18">
        <v>39346.230000000003</v>
      </c>
      <c r="BB31">
        <v>1</v>
      </c>
    </row>
    <row r="32" spans="1:56" hidden="1" x14ac:dyDescent="0.25">
      <c r="A32" s="1"/>
      <c r="B32" s="1"/>
      <c r="C32" s="21">
        <f>+SUMIFS(H31:BA31,H30:BA30,$A$1)-E31</f>
        <v>0</v>
      </c>
      <c r="D32" s="1"/>
      <c r="E32" s="1"/>
      <c r="F32" s="39"/>
      <c r="H32" s="37"/>
      <c r="I32" s="24"/>
      <c r="J32" s="24"/>
      <c r="K32" s="1"/>
      <c r="L32" s="1"/>
      <c r="M32" s="1"/>
      <c r="BD32">
        <v>1</v>
      </c>
    </row>
    <row r="33" spans="1:56" hidden="1" x14ac:dyDescent="0.25">
      <c r="A33" s="1"/>
      <c r="B33" s="1"/>
      <c r="C33" s="29"/>
      <c r="D33" s="37"/>
      <c r="E33" s="21"/>
      <c r="F33" s="44"/>
      <c r="H33" s="22" t="s">
        <v>77</v>
      </c>
      <c r="I33" s="22" t="s">
        <v>77</v>
      </c>
      <c r="J33" s="22" t="s">
        <v>77</v>
      </c>
      <c r="K33" s="22" t="s">
        <v>77</v>
      </c>
      <c r="L33" s="22" t="s">
        <v>77</v>
      </c>
      <c r="M33" s="22" t="s">
        <v>77</v>
      </c>
      <c r="N33" s="22" t="s">
        <v>77</v>
      </c>
      <c r="O33" s="22" t="s">
        <v>77</v>
      </c>
      <c r="P33" s="22" t="s">
        <v>77</v>
      </c>
      <c r="Q33" s="22" t="s">
        <v>77</v>
      </c>
      <c r="BD33">
        <v>1</v>
      </c>
    </row>
    <row r="34" spans="1:56" hidden="1" x14ac:dyDescent="0.25">
      <c r="A34" s="14">
        <v>44713</v>
      </c>
      <c r="B34" s="1">
        <v>15</v>
      </c>
      <c r="C34" s="33" t="s">
        <v>25</v>
      </c>
      <c r="D34" s="14">
        <v>44805</v>
      </c>
      <c r="E34" s="29">
        <v>380000</v>
      </c>
      <c r="F34" s="40">
        <f>+SUMIF(H33:BC33,$B$1,H34:BC34)</f>
        <v>0</v>
      </c>
      <c r="G34" s="24">
        <v>10</v>
      </c>
      <c r="H34" s="18">
        <v>38000</v>
      </c>
      <c r="I34" s="18">
        <v>38000</v>
      </c>
      <c r="J34" s="18">
        <v>38000</v>
      </c>
      <c r="K34" s="18">
        <v>38000</v>
      </c>
      <c r="L34" s="18">
        <v>38000</v>
      </c>
      <c r="M34" s="18">
        <v>38000</v>
      </c>
      <c r="N34" s="18">
        <v>38000</v>
      </c>
      <c r="O34" s="18">
        <v>38000</v>
      </c>
      <c r="P34" s="18">
        <v>38000</v>
      </c>
      <c r="Q34" s="18">
        <v>38000</v>
      </c>
      <c r="BD34">
        <v>1</v>
      </c>
    </row>
    <row r="35" spans="1:56" hidden="1" x14ac:dyDescent="0.25">
      <c r="A35" s="1"/>
      <c r="B35" s="1"/>
      <c r="C35" s="21">
        <f>+SUMIFS(H34:BC34,H33:BC33,$A$1)-E34</f>
        <v>0</v>
      </c>
      <c r="D35" s="1"/>
      <c r="E35" s="21"/>
      <c r="F35" s="44"/>
      <c r="K35" s="1"/>
      <c r="L35" s="1"/>
      <c r="M35" s="24"/>
      <c r="N35" s="24"/>
      <c r="O35" s="1"/>
      <c r="P35" t="s">
        <v>177</v>
      </c>
      <c r="BD35">
        <v>1</v>
      </c>
    </row>
    <row r="36" spans="1:56" hidden="1" x14ac:dyDescent="0.25">
      <c r="A36" s="1"/>
      <c r="B36" s="1"/>
      <c r="C36" s="1"/>
      <c r="D36" s="1"/>
      <c r="E36" s="21"/>
      <c r="F36" s="44"/>
      <c r="G36" s="24"/>
      <c r="H36" s="22" t="s">
        <v>77</v>
      </c>
      <c r="I36" s="22" t="s">
        <v>77</v>
      </c>
      <c r="J36" s="22" t="s">
        <v>77</v>
      </c>
      <c r="K36" s="22" t="s">
        <v>77</v>
      </c>
      <c r="L36" s="22" t="s">
        <v>77</v>
      </c>
      <c r="M36" s="22" t="s">
        <v>77</v>
      </c>
      <c r="N36" s="22" t="s">
        <v>77</v>
      </c>
      <c r="O36" s="22" t="s">
        <v>77</v>
      </c>
      <c r="P36" s="22" t="s">
        <v>77</v>
      </c>
      <c r="Q36" s="22" t="s">
        <v>77</v>
      </c>
      <c r="R36" s="22" t="s">
        <v>77</v>
      </c>
      <c r="S36" s="22" t="s">
        <v>77</v>
      </c>
      <c r="T36" s="22" t="s">
        <v>77</v>
      </c>
      <c r="U36" s="22" t="s">
        <v>77</v>
      </c>
      <c r="V36" s="22" t="s">
        <v>77</v>
      </c>
      <c r="W36" s="22" t="s">
        <v>77</v>
      </c>
      <c r="X36" s="22" t="s">
        <v>77</v>
      </c>
      <c r="Y36" s="22" t="s">
        <v>77</v>
      </c>
      <c r="BD36">
        <v>1</v>
      </c>
    </row>
    <row r="37" spans="1:56" hidden="1" x14ac:dyDescent="0.25">
      <c r="A37" s="14">
        <v>44593</v>
      </c>
      <c r="B37" s="1">
        <v>10</v>
      </c>
      <c r="C37" s="47" t="s">
        <v>37</v>
      </c>
      <c r="D37" s="14">
        <v>44713</v>
      </c>
      <c r="E37" s="50">
        <v>1712576.82</v>
      </c>
      <c r="F37" s="40">
        <f>+SUMIF(H36:BC36,$B$1,H37:BC37)</f>
        <v>0</v>
      </c>
      <c r="G37" s="24">
        <v>17</v>
      </c>
      <c r="H37" s="18">
        <v>100000</v>
      </c>
      <c r="I37" s="18">
        <v>100000</v>
      </c>
      <c r="J37" s="18">
        <v>50000</v>
      </c>
      <c r="K37" s="18">
        <v>100000</v>
      </c>
      <c r="L37" s="18">
        <v>100000</v>
      </c>
      <c r="M37" s="18">
        <v>100000</v>
      </c>
      <c r="N37" s="18">
        <v>100000</v>
      </c>
      <c r="O37" s="18">
        <v>50000</v>
      </c>
      <c r="P37" s="18">
        <v>50000</v>
      </c>
      <c r="Q37" s="18">
        <v>100000</v>
      </c>
      <c r="R37" s="18">
        <v>100000</v>
      </c>
      <c r="S37" s="18">
        <v>100000</v>
      </c>
      <c r="T37" s="18">
        <v>100000</v>
      </c>
      <c r="U37" s="18">
        <v>100000</v>
      </c>
      <c r="V37" s="18">
        <v>100000</v>
      </c>
      <c r="W37" s="18">
        <v>100000</v>
      </c>
      <c r="X37" s="18">
        <v>100000</v>
      </c>
      <c r="Y37" s="18">
        <v>162576.82</v>
      </c>
      <c r="BD37">
        <v>1</v>
      </c>
    </row>
    <row r="38" spans="1:56" ht="13.9" hidden="1" customHeight="1" x14ac:dyDescent="0.25">
      <c r="A38" s="1"/>
      <c r="B38" s="1"/>
      <c r="C38" s="21">
        <f>+SUMIFS(H37:BC37,H36:BC36,$A$1)-E37</f>
        <v>0</v>
      </c>
      <c r="D38" s="1"/>
      <c r="E38" s="1"/>
      <c r="F38" s="39"/>
      <c r="L38" s="24"/>
      <c r="M38" s="24"/>
      <c r="N38" s="24"/>
      <c r="O38" s="1"/>
      <c r="BD38">
        <v>1</v>
      </c>
    </row>
    <row r="39" spans="1:56" ht="18" hidden="1" customHeight="1" x14ac:dyDescent="0.25">
      <c r="A39" s="1"/>
      <c r="B39" s="1"/>
      <c r="C39" s="1"/>
      <c r="D39" s="1"/>
      <c r="E39" s="1"/>
      <c r="F39" s="39"/>
      <c r="H39" s="22" t="s">
        <v>77</v>
      </c>
      <c r="I39" s="22" t="s">
        <v>77</v>
      </c>
      <c r="J39" s="22" t="s">
        <v>77</v>
      </c>
      <c r="K39" s="22" t="s">
        <v>77</v>
      </c>
      <c r="L39" s="22" t="s">
        <v>77</v>
      </c>
      <c r="M39" s="22" t="s">
        <v>77</v>
      </c>
      <c r="N39" s="22" t="s">
        <v>77</v>
      </c>
      <c r="O39" s="22" t="s">
        <v>77</v>
      </c>
      <c r="P39" s="22" t="s">
        <v>77</v>
      </c>
      <c r="Q39" s="22" t="s">
        <v>77</v>
      </c>
      <c r="R39" s="22" t="s">
        <v>77</v>
      </c>
      <c r="S39" s="22" t="s">
        <v>77</v>
      </c>
      <c r="T39" s="22" t="s">
        <v>77</v>
      </c>
      <c r="U39" s="22" t="s">
        <v>77</v>
      </c>
      <c r="V39" s="22" t="s">
        <v>77</v>
      </c>
      <c r="W39" s="22" t="s">
        <v>77</v>
      </c>
      <c r="X39" s="22" t="s">
        <v>77</v>
      </c>
      <c r="Y39" s="22" t="s">
        <v>77</v>
      </c>
      <c r="Z39" s="22" t="s">
        <v>77</v>
      </c>
      <c r="BD39">
        <v>1</v>
      </c>
    </row>
    <row r="40" spans="1:56" hidden="1" x14ac:dyDescent="0.25">
      <c r="A40" s="14">
        <v>44440</v>
      </c>
      <c r="B40" s="1">
        <v>54</v>
      </c>
      <c r="C40" s="33" t="s">
        <v>27</v>
      </c>
      <c r="D40" s="14">
        <v>44470</v>
      </c>
      <c r="E40" s="50">
        <v>243429.63</v>
      </c>
      <c r="F40" s="40">
        <f>+SUMIF(H39:BC39,$B$1,H40:BC40)</f>
        <v>0</v>
      </c>
      <c r="G40" s="24">
        <v>19</v>
      </c>
      <c r="H40" s="9">
        <v>10000</v>
      </c>
      <c r="I40" s="9">
        <v>10000</v>
      </c>
      <c r="J40" s="9">
        <v>10000</v>
      </c>
      <c r="K40" s="9">
        <v>10000</v>
      </c>
      <c r="L40" s="9">
        <v>10000</v>
      </c>
      <c r="M40" s="9">
        <v>10000</v>
      </c>
      <c r="N40" s="9">
        <v>10000</v>
      </c>
      <c r="O40" s="9">
        <v>10000</v>
      </c>
      <c r="P40" s="9">
        <v>10000</v>
      </c>
      <c r="Q40" s="25">
        <v>10000</v>
      </c>
      <c r="R40" s="25">
        <v>18619.830000000002</v>
      </c>
      <c r="S40" s="25">
        <v>18619.830000000002</v>
      </c>
      <c r="T40" s="25">
        <v>15000</v>
      </c>
      <c r="U40" s="25">
        <v>15000</v>
      </c>
      <c r="V40" s="25">
        <v>15000</v>
      </c>
      <c r="W40" s="25">
        <v>15000</v>
      </c>
      <c r="X40" s="25">
        <v>15000</v>
      </c>
      <c r="Y40" s="25">
        <v>15000</v>
      </c>
      <c r="Z40" s="25">
        <v>16189.97</v>
      </c>
      <c r="BD40">
        <v>1</v>
      </c>
    </row>
    <row r="41" spans="1:56" hidden="1" x14ac:dyDescent="0.25">
      <c r="A41" s="1"/>
      <c r="B41" s="1"/>
      <c r="C41" s="21">
        <f>+SUMIFS(H40:BC40,H39:BC39,$A$1)-E40</f>
        <v>0</v>
      </c>
      <c r="D41" s="1"/>
      <c r="E41" s="1"/>
      <c r="F41" s="39"/>
      <c r="J41" s="1"/>
      <c r="K41" s="1"/>
      <c r="N41" s="1"/>
      <c r="BD41">
        <v>1</v>
      </c>
    </row>
    <row r="42" spans="1:56" hidden="1" x14ac:dyDescent="0.25">
      <c r="A42" s="1"/>
      <c r="B42" s="1"/>
      <c r="C42" s="1"/>
      <c r="D42" s="1"/>
      <c r="E42" s="1"/>
      <c r="F42" s="39"/>
      <c r="G42" s="1"/>
      <c r="H42" s="22" t="s">
        <v>77</v>
      </c>
      <c r="I42" s="22" t="s">
        <v>77</v>
      </c>
      <c r="J42" s="22" t="s">
        <v>77</v>
      </c>
      <c r="K42" s="22" t="s">
        <v>77</v>
      </c>
      <c r="L42" s="22" t="s">
        <v>77</v>
      </c>
      <c r="M42" s="22" t="s">
        <v>77</v>
      </c>
      <c r="N42" s="22" t="s">
        <v>77</v>
      </c>
      <c r="O42" s="22" t="s">
        <v>77</v>
      </c>
      <c r="P42" s="22" t="s">
        <v>77</v>
      </c>
      <c r="Q42" s="22" t="s">
        <v>77</v>
      </c>
      <c r="R42" s="22" t="s">
        <v>77</v>
      </c>
      <c r="S42" s="22" t="s">
        <v>77</v>
      </c>
      <c r="BD42">
        <v>1</v>
      </c>
    </row>
    <row r="43" spans="1:56" hidden="1" x14ac:dyDescent="0.25">
      <c r="A43" s="10">
        <v>44713</v>
      </c>
      <c r="B43" s="1">
        <v>120</v>
      </c>
      <c r="C43" s="33" t="s">
        <v>28</v>
      </c>
      <c r="D43" s="10">
        <v>44743</v>
      </c>
      <c r="E43" s="11">
        <v>239709</v>
      </c>
      <c r="F43" s="40">
        <f>+SUMIF(H42:BC42,$B$1,H43:BC43)</f>
        <v>0</v>
      </c>
      <c r="G43" s="1">
        <v>12</v>
      </c>
      <c r="H43" s="18">
        <v>20000</v>
      </c>
      <c r="I43" s="18">
        <v>20000</v>
      </c>
      <c r="J43" s="18">
        <v>20000</v>
      </c>
      <c r="K43" s="18">
        <v>20000</v>
      </c>
      <c r="L43" s="18">
        <v>20000</v>
      </c>
      <c r="M43" s="18">
        <v>20000</v>
      </c>
      <c r="N43" s="18">
        <v>20000</v>
      </c>
      <c r="O43" s="18">
        <v>20000</v>
      </c>
      <c r="P43" s="18">
        <v>20000</v>
      </c>
      <c r="Q43" s="18">
        <v>20000</v>
      </c>
      <c r="R43" s="18">
        <v>20000</v>
      </c>
      <c r="S43" s="18">
        <v>19709</v>
      </c>
      <c r="BD43">
        <v>1</v>
      </c>
    </row>
    <row r="44" spans="1:56" hidden="1" x14ac:dyDescent="0.25">
      <c r="A44" s="1"/>
      <c r="B44" s="1"/>
      <c r="C44" s="21">
        <f>+SUMIFS(H43:BC43,H42:BC42,$A$1)-E43</f>
        <v>0</v>
      </c>
      <c r="D44" s="1"/>
      <c r="E44" s="1"/>
      <c r="F44" s="39"/>
      <c r="G44" s="1"/>
      <c r="L44" s="1"/>
      <c r="M44" s="24"/>
      <c r="N44" s="1"/>
      <c r="O44" s="24"/>
      <c r="BD44">
        <v>1</v>
      </c>
    </row>
    <row r="45" spans="1:56" hidden="1" x14ac:dyDescent="0.25">
      <c r="A45" s="1"/>
      <c r="B45" s="1"/>
      <c r="C45" s="1"/>
      <c r="D45" s="1"/>
      <c r="E45" s="1"/>
      <c r="F45" s="39"/>
      <c r="G45" s="1"/>
      <c r="H45" s="22" t="s">
        <v>77</v>
      </c>
      <c r="I45" s="22" t="s">
        <v>77</v>
      </c>
      <c r="J45" s="22" t="s">
        <v>77</v>
      </c>
      <c r="K45" s="22" t="s">
        <v>77</v>
      </c>
      <c r="L45" s="22" t="s">
        <v>77</v>
      </c>
      <c r="M45" s="22" t="s">
        <v>77</v>
      </c>
      <c r="N45" s="22" t="s">
        <v>77</v>
      </c>
      <c r="O45" s="22" t="s">
        <v>77</v>
      </c>
      <c r="BD45">
        <v>1</v>
      </c>
    </row>
    <row r="46" spans="1:56" hidden="1" x14ac:dyDescent="0.25">
      <c r="A46" s="10">
        <v>44682</v>
      </c>
      <c r="B46" s="1">
        <v>22</v>
      </c>
      <c r="C46" s="33" t="s">
        <v>31</v>
      </c>
      <c r="D46" s="14">
        <v>44682</v>
      </c>
      <c r="E46" s="11">
        <v>90579</v>
      </c>
      <c r="F46" s="40">
        <f>+SUMIF(H45:BC45,$B$1,H46:BC46)</f>
        <v>0</v>
      </c>
      <c r="G46" s="1">
        <v>8</v>
      </c>
      <c r="H46" s="18">
        <v>11322</v>
      </c>
      <c r="I46" s="18">
        <v>11332.38</v>
      </c>
      <c r="J46" s="18">
        <v>11332.38</v>
      </c>
      <c r="K46" s="18">
        <v>11332.38</v>
      </c>
      <c r="L46" s="18">
        <v>11332.38</v>
      </c>
      <c r="M46" s="18">
        <v>11332.38</v>
      </c>
      <c r="N46" s="18">
        <v>11332.38</v>
      </c>
      <c r="O46" s="49">
        <v>11262.72</v>
      </c>
      <c r="BD46">
        <v>1</v>
      </c>
    </row>
    <row r="47" spans="1:56" hidden="1" x14ac:dyDescent="0.25">
      <c r="A47" s="1"/>
      <c r="B47" s="1"/>
      <c r="C47" s="21">
        <f>+SUMIFS(H46:BC46,H45:BC45,$A$1)-E46</f>
        <v>0</v>
      </c>
      <c r="D47" s="1"/>
      <c r="E47" s="1"/>
      <c r="F47" s="39"/>
      <c r="G47" s="1"/>
      <c r="I47" s="1"/>
      <c r="J47" s="24"/>
      <c r="K47" s="1"/>
      <c r="L47" s="1"/>
      <c r="M47" s="1" t="s">
        <v>95</v>
      </c>
      <c r="BD47">
        <v>1</v>
      </c>
    </row>
    <row r="48" spans="1:56" hidden="1" x14ac:dyDescent="0.25">
      <c r="A48" s="1"/>
      <c r="B48" s="1"/>
      <c r="C48" s="1"/>
      <c r="D48" s="1"/>
      <c r="E48" s="1"/>
      <c r="F48" s="39"/>
      <c r="G48" s="1"/>
      <c r="H48" s="22" t="s">
        <v>77</v>
      </c>
      <c r="I48" s="22" t="s">
        <v>77</v>
      </c>
      <c r="J48" s="22" t="s">
        <v>77</v>
      </c>
      <c r="K48" s="22" t="s">
        <v>77</v>
      </c>
      <c r="L48" s="22" t="s">
        <v>77</v>
      </c>
      <c r="M48" s="22" t="s">
        <v>77</v>
      </c>
      <c r="N48" s="22" t="s">
        <v>77</v>
      </c>
      <c r="O48" s="22" t="s">
        <v>77</v>
      </c>
      <c r="P48" s="22" t="s">
        <v>77</v>
      </c>
      <c r="Q48" s="22" t="s">
        <v>77</v>
      </c>
      <c r="R48" s="22" t="s">
        <v>77</v>
      </c>
      <c r="S48" s="48"/>
      <c r="BD48">
        <v>1</v>
      </c>
    </row>
    <row r="49" spans="1:56" hidden="1" x14ac:dyDescent="0.25">
      <c r="A49" s="10">
        <v>44593</v>
      </c>
      <c r="B49" s="1">
        <v>96</v>
      </c>
      <c r="C49" s="52" t="s">
        <v>32</v>
      </c>
      <c r="D49" s="14">
        <v>44774</v>
      </c>
      <c r="E49" s="11">
        <v>270000</v>
      </c>
      <c r="F49" s="40">
        <f>+SUMIF(H48:BC48,$B$1,H49:BC49)</f>
        <v>0</v>
      </c>
      <c r="G49" s="1">
        <v>11</v>
      </c>
      <c r="H49" s="18">
        <v>12500</v>
      </c>
      <c r="I49" s="18">
        <v>25000</v>
      </c>
      <c r="J49" s="18">
        <v>25000</v>
      </c>
      <c r="K49" s="18">
        <v>25000</v>
      </c>
      <c r="L49" s="18">
        <v>35000</v>
      </c>
      <c r="M49" s="18">
        <v>25000</v>
      </c>
      <c r="N49" s="18">
        <v>25000</v>
      </c>
      <c r="O49" s="18">
        <v>25000</v>
      </c>
      <c r="P49" s="18">
        <v>25000</v>
      </c>
      <c r="Q49" s="18">
        <v>25000</v>
      </c>
      <c r="R49" s="18">
        <v>22500</v>
      </c>
      <c r="S49" s="30"/>
      <c r="BD49">
        <v>1</v>
      </c>
    </row>
    <row r="50" spans="1:56" hidden="1" x14ac:dyDescent="0.25">
      <c r="A50" s="1"/>
      <c r="B50" s="1"/>
      <c r="C50" s="21">
        <f>+SUMIFS(H49:BC49,H48:BC48,$A$1)-E49</f>
        <v>0</v>
      </c>
      <c r="D50" s="1"/>
      <c r="E50" s="1"/>
      <c r="F50" s="39"/>
      <c r="G50" s="1"/>
      <c r="K50" s="1"/>
      <c r="L50" s="24"/>
      <c r="M50" s="1"/>
      <c r="N50" s="1"/>
      <c r="O50" s="1"/>
      <c r="BD50">
        <v>1</v>
      </c>
    </row>
    <row r="51" spans="1:56" hidden="1" x14ac:dyDescent="0.25">
      <c r="A51" s="1"/>
      <c r="B51" s="1"/>
      <c r="C51" s="1"/>
      <c r="D51" s="1"/>
      <c r="E51" s="1"/>
      <c r="F51" s="39"/>
      <c r="G51" s="1"/>
      <c r="H51" s="22" t="s">
        <v>77</v>
      </c>
      <c r="I51" s="22" t="s">
        <v>77</v>
      </c>
      <c r="J51" s="22" t="s">
        <v>77</v>
      </c>
      <c r="K51" s="22" t="s">
        <v>77</v>
      </c>
      <c r="L51" s="22" t="s">
        <v>77</v>
      </c>
      <c r="M51" s="22" t="s">
        <v>77</v>
      </c>
      <c r="BD51">
        <v>1</v>
      </c>
    </row>
    <row r="52" spans="1:56" hidden="1" x14ac:dyDescent="0.25">
      <c r="A52" s="10">
        <v>44713</v>
      </c>
      <c r="B52" s="1">
        <v>166</v>
      </c>
      <c r="C52" s="31" t="s">
        <v>40</v>
      </c>
      <c r="D52" s="10">
        <v>44713</v>
      </c>
      <c r="E52" s="11">
        <v>56200</v>
      </c>
      <c r="F52" s="40">
        <f>+SUMIF(H51:BC51,$B$1,H52:BC52)</f>
        <v>0</v>
      </c>
      <c r="G52" s="1">
        <v>6</v>
      </c>
      <c r="H52" s="18">
        <v>9366.67</v>
      </c>
      <c r="I52" s="18">
        <v>9366.67</v>
      </c>
      <c r="J52" s="18">
        <v>9366.67</v>
      </c>
      <c r="K52" s="18">
        <v>9366.67</v>
      </c>
      <c r="L52" s="18">
        <v>9366.67</v>
      </c>
      <c r="M52" s="18">
        <v>9366.65</v>
      </c>
      <c r="BD52">
        <v>1</v>
      </c>
    </row>
    <row r="53" spans="1:56" hidden="1" x14ac:dyDescent="0.25">
      <c r="A53" s="1"/>
      <c r="B53" s="1"/>
      <c r="C53" s="21">
        <f>+SUMIFS(H52:BC52,H51:BC51,$A$1)-E52</f>
        <v>0</v>
      </c>
      <c r="D53" s="1"/>
      <c r="E53" s="1"/>
      <c r="F53" s="39"/>
      <c r="G53" s="1"/>
      <c r="J53" s="1"/>
      <c r="K53" s="24"/>
      <c r="L53" s="1"/>
      <c r="M53" s="1"/>
      <c r="N53" s="24"/>
      <c r="BD53">
        <v>1</v>
      </c>
    </row>
    <row r="54" spans="1:56" hidden="1" x14ac:dyDescent="0.25">
      <c r="A54" s="1"/>
      <c r="B54" s="1"/>
      <c r="C54" s="1"/>
      <c r="D54" s="1"/>
      <c r="E54" s="1"/>
      <c r="F54" s="39"/>
      <c r="G54" s="1"/>
      <c r="H54" s="22" t="s">
        <v>77</v>
      </c>
      <c r="I54" s="22" t="s">
        <v>77</v>
      </c>
      <c r="J54" s="22" t="s">
        <v>77</v>
      </c>
      <c r="K54" s="22" t="s">
        <v>77</v>
      </c>
      <c r="L54" s="22" t="s">
        <v>77</v>
      </c>
      <c r="M54" s="22" t="s">
        <v>77</v>
      </c>
      <c r="N54" s="22" t="s">
        <v>77</v>
      </c>
      <c r="O54" s="22" t="s">
        <v>77</v>
      </c>
      <c r="P54" s="22" t="s">
        <v>77</v>
      </c>
      <c r="Q54" s="22" t="s">
        <v>77</v>
      </c>
      <c r="R54" s="22" t="s">
        <v>77</v>
      </c>
      <c r="S54" s="22" t="s">
        <v>77</v>
      </c>
      <c r="BB54">
        <v>1</v>
      </c>
    </row>
    <row r="55" spans="1:56" hidden="1" x14ac:dyDescent="0.25">
      <c r="A55" s="10">
        <v>44562</v>
      </c>
      <c r="B55" s="1">
        <v>129</v>
      </c>
      <c r="C55" s="31" t="s">
        <v>33</v>
      </c>
      <c r="D55" s="10">
        <v>44743</v>
      </c>
      <c r="E55" s="11">
        <v>160000</v>
      </c>
      <c r="F55" s="40">
        <f>+SUMIF(H54:BA54,$B$1,H55:BA55)</f>
        <v>0</v>
      </c>
      <c r="G55" s="1">
        <v>13</v>
      </c>
      <c r="H55" s="18">
        <v>10000</v>
      </c>
      <c r="I55" s="18">
        <v>10000</v>
      </c>
      <c r="J55" s="18">
        <v>10000</v>
      </c>
      <c r="K55" s="18">
        <v>10000</v>
      </c>
      <c r="L55" s="18">
        <v>10000</v>
      </c>
      <c r="M55" s="18">
        <v>10000</v>
      </c>
      <c r="N55" s="18">
        <v>20000</v>
      </c>
      <c r="O55" s="18">
        <v>20000</v>
      </c>
      <c r="P55" s="18">
        <v>20000</v>
      </c>
      <c r="Q55" s="18">
        <v>10000</v>
      </c>
      <c r="R55" s="18">
        <v>10000</v>
      </c>
      <c r="S55" s="18">
        <v>20000</v>
      </c>
      <c r="BB55">
        <v>1</v>
      </c>
    </row>
    <row r="56" spans="1:56" hidden="1" x14ac:dyDescent="0.25">
      <c r="A56" s="1"/>
      <c r="B56" s="1"/>
      <c r="C56" s="21">
        <f>+SUMIFS(H55:BA55,H54:BA54,$A$1)-E55</f>
        <v>0</v>
      </c>
      <c r="D56" s="1"/>
      <c r="E56" s="1"/>
      <c r="F56" s="39"/>
      <c r="G56" s="1"/>
      <c r="J56" s="37"/>
      <c r="K56" s="24"/>
      <c r="L56" s="24"/>
      <c r="M56" s="1"/>
      <c r="N56" s="1"/>
      <c r="S56" t="s">
        <v>187</v>
      </c>
      <c r="BB56">
        <v>1</v>
      </c>
    </row>
    <row r="57" spans="1:56" hidden="1" x14ac:dyDescent="0.25">
      <c r="A57" s="1"/>
      <c r="B57" s="1"/>
      <c r="C57" s="1"/>
      <c r="D57" s="1"/>
      <c r="E57" s="1"/>
      <c r="F57" s="39"/>
      <c r="G57" s="1"/>
      <c r="H57" s="22" t="s">
        <v>77</v>
      </c>
      <c r="I57" s="22" t="s">
        <v>77</v>
      </c>
      <c r="J57" s="22" t="s">
        <v>77</v>
      </c>
      <c r="K57" s="22" t="s">
        <v>77</v>
      </c>
      <c r="BD57">
        <v>1</v>
      </c>
    </row>
    <row r="58" spans="1:56" hidden="1" x14ac:dyDescent="0.25">
      <c r="A58" s="10">
        <v>44743</v>
      </c>
      <c r="B58" s="1">
        <v>56</v>
      </c>
      <c r="C58" s="31" t="s">
        <v>36</v>
      </c>
      <c r="D58" s="10">
        <v>44743</v>
      </c>
      <c r="E58" s="11">
        <v>103926</v>
      </c>
      <c r="F58" s="40">
        <f>+SUMIF(H57:BC57,$B$1,H58:BC58)</f>
        <v>0</v>
      </c>
      <c r="G58" s="1">
        <v>4</v>
      </c>
      <c r="H58" s="18">
        <v>25981.5</v>
      </c>
      <c r="I58" s="18">
        <v>25981.5</v>
      </c>
      <c r="J58" s="18">
        <v>25981.5</v>
      </c>
      <c r="K58" s="18">
        <v>25981.5</v>
      </c>
      <c r="BD58">
        <v>1</v>
      </c>
    </row>
    <row r="59" spans="1:56" hidden="1" x14ac:dyDescent="0.25">
      <c r="A59" s="1"/>
      <c r="B59" s="1"/>
      <c r="C59" s="21">
        <f>+SUMIFS(H58:BC58,H57:BC57,$A$1)-E58</f>
        <v>0</v>
      </c>
      <c r="D59" s="1"/>
      <c r="E59" s="1"/>
      <c r="F59" s="39"/>
      <c r="G59" s="1"/>
      <c r="I59" s="1"/>
      <c r="J59" s="24"/>
      <c r="K59" s="1"/>
      <c r="BD59">
        <v>1</v>
      </c>
    </row>
    <row r="60" spans="1:56" hidden="1" x14ac:dyDescent="0.25">
      <c r="A60" s="1"/>
      <c r="B60" s="1"/>
      <c r="C60" s="1"/>
      <c r="D60" s="1"/>
      <c r="E60" s="1"/>
      <c r="F60" s="39"/>
      <c r="G60" s="1"/>
      <c r="H60" s="22" t="s">
        <v>77</v>
      </c>
      <c r="I60" s="22" t="s">
        <v>77</v>
      </c>
      <c r="J60" s="22" t="s">
        <v>77</v>
      </c>
      <c r="K60" s="22" t="s">
        <v>77</v>
      </c>
      <c r="L60" s="22" t="s">
        <v>77</v>
      </c>
      <c r="M60" s="22" t="s">
        <v>77</v>
      </c>
      <c r="N60" s="22" t="s">
        <v>77</v>
      </c>
      <c r="O60" s="22" t="s">
        <v>77</v>
      </c>
      <c r="BD60">
        <v>1</v>
      </c>
    </row>
    <row r="61" spans="1:56" hidden="1" x14ac:dyDescent="0.25">
      <c r="A61" s="10">
        <v>44682</v>
      </c>
      <c r="B61" s="1">
        <v>125</v>
      </c>
      <c r="C61" s="33" t="s">
        <v>35</v>
      </c>
      <c r="D61" s="10">
        <v>44774</v>
      </c>
      <c r="E61" s="11">
        <v>143540.32999999999</v>
      </c>
      <c r="F61" s="40">
        <f>+SUMIF(H60:BC60,$B$1,H61:BC61)</f>
        <v>0</v>
      </c>
      <c r="G61" s="1">
        <v>8</v>
      </c>
      <c r="H61" s="18">
        <v>18000</v>
      </c>
      <c r="I61" s="18">
        <v>18000</v>
      </c>
      <c r="J61" s="18">
        <v>18000</v>
      </c>
      <c r="K61" s="18">
        <v>18000</v>
      </c>
      <c r="L61" s="18">
        <v>18000</v>
      </c>
      <c r="M61" s="18">
        <v>18000</v>
      </c>
      <c r="N61" s="18">
        <v>18000</v>
      </c>
      <c r="O61" s="18">
        <v>17540.330000000002</v>
      </c>
      <c r="BD61">
        <v>1</v>
      </c>
    </row>
    <row r="62" spans="1:56" hidden="1" x14ac:dyDescent="0.25">
      <c r="B62" s="1"/>
      <c r="C62" s="21">
        <f>+SUMIFS(H61:BC61,H60:BC60,$A$1)-E61</f>
        <v>0</v>
      </c>
      <c r="F62" s="45"/>
      <c r="I62" s="1"/>
      <c r="J62" s="24"/>
      <c r="K62" s="1"/>
      <c r="L62" s="1"/>
      <c r="M62" s="1"/>
      <c r="N62" s="1"/>
      <c r="P62" t="s">
        <v>159</v>
      </c>
      <c r="BD62">
        <v>1</v>
      </c>
    </row>
    <row r="63" spans="1:56" hidden="1" x14ac:dyDescent="0.25">
      <c r="A63" s="10"/>
      <c r="B63" s="1"/>
      <c r="F63" s="45"/>
      <c r="H63" s="22" t="s">
        <v>77</v>
      </c>
      <c r="I63" s="22" t="s">
        <v>77</v>
      </c>
      <c r="J63" s="22" t="s">
        <v>77</v>
      </c>
      <c r="K63" s="22" t="s">
        <v>77</v>
      </c>
      <c r="L63" s="22" t="s">
        <v>77</v>
      </c>
      <c r="M63" s="22" t="s">
        <v>77</v>
      </c>
      <c r="N63" s="22" t="s">
        <v>77</v>
      </c>
      <c r="O63" s="22" t="s">
        <v>77</v>
      </c>
      <c r="P63" s="22" t="s">
        <v>77</v>
      </c>
      <c r="Q63" s="22" t="s">
        <v>77</v>
      </c>
      <c r="R63" s="22" t="s">
        <v>77</v>
      </c>
      <c r="S63" s="22" t="s">
        <v>77</v>
      </c>
      <c r="BD63">
        <v>1</v>
      </c>
    </row>
    <row r="64" spans="1:56" hidden="1" x14ac:dyDescent="0.25">
      <c r="A64" s="10">
        <v>44774</v>
      </c>
      <c r="B64" s="1">
        <v>128</v>
      </c>
      <c r="C64" s="33" t="s">
        <v>29</v>
      </c>
      <c r="D64" s="10">
        <v>44774</v>
      </c>
      <c r="E64" s="11">
        <v>338000</v>
      </c>
      <c r="F64" s="40">
        <f>+SUMIF(H63:BC63,$B$1,H64:BC64)</f>
        <v>0</v>
      </c>
      <c r="G64" s="24">
        <v>12</v>
      </c>
      <c r="H64" s="18">
        <v>20000</v>
      </c>
      <c r="I64" s="18">
        <v>20000</v>
      </c>
      <c r="J64" s="18">
        <v>30000</v>
      </c>
      <c r="K64" s="18">
        <v>30000</v>
      </c>
      <c r="L64" s="18">
        <v>30000</v>
      </c>
      <c r="M64" s="18">
        <v>30000</v>
      </c>
      <c r="N64" s="18">
        <v>30000</v>
      </c>
      <c r="O64" s="18">
        <v>30000</v>
      </c>
      <c r="P64" s="18">
        <v>30000</v>
      </c>
      <c r="Q64" s="18">
        <v>30000</v>
      </c>
      <c r="R64" s="18">
        <v>30000</v>
      </c>
      <c r="S64" s="18">
        <v>28000</v>
      </c>
      <c r="BD64">
        <v>1</v>
      </c>
    </row>
    <row r="65" spans="1:56" hidden="1" x14ac:dyDescent="0.25">
      <c r="B65" s="1"/>
      <c r="C65" s="21">
        <f>+SUMIFS(H64:BC64,H63:BC63,$A$1)-E64</f>
        <v>0</v>
      </c>
      <c r="F65" s="45"/>
      <c r="I65" s="1"/>
      <c r="J65" s="24"/>
      <c r="K65" s="1"/>
      <c r="L65" s="1"/>
      <c r="M65" s="1"/>
      <c r="P65" t="s">
        <v>187</v>
      </c>
      <c r="BD65">
        <v>1</v>
      </c>
    </row>
    <row r="66" spans="1:56" hidden="1" x14ac:dyDescent="0.25">
      <c r="B66" s="1"/>
      <c r="F66" s="45"/>
      <c r="H66" s="22" t="s">
        <v>77</v>
      </c>
      <c r="I66" s="22" t="s">
        <v>77</v>
      </c>
      <c r="J66" s="22" t="s">
        <v>77</v>
      </c>
      <c r="K66" s="22" t="s">
        <v>77</v>
      </c>
      <c r="BD66">
        <v>1</v>
      </c>
    </row>
    <row r="67" spans="1:56" hidden="1" x14ac:dyDescent="0.25">
      <c r="A67" s="10">
        <v>44784</v>
      </c>
      <c r="B67" s="1">
        <v>124</v>
      </c>
      <c r="C67" s="33" t="s">
        <v>39</v>
      </c>
      <c r="D67" s="10">
        <v>44774</v>
      </c>
      <c r="E67" s="11">
        <v>37938.85</v>
      </c>
      <c r="F67" s="40">
        <f>+SUMIF(H66:BC66,$B$1,H67:BC67)</f>
        <v>0</v>
      </c>
      <c r="G67" s="24">
        <v>4</v>
      </c>
      <c r="H67" s="18">
        <v>9484.7099999999991</v>
      </c>
      <c r="I67" s="18">
        <v>9484.7099999999991</v>
      </c>
      <c r="J67" s="18">
        <v>9484.7099999999991</v>
      </c>
      <c r="K67" s="18">
        <v>9484.7199999999993</v>
      </c>
      <c r="BD67">
        <v>1</v>
      </c>
    </row>
    <row r="68" spans="1:56" hidden="1" x14ac:dyDescent="0.25">
      <c r="B68" s="1"/>
      <c r="C68" s="21">
        <f>+SUMIFS(H67:BC67,H66:BC66,$A$1)-E67</f>
        <v>0</v>
      </c>
      <c r="F68" s="45"/>
      <c r="I68" s="1"/>
      <c r="J68" s="24"/>
      <c r="K68" s="1"/>
      <c r="BD68">
        <v>1</v>
      </c>
    </row>
    <row r="69" spans="1:56" hidden="1" x14ac:dyDescent="0.25">
      <c r="B69" s="1"/>
      <c r="F69" s="45"/>
      <c r="H69" s="22" t="s">
        <v>77</v>
      </c>
      <c r="I69" s="22" t="s">
        <v>77</v>
      </c>
      <c r="J69" s="22" t="s">
        <v>77</v>
      </c>
      <c r="BD69">
        <v>1</v>
      </c>
    </row>
    <row r="70" spans="1:56" hidden="1" x14ac:dyDescent="0.25">
      <c r="A70" s="10">
        <v>44785</v>
      </c>
      <c r="B70" s="1">
        <v>25</v>
      </c>
      <c r="C70" s="33" t="s">
        <v>30</v>
      </c>
      <c r="D70" s="10">
        <v>44774</v>
      </c>
      <c r="E70" s="11">
        <v>30000</v>
      </c>
      <c r="F70" s="40">
        <f>+SUMIF(H69:BC69,$B$1,H70:BC70)</f>
        <v>0</v>
      </c>
      <c r="G70" s="24">
        <v>3</v>
      </c>
      <c r="H70" s="18">
        <v>10000</v>
      </c>
      <c r="I70" s="18">
        <v>10000</v>
      </c>
      <c r="J70" s="18">
        <v>10000</v>
      </c>
      <c r="BD70">
        <v>1</v>
      </c>
    </row>
    <row r="71" spans="1:56" hidden="1" x14ac:dyDescent="0.25">
      <c r="C71" s="21">
        <f>+SUMIFS(H70:BC70,H69:BC69,$A$1)-E70</f>
        <v>0</v>
      </c>
      <c r="F71" s="45"/>
      <c r="I71" s="1"/>
      <c r="J71" s="1"/>
      <c r="BD71">
        <v>1</v>
      </c>
    </row>
    <row r="72" spans="1:56" hidden="1" x14ac:dyDescent="0.25">
      <c r="D72" s="10"/>
      <c r="E72" s="11"/>
      <c r="F72" s="45"/>
      <c r="G72" s="24"/>
      <c r="H72" s="22" t="s">
        <v>77</v>
      </c>
      <c r="I72" s="22" t="s">
        <v>77</v>
      </c>
      <c r="J72" s="22" t="s">
        <v>77</v>
      </c>
      <c r="BD72">
        <v>1</v>
      </c>
    </row>
    <row r="73" spans="1:56" hidden="1" x14ac:dyDescent="0.25">
      <c r="A73" s="10">
        <v>44795</v>
      </c>
      <c r="B73" s="1">
        <v>177</v>
      </c>
      <c r="C73" s="33" t="s">
        <v>80</v>
      </c>
      <c r="D73" s="10">
        <v>44774</v>
      </c>
      <c r="E73" s="11">
        <v>30000</v>
      </c>
      <c r="F73" s="40">
        <f>+SUMIF(H72:BC72,$B$1,H73:BC73)</f>
        <v>0</v>
      </c>
      <c r="G73" s="24">
        <v>3</v>
      </c>
      <c r="H73" s="18">
        <v>10000</v>
      </c>
      <c r="I73" s="18">
        <v>10000</v>
      </c>
      <c r="J73" s="18">
        <v>10000</v>
      </c>
      <c r="BD73">
        <v>1</v>
      </c>
    </row>
    <row r="74" spans="1:56" hidden="1" x14ac:dyDescent="0.25">
      <c r="C74" s="21">
        <f>+SUMIFS(H73:BC73,H72:BC72,$A$1)-E73</f>
        <v>0</v>
      </c>
      <c r="F74" s="45"/>
      <c r="H74" s="1"/>
      <c r="I74" s="24"/>
      <c r="J74" s="1" t="s">
        <v>91</v>
      </c>
      <c r="BD74">
        <v>1</v>
      </c>
    </row>
    <row r="75" spans="1:56" hidden="1" x14ac:dyDescent="0.25">
      <c r="F75" s="45"/>
      <c r="H75" s="22" t="s">
        <v>77</v>
      </c>
      <c r="I75" s="22" t="s">
        <v>77</v>
      </c>
      <c r="J75" s="22" t="s">
        <v>77</v>
      </c>
      <c r="K75" s="22" t="s">
        <v>77</v>
      </c>
      <c r="BD75">
        <v>1</v>
      </c>
    </row>
    <row r="76" spans="1:56" hidden="1" x14ac:dyDescent="0.25">
      <c r="A76" s="10">
        <v>44802</v>
      </c>
      <c r="B76" s="24">
        <v>136</v>
      </c>
      <c r="C76" s="33" t="s">
        <v>34</v>
      </c>
      <c r="D76" s="10">
        <v>44805</v>
      </c>
      <c r="E76" s="11">
        <v>100000</v>
      </c>
      <c r="F76" s="40">
        <f>+SUMIF(H75:BC75,$B$1,H76:BC76)</f>
        <v>0</v>
      </c>
      <c r="G76" s="24">
        <v>4</v>
      </c>
      <c r="H76" s="18">
        <v>25000</v>
      </c>
      <c r="I76" s="18">
        <v>25000</v>
      </c>
      <c r="J76" s="18">
        <v>25000</v>
      </c>
      <c r="K76" s="18">
        <v>25000</v>
      </c>
      <c r="BD76">
        <v>1</v>
      </c>
    </row>
    <row r="77" spans="1:56" hidden="1" x14ac:dyDescent="0.25">
      <c r="C77" s="21">
        <f>+SUMIFS(H76:BC76,H75:BC75,$A$1)-E76</f>
        <v>0</v>
      </c>
      <c r="F77" s="45"/>
      <c r="H77" s="54"/>
      <c r="I77" s="24"/>
      <c r="J77" s="24"/>
      <c r="K77" s="1"/>
      <c r="L77" s="1"/>
      <c r="BD77">
        <v>1</v>
      </c>
    </row>
    <row r="78" spans="1:56" hidden="1" x14ac:dyDescent="0.25">
      <c r="F78" s="45"/>
      <c r="G78" s="24"/>
      <c r="H78" s="22" t="s">
        <v>77</v>
      </c>
      <c r="I78" s="22" t="s">
        <v>77</v>
      </c>
      <c r="J78" s="22" t="s">
        <v>77</v>
      </c>
      <c r="K78" s="22" t="s">
        <v>77</v>
      </c>
      <c r="L78" s="22" t="s">
        <v>77</v>
      </c>
      <c r="M78" s="22" t="s">
        <v>77</v>
      </c>
      <c r="N78" s="22" t="s">
        <v>77</v>
      </c>
      <c r="O78" s="22" t="s">
        <v>77</v>
      </c>
      <c r="P78" s="22" t="s">
        <v>77</v>
      </c>
      <c r="Q78" s="22" t="s">
        <v>77</v>
      </c>
      <c r="BC78">
        <v>1</v>
      </c>
    </row>
    <row r="79" spans="1:56" hidden="1" x14ac:dyDescent="0.25">
      <c r="A79" s="51">
        <v>44818</v>
      </c>
      <c r="B79" s="24">
        <v>109</v>
      </c>
      <c r="C79" s="33" t="s">
        <v>85</v>
      </c>
      <c r="D79" s="10">
        <v>44818</v>
      </c>
      <c r="E79" s="11">
        <v>274218.56</v>
      </c>
      <c r="F79" s="40">
        <f>+SUMIF(H78:BB78,$B$1,H79:BB79)</f>
        <v>0</v>
      </c>
      <c r="G79" s="24">
        <v>10</v>
      </c>
      <c r="H79" s="18">
        <v>25000</v>
      </c>
      <c r="I79" s="18">
        <v>25000</v>
      </c>
      <c r="J79" s="18">
        <v>25000</v>
      </c>
      <c r="K79" s="18">
        <v>25000</v>
      </c>
      <c r="L79" s="18">
        <v>25000</v>
      </c>
      <c r="M79" s="18">
        <v>30000</v>
      </c>
      <c r="N79" s="18">
        <v>30000</v>
      </c>
      <c r="O79" s="18">
        <v>30000</v>
      </c>
      <c r="P79" s="18">
        <v>30000</v>
      </c>
      <c r="Q79" s="18">
        <v>29218.560000000001</v>
      </c>
      <c r="BC79">
        <v>1</v>
      </c>
    </row>
    <row r="80" spans="1:56" hidden="1" x14ac:dyDescent="0.25">
      <c r="C80" s="21">
        <f>+SUMIFS(H79:BB79,H78:BB78,$A$1)-E79</f>
        <v>0</v>
      </c>
      <c r="F80" s="45"/>
      <c r="H80" s="24"/>
      <c r="I80" s="24"/>
      <c r="J80" s="1"/>
      <c r="K80" s="1"/>
      <c r="L80" s="1"/>
      <c r="P80" t="s">
        <v>187</v>
      </c>
      <c r="BD80">
        <v>1</v>
      </c>
    </row>
    <row r="81" spans="1:56" hidden="1" x14ac:dyDescent="0.25">
      <c r="F81" s="45"/>
      <c r="H81" s="22" t="s">
        <v>77</v>
      </c>
      <c r="I81" s="22" t="s">
        <v>77</v>
      </c>
      <c r="J81" s="22" t="s">
        <v>77</v>
      </c>
      <c r="BA81">
        <v>1</v>
      </c>
    </row>
    <row r="82" spans="1:56" hidden="1" x14ac:dyDescent="0.25">
      <c r="A82" s="51">
        <v>44826</v>
      </c>
      <c r="B82" s="24">
        <v>105</v>
      </c>
      <c r="C82" s="33" t="s">
        <v>86</v>
      </c>
      <c r="D82" s="51">
        <v>44826</v>
      </c>
      <c r="E82" s="11">
        <v>114537.18</v>
      </c>
      <c r="F82" s="40">
        <f>+SUMIF(H81:BC81,$B$1,H82:BC82)</f>
        <v>0</v>
      </c>
      <c r="G82" s="24">
        <v>3</v>
      </c>
      <c r="H82" s="18">
        <v>38179.06</v>
      </c>
      <c r="I82" s="18">
        <v>38179.06</v>
      </c>
      <c r="J82" s="18">
        <v>38179.06</v>
      </c>
      <c r="BD82">
        <v>1</v>
      </c>
    </row>
    <row r="83" spans="1:56" hidden="1" x14ac:dyDescent="0.25">
      <c r="C83" s="21">
        <f>+SUMIFS(H82:BC82,H81:BC81,$A$1)-E82</f>
        <v>0</v>
      </c>
      <c r="F83" s="45"/>
      <c r="H83" s="1"/>
      <c r="I83" s="1"/>
      <c r="J83" s="1"/>
      <c r="K83" s="1" t="s">
        <v>95</v>
      </c>
      <c r="BD83">
        <v>1</v>
      </c>
    </row>
    <row r="84" spans="1:56" hidden="1" x14ac:dyDescent="0.25">
      <c r="F84" s="45"/>
      <c r="H84" s="22" t="s">
        <v>77</v>
      </c>
      <c r="I84" s="22" t="s">
        <v>77</v>
      </c>
      <c r="J84" s="22" t="s">
        <v>77</v>
      </c>
      <c r="K84" s="22" t="s">
        <v>77</v>
      </c>
      <c r="L84" s="22" t="s">
        <v>77</v>
      </c>
      <c r="M84" s="22" t="s">
        <v>77</v>
      </c>
      <c r="N84" s="22" t="s">
        <v>77</v>
      </c>
      <c r="AN84">
        <v>1</v>
      </c>
    </row>
    <row r="85" spans="1:56" hidden="1" x14ac:dyDescent="0.25">
      <c r="A85" s="51">
        <v>44832</v>
      </c>
      <c r="B85" s="24">
        <v>24</v>
      </c>
      <c r="C85" s="33" t="s">
        <v>81</v>
      </c>
      <c r="D85" s="51">
        <v>44832</v>
      </c>
      <c r="E85" s="11">
        <v>250000</v>
      </c>
      <c r="F85" s="40">
        <f>+SUMIF(H84:BC84,$B$1,H85:BC85)</f>
        <v>0</v>
      </c>
      <c r="G85" s="24">
        <v>7</v>
      </c>
      <c r="H85" s="18">
        <v>35000</v>
      </c>
      <c r="I85" s="18">
        <v>35000</v>
      </c>
      <c r="J85" s="18">
        <v>35000</v>
      </c>
      <c r="K85" s="18">
        <v>35000</v>
      </c>
      <c r="L85" s="18">
        <v>35000</v>
      </c>
      <c r="M85" s="18">
        <v>35000</v>
      </c>
      <c r="N85" s="18">
        <v>40000</v>
      </c>
      <c r="AN85">
        <v>1</v>
      </c>
    </row>
    <row r="86" spans="1:56" hidden="1" x14ac:dyDescent="0.25">
      <c r="C86" s="21">
        <f>+SUMIFS(H85:BC85,H84:BC84,$A$1)-E85</f>
        <v>0</v>
      </c>
      <c r="F86" s="45"/>
      <c r="H86" s="24"/>
      <c r="I86" s="1"/>
      <c r="J86" s="1"/>
      <c r="K86" s="1"/>
      <c r="L86" s="1"/>
      <c r="N86" t="s">
        <v>153</v>
      </c>
      <c r="AN86">
        <v>1</v>
      </c>
    </row>
    <row r="87" spans="1:56" hidden="1" x14ac:dyDescent="0.25">
      <c r="F87" s="45"/>
      <c r="H87" s="22" t="s">
        <v>77</v>
      </c>
      <c r="I87" s="22" t="s">
        <v>77</v>
      </c>
      <c r="J87" s="22" t="s">
        <v>77</v>
      </c>
      <c r="K87" s="22" t="s">
        <v>77</v>
      </c>
      <c r="L87" s="22" t="s">
        <v>77</v>
      </c>
      <c r="M87" s="22" t="s">
        <v>77</v>
      </c>
      <c r="BD87">
        <v>1</v>
      </c>
    </row>
    <row r="88" spans="1:56" hidden="1" x14ac:dyDescent="0.25">
      <c r="A88" s="51">
        <v>44837</v>
      </c>
      <c r="B88" s="24">
        <v>93</v>
      </c>
      <c r="C88" s="33" t="s">
        <v>88</v>
      </c>
      <c r="D88" s="51">
        <v>44837</v>
      </c>
      <c r="E88" s="11">
        <v>88428.94</v>
      </c>
      <c r="F88" s="40">
        <f>+SUMIF(H87:BC87,$B$1,H88:BC88)</f>
        <v>0</v>
      </c>
      <c r="G88" s="24">
        <v>6</v>
      </c>
      <c r="H88" s="18">
        <v>14738.15</v>
      </c>
      <c r="I88" s="18">
        <v>14738.15</v>
      </c>
      <c r="J88" s="18">
        <v>14738.15</v>
      </c>
      <c r="K88" s="18">
        <v>14738.15</v>
      </c>
      <c r="L88" s="18">
        <v>14738.15</v>
      </c>
      <c r="M88" s="18">
        <v>14738.19</v>
      </c>
    </row>
    <row r="89" spans="1:56" ht="13.9" hidden="1" customHeight="1" x14ac:dyDescent="0.25">
      <c r="C89" s="21">
        <f>+SUMIFS(H88:BC88,H87:BC87,$A$1)-E88</f>
        <v>0</v>
      </c>
      <c r="F89" s="45"/>
      <c r="H89" s="1"/>
      <c r="I89" s="1"/>
      <c r="K89" s="1"/>
      <c r="M89" t="s">
        <v>159</v>
      </c>
    </row>
    <row r="90" spans="1:56" hidden="1" x14ac:dyDescent="0.25">
      <c r="F90" s="45"/>
      <c r="H90" s="22" t="s">
        <v>77</v>
      </c>
      <c r="I90" s="22" t="s">
        <v>77</v>
      </c>
    </row>
    <row r="91" spans="1:56" hidden="1" x14ac:dyDescent="0.25">
      <c r="A91" s="51">
        <v>44886</v>
      </c>
      <c r="B91" s="24">
        <v>137</v>
      </c>
      <c r="C91" s="33" t="s">
        <v>89</v>
      </c>
      <c r="D91" s="51">
        <v>44866</v>
      </c>
      <c r="E91" s="11">
        <v>26000</v>
      </c>
      <c r="F91" s="40">
        <f>+SUMIF(H90:BC90,$B$1,H91:BC91)</f>
        <v>0</v>
      </c>
      <c r="G91" s="24">
        <v>2</v>
      </c>
      <c r="H91" s="55">
        <v>13000</v>
      </c>
      <c r="I91" s="55">
        <v>13000</v>
      </c>
    </row>
    <row r="92" spans="1:56" hidden="1" x14ac:dyDescent="0.25">
      <c r="C92" s="21">
        <f>+SUMIFS(H91:BC91,H90:BC90,$A$1)-E91</f>
        <v>0</v>
      </c>
      <c r="F92" s="45"/>
      <c r="H92" s="24"/>
      <c r="I92" s="24"/>
      <c r="J92" s="1" t="s">
        <v>95</v>
      </c>
    </row>
    <row r="93" spans="1:56" hidden="1" x14ac:dyDescent="0.25">
      <c r="F93" s="45"/>
      <c r="H93" s="22" t="s">
        <v>77</v>
      </c>
      <c r="I93" s="22" t="s">
        <v>77</v>
      </c>
      <c r="J93" s="22" t="s">
        <v>77</v>
      </c>
      <c r="K93" s="22" t="s">
        <v>77</v>
      </c>
      <c r="L93" s="22" t="s">
        <v>77</v>
      </c>
      <c r="M93" s="22" t="s">
        <v>77</v>
      </c>
      <c r="N93" s="22" t="s">
        <v>77</v>
      </c>
      <c r="O93" s="22" t="s">
        <v>77</v>
      </c>
      <c r="P93" s="22" t="s">
        <v>77</v>
      </c>
    </row>
    <row r="94" spans="1:56" hidden="1" x14ac:dyDescent="0.25">
      <c r="A94" s="51">
        <v>44855</v>
      </c>
      <c r="B94" s="24">
        <v>179</v>
      </c>
      <c r="C94" s="33" t="s">
        <v>92</v>
      </c>
      <c r="D94" s="51">
        <v>44866</v>
      </c>
      <c r="E94" s="11">
        <v>180000</v>
      </c>
      <c r="F94" s="40">
        <f>+SUMIF(H93:BC93,$B$1,H94:BC94)</f>
        <v>0</v>
      </c>
      <c r="G94" s="24">
        <v>9</v>
      </c>
      <c r="H94" s="18">
        <v>20000</v>
      </c>
      <c r="I94" s="18">
        <v>20000</v>
      </c>
      <c r="J94" s="18">
        <v>20000</v>
      </c>
      <c r="K94" s="18">
        <v>20000</v>
      </c>
      <c r="L94" s="18">
        <v>20000</v>
      </c>
      <c r="M94" s="18">
        <v>20000</v>
      </c>
      <c r="N94" s="18">
        <v>20000</v>
      </c>
      <c r="O94" s="18">
        <v>20000</v>
      </c>
      <c r="P94" s="18">
        <v>20000</v>
      </c>
    </row>
    <row r="95" spans="1:56" ht="13.9" hidden="1" customHeight="1" x14ac:dyDescent="0.25">
      <c r="C95" s="21">
        <f>+SUMIFS(H94:BC94,H93:BC93,$A$1)-E94</f>
        <v>0</v>
      </c>
      <c r="F95" s="45"/>
      <c r="H95" s="1"/>
      <c r="I95" s="1"/>
      <c r="J95" s="1"/>
      <c r="K95" s="1"/>
    </row>
    <row r="96" spans="1:56" hidden="1" x14ac:dyDescent="0.25">
      <c r="F96" s="45"/>
      <c r="H96" s="22" t="s">
        <v>77</v>
      </c>
      <c r="I96" s="22" t="s">
        <v>77</v>
      </c>
      <c r="J96" s="22" t="s">
        <v>77</v>
      </c>
      <c r="K96" s="22" t="s">
        <v>77</v>
      </c>
      <c r="L96" s="22" t="s">
        <v>77</v>
      </c>
    </row>
    <row r="97" spans="1:13" hidden="1" x14ac:dyDescent="0.25">
      <c r="A97" s="51">
        <v>44855</v>
      </c>
      <c r="B97" s="24">
        <v>194</v>
      </c>
      <c r="C97" s="33" t="s">
        <v>93</v>
      </c>
      <c r="D97" s="51">
        <v>44866</v>
      </c>
      <c r="E97" s="11">
        <v>70000</v>
      </c>
      <c r="F97" s="40">
        <f>+SUMIF(H96:BC96,$B$1,H97:BC97)</f>
        <v>0</v>
      </c>
      <c r="G97" s="24">
        <v>5</v>
      </c>
      <c r="H97" s="18">
        <v>14000</v>
      </c>
      <c r="I97" s="18">
        <v>14000</v>
      </c>
      <c r="J97" s="18">
        <v>14000</v>
      </c>
      <c r="K97" s="18">
        <v>14000</v>
      </c>
      <c r="L97" s="18">
        <v>14000</v>
      </c>
    </row>
    <row r="98" spans="1:13" hidden="1" x14ac:dyDescent="0.25">
      <c r="C98" s="21">
        <f>+SUMIFS(H97:BC97,H96:BC96,$A$1)-E97</f>
        <v>0</v>
      </c>
      <c r="F98" s="45"/>
      <c r="H98" s="1"/>
      <c r="I98" s="24"/>
      <c r="J98" s="1"/>
      <c r="L98" t="s">
        <v>159</v>
      </c>
    </row>
    <row r="99" spans="1:13" hidden="1" x14ac:dyDescent="0.25">
      <c r="F99" s="45"/>
      <c r="H99" s="22" t="s">
        <v>77</v>
      </c>
      <c r="I99" s="22" t="s">
        <v>77</v>
      </c>
      <c r="J99" s="22" t="s">
        <v>77</v>
      </c>
      <c r="K99" s="22" t="s">
        <v>77</v>
      </c>
      <c r="L99" s="22" t="s">
        <v>77</v>
      </c>
    </row>
    <row r="100" spans="1:13" hidden="1" x14ac:dyDescent="0.25">
      <c r="A100" s="51">
        <v>44896</v>
      </c>
      <c r="B100" s="24">
        <v>117</v>
      </c>
      <c r="C100" s="33" t="s">
        <v>94</v>
      </c>
      <c r="D100" s="51">
        <v>44897</v>
      </c>
      <c r="E100" s="11">
        <v>255999.99</v>
      </c>
      <c r="F100" s="40">
        <f>+SUMIF(H99:BC99,$B$1,H100:BC100)</f>
        <v>0</v>
      </c>
      <c r="G100" s="24">
        <v>5</v>
      </c>
      <c r="H100" s="18">
        <v>51199.998</v>
      </c>
      <c r="I100" s="18">
        <v>51199.998</v>
      </c>
      <c r="J100" s="18">
        <v>51199.998</v>
      </c>
      <c r="K100" s="18">
        <v>51199.998</v>
      </c>
      <c r="L100" s="18">
        <v>51199.998</v>
      </c>
    </row>
    <row r="101" spans="1:13" hidden="1" x14ac:dyDescent="0.25">
      <c r="B101" s="24"/>
      <c r="C101" s="21">
        <f>+SUMIFS(H100:BC100,H99:BC99,$A$1)-E100</f>
        <v>0</v>
      </c>
      <c r="F101" s="45"/>
      <c r="H101" s="1"/>
      <c r="I101" s="1"/>
      <c r="L101" t="s">
        <v>153</v>
      </c>
    </row>
    <row r="102" spans="1:13" hidden="1" x14ac:dyDescent="0.25">
      <c r="F102" s="45"/>
      <c r="H102" s="22" t="s">
        <v>77</v>
      </c>
      <c r="I102" s="22" t="s">
        <v>77</v>
      </c>
      <c r="J102" s="22" t="s">
        <v>77</v>
      </c>
      <c r="K102" s="22" t="s">
        <v>77</v>
      </c>
      <c r="L102" s="22" t="s">
        <v>77</v>
      </c>
      <c r="M102" s="22" t="s">
        <v>77</v>
      </c>
    </row>
    <row r="103" spans="1:13" hidden="1" x14ac:dyDescent="0.25">
      <c r="A103" s="51">
        <v>44921</v>
      </c>
      <c r="B103" s="24">
        <v>113</v>
      </c>
      <c r="C103" s="32" t="s">
        <v>23</v>
      </c>
      <c r="D103" s="51">
        <v>44921</v>
      </c>
      <c r="E103" s="11">
        <v>106768.8</v>
      </c>
      <c r="F103" s="40">
        <f>+SUMIF(H102:BC102,$B$1,H103:BC103)</f>
        <v>0</v>
      </c>
      <c r="G103" s="24">
        <v>6</v>
      </c>
      <c r="H103" s="18">
        <v>17794.8</v>
      </c>
      <c r="I103" s="18">
        <v>17794.8</v>
      </c>
      <c r="J103" s="18">
        <v>17794.8</v>
      </c>
      <c r="K103" s="18">
        <v>17794.8</v>
      </c>
      <c r="L103" s="18">
        <v>17794.8</v>
      </c>
      <c r="M103" s="18">
        <v>17794.8</v>
      </c>
    </row>
    <row r="104" spans="1:13" hidden="1" x14ac:dyDescent="0.25">
      <c r="C104" s="21">
        <f>+SUMIFS(H103:BC103,H102:BC102,$A$1)-E103</f>
        <v>0</v>
      </c>
      <c r="F104" s="45"/>
      <c r="H104" s="1"/>
      <c r="I104" s="1"/>
    </row>
    <row r="105" spans="1:13" hidden="1" x14ac:dyDescent="0.25">
      <c r="F105" s="45"/>
      <c r="H105" s="22" t="s">
        <v>77</v>
      </c>
      <c r="I105" s="22" t="s">
        <v>77</v>
      </c>
      <c r="J105" s="22" t="s">
        <v>77</v>
      </c>
      <c r="K105" s="22" t="s">
        <v>77</v>
      </c>
      <c r="L105" s="22" t="s">
        <v>77</v>
      </c>
    </row>
    <row r="106" spans="1:13" hidden="1" x14ac:dyDescent="0.25">
      <c r="A106" s="51">
        <v>44928</v>
      </c>
      <c r="B106" s="24">
        <v>64</v>
      </c>
      <c r="C106" s="32" t="s">
        <v>96</v>
      </c>
      <c r="D106" s="51">
        <v>44928</v>
      </c>
      <c r="E106" s="11">
        <v>100000</v>
      </c>
      <c r="F106" s="40">
        <f>+SUMIF(H105:BB105,$B$1,H106:BC106)</f>
        <v>0</v>
      </c>
      <c r="G106" s="1">
        <v>5</v>
      </c>
      <c r="H106" s="18">
        <v>20000</v>
      </c>
      <c r="I106" s="18">
        <v>20000</v>
      </c>
      <c r="J106" s="18">
        <v>20000</v>
      </c>
      <c r="K106" s="18">
        <v>20000</v>
      </c>
      <c r="L106" s="18">
        <v>20000</v>
      </c>
      <c r="M106" s="30"/>
    </row>
    <row r="107" spans="1:13" hidden="1" x14ac:dyDescent="0.25">
      <c r="C107" s="21">
        <f>+SUMIFS(H106:BC106,H105:BC105,$A$1)-E106</f>
        <v>0</v>
      </c>
      <c r="F107" s="45"/>
      <c r="H107" s="1"/>
      <c r="I107" s="1"/>
    </row>
    <row r="108" spans="1:13" hidden="1" x14ac:dyDescent="0.25">
      <c r="F108" s="45"/>
      <c r="H108" s="22" t="s">
        <v>77</v>
      </c>
      <c r="I108" s="22" t="s">
        <v>77</v>
      </c>
      <c r="J108" s="22" t="s">
        <v>77</v>
      </c>
      <c r="K108" s="22" t="s">
        <v>77</v>
      </c>
      <c r="L108" s="22" t="s">
        <v>77</v>
      </c>
    </row>
    <row r="109" spans="1:13" hidden="1" x14ac:dyDescent="0.25">
      <c r="A109" s="51">
        <v>44930</v>
      </c>
      <c r="B109" s="1">
        <v>198</v>
      </c>
      <c r="C109" s="32" t="s">
        <v>97</v>
      </c>
      <c r="D109" s="51">
        <v>44930</v>
      </c>
      <c r="E109" s="11">
        <v>61983.47</v>
      </c>
      <c r="F109" s="40">
        <f>+SUMIF(H108:BC108,$B$1,H109:BC109)</f>
        <v>0</v>
      </c>
      <c r="G109" s="1">
        <v>6</v>
      </c>
      <c r="H109" s="18">
        <v>10333</v>
      </c>
      <c r="I109" s="18">
        <v>10333</v>
      </c>
      <c r="J109" s="18">
        <v>10333</v>
      </c>
      <c r="K109" s="18">
        <v>10333</v>
      </c>
      <c r="L109" s="18">
        <v>20651.47</v>
      </c>
      <c r="M109" s="30"/>
    </row>
    <row r="110" spans="1:13" hidden="1" x14ac:dyDescent="0.25">
      <c r="C110" s="21">
        <f>+SUMIFS(H109:BC109,H108:BC108,$A$1)-E109</f>
        <v>0</v>
      </c>
      <c r="F110" s="45"/>
      <c r="H110" s="24"/>
      <c r="I110" s="24"/>
    </row>
    <row r="111" spans="1:13" hidden="1" x14ac:dyDescent="0.25">
      <c r="E111" s="11"/>
      <c r="F111" s="45"/>
      <c r="H111" s="22" t="s">
        <v>77</v>
      </c>
      <c r="I111" s="22" t="s">
        <v>77</v>
      </c>
    </row>
    <row r="112" spans="1:13" hidden="1" x14ac:dyDescent="0.25">
      <c r="A112" s="51">
        <v>44943</v>
      </c>
      <c r="B112" s="24">
        <v>39</v>
      </c>
      <c r="C112" s="32" t="s">
        <v>98</v>
      </c>
      <c r="D112" s="51">
        <v>44943</v>
      </c>
      <c r="E112" s="11">
        <v>69067.77</v>
      </c>
      <c r="F112" s="40">
        <f>+SUMIF(H111:BC111,$B$1,H112:BC112)</f>
        <v>0</v>
      </c>
      <c r="G112" s="1">
        <v>2</v>
      </c>
      <c r="H112" s="18">
        <v>34533.879999999997</v>
      </c>
      <c r="I112" s="18">
        <v>34533.89</v>
      </c>
    </row>
    <row r="113" spans="1:13" hidden="1" x14ac:dyDescent="0.25">
      <c r="C113" s="21">
        <f>+SUMIFS(H112:BC112,H111:BC111,$A$1)-E112</f>
        <v>0</v>
      </c>
      <c r="F113" s="45"/>
      <c r="H113" s="1"/>
      <c r="I113" s="1"/>
      <c r="K113" t="s">
        <v>159</v>
      </c>
    </row>
    <row r="114" spans="1:13" hidden="1" x14ac:dyDescent="0.25">
      <c r="F114" s="45"/>
      <c r="H114" s="22" t="s">
        <v>77</v>
      </c>
      <c r="I114" s="22" t="s">
        <v>77</v>
      </c>
      <c r="J114" s="22" t="s">
        <v>77</v>
      </c>
      <c r="K114" s="22" t="s">
        <v>77</v>
      </c>
      <c r="L114" s="22" t="s">
        <v>77</v>
      </c>
    </row>
    <row r="115" spans="1:13" hidden="1" x14ac:dyDescent="0.25">
      <c r="A115" s="51">
        <v>44950</v>
      </c>
      <c r="B115" s="24">
        <v>99</v>
      </c>
      <c r="C115" s="32" t="s">
        <v>99</v>
      </c>
      <c r="D115" s="51">
        <v>44950</v>
      </c>
      <c r="E115" s="11">
        <v>130000</v>
      </c>
      <c r="F115" s="40">
        <f>+SUMIF(H114:BC114,$B$1,H115:BC115)</f>
        <v>0</v>
      </c>
      <c r="G115" s="24">
        <v>5</v>
      </c>
      <c r="H115" s="18">
        <v>26000</v>
      </c>
      <c r="I115" s="18">
        <v>26000</v>
      </c>
      <c r="J115" s="18">
        <v>26000</v>
      </c>
      <c r="K115" s="18">
        <v>26000</v>
      </c>
      <c r="L115" s="18">
        <v>26000</v>
      </c>
    </row>
    <row r="116" spans="1:13" hidden="1" x14ac:dyDescent="0.25">
      <c r="C116" s="21">
        <f>+SUMIFS(H115:BC115,H114:BC114,$A$1)-E115</f>
        <v>0</v>
      </c>
      <c r="F116" s="45"/>
      <c r="H116" s="24"/>
    </row>
    <row r="117" spans="1:13" hidden="1" x14ac:dyDescent="0.25">
      <c r="F117" s="45"/>
      <c r="H117" s="22" t="s">
        <v>77</v>
      </c>
      <c r="I117" s="22" t="s">
        <v>77</v>
      </c>
      <c r="J117" s="22" t="s">
        <v>77</v>
      </c>
      <c r="K117" s="22" t="s">
        <v>77</v>
      </c>
      <c r="L117" s="22" t="s">
        <v>77</v>
      </c>
    </row>
    <row r="118" spans="1:13" hidden="1" x14ac:dyDescent="0.25">
      <c r="A118" s="51">
        <v>44966</v>
      </c>
      <c r="B118" s="24">
        <v>102</v>
      </c>
      <c r="C118" s="32" t="s">
        <v>100</v>
      </c>
      <c r="D118" s="51">
        <v>44966</v>
      </c>
      <c r="E118" s="11">
        <v>80000</v>
      </c>
      <c r="F118" s="40">
        <f>+SUMIF(H117:BC117,$B$1,H118:BC118)</f>
        <v>0</v>
      </c>
      <c r="G118" s="24">
        <v>5</v>
      </c>
      <c r="H118" s="18">
        <v>16000</v>
      </c>
      <c r="I118" s="18">
        <v>16000</v>
      </c>
      <c r="J118" s="18">
        <v>16000</v>
      </c>
      <c r="K118" s="18">
        <v>16000</v>
      </c>
      <c r="L118" s="18">
        <v>16000</v>
      </c>
    </row>
    <row r="119" spans="1:13" hidden="1" x14ac:dyDescent="0.25">
      <c r="C119" s="21">
        <f>+SUMIFS(H118:BC118,H117:BC117,$A$1)-E118</f>
        <v>0</v>
      </c>
      <c r="F119" s="45"/>
      <c r="H119" s="1"/>
    </row>
    <row r="120" spans="1:13" hidden="1" x14ac:dyDescent="0.25">
      <c r="F120" s="45"/>
      <c r="H120" s="22" t="s">
        <v>77</v>
      </c>
      <c r="I120" s="22" t="s">
        <v>77</v>
      </c>
      <c r="J120" s="22" t="s">
        <v>77</v>
      </c>
    </row>
    <row r="121" spans="1:13" hidden="1" x14ac:dyDescent="0.25">
      <c r="A121" s="51">
        <v>44966</v>
      </c>
      <c r="B121" s="24">
        <v>137</v>
      </c>
      <c r="C121" s="32" t="s">
        <v>89</v>
      </c>
      <c r="D121" s="51">
        <v>44966</v>
      </c>
      <c r="E121" s="11">
        <v>46500</v>
      </c>
      <c r="F121" s="40">
        <f>+SUMIF(H120:BC120,$B$1,H121:BC121)</f>
        <v>0</v>
      </c>
      <c r="G121" s="24">
        <v>3</v>
      </c>
      <c r="H121" s="18">
        <v>15500</v>
      </c>
      <c r="I121" s="18">
        <v>15500</v>
      </c>
      <c r="J121" s="18">
        <v>15500</v>
      </c>
    </row>
    <row r="122" spans="1:13" hidden="1" x14ac:dyDescent="0.25">
      <c r="C122" s="21">
        <f>+SUMIFS(H121:BC121,H120:BC120,$A$1)-E121</f>
        <v>0</v>
      </c>
      <c r="F122" s="45"/>
      <c r="H122" s="37"/>
      <c r="J122" t="s">
        <v>177</v>
      </c>
    </row>
    <row r="123" spans="1:13" hidden="1" x14ac:dyDescent="0.25">
      <c r="B123" s="24"/>
      <c r="F123" s="45"/>
      <c r="H123" s="22" t="s">
        <v>77</v>
      </c>
      <c r="I123" s="22" t="s">
        <v>77</v>
      </c>
      <c r="J123" s="22" t="s">
        <v>77</v>
      </c>
      <c r="K123" s="22" t="s">
        <v>77</v>
      </c>
    </row>
    <row r="124" spans="1:13" hidden="1" x14ac:dyDescent="0.25">
      <c r="A124" s="51">
        <v>44973</v>
      </c>
      <c r="B124" s="24">
        <v>134</v>
      </c>
      <c r="C124" s="32" t="s">
        <v>101</v>
      </c>
      <c r="D124" s="51">
        <v>44973</v>
      </c>
      <c r="E124" s="11">
        <v>655084.62</v>
      </c>
      <c r="F124" s="40">
        <f>+SUMIF(H123:BC123,$B$1,H124:BC124)</f>
        <v>0</v>
      </c>
      <c r="G124" s="24">
        <v>4</v>
      </c>
      <c r="H124" s="18">
        <v>163760</v>
      </c>
      <c r="I124" s="18">
        <v>163760</v>
      </c>
      <c r="J124" s="18">
        <v>163760</v>
      </c>
      <c r="K124" s="18">
        <v>163804.62</v>
      </c>
    </row>
    <row r="125" spans="1:13" hidden="1" x14ac:dyDescent="0.25">
      <c r="B125" s="24"/>
      <c r="C125" s="21">
        <f>+SUMIFS(H124:BC124,H123:BC123,$A$1)-E124</f>
        <v>0</v>
      </c>
      <c r="F125" s="45"/>
      <c r="H125" s="56"/>
      <c r="M125" t="s">
        <v>198</v>
      </c>
    </row>
    <row r="126" spans="1:13" hidden="1" x14ac:dyDescent="0.25">
      <c r="B126" s="24"/>
      <c r="F126" s="45"/>
      <c r="H126" s="22" t="s">
        <v>77</v>
      </c>
      <c r="I126" s="22" t="s">
        <v>77</v>
      </c>
      <c r="J126" s="22" t="s">
        <v>77</v>
      </c>
      <c r="K126" s="22" t="s">
        <v>77</v>
      </c>
      <c r="L126" s="22" t="s">
        <v>77</v>
      </c>
      <c r="M126" s="22" t="s">
        <v>77</v>
      </c>
    </row>
    <row r="127" spans="1:13" hidden="1" x14ac:dyDescent="0.25">
      <c r="A127" s="51">
        <v>44974</v>
      </c>
      <c r="B127" s="24">
        <v>104</v>
      </c>
      <c r="C127" s="32" t="s">
        <v>102</v>
      </c>
      <c r="D127" s="51">
        <v>44974</v>
      </c>
      <c r="E127" s="11">
        <v>993357.56</v>
      </c>
      <c r="F127" s="40">
        <f>+SUMIF(H126:BC126,$B$1,H127:BC127)</f>
        <v>0</v>
      </c>
      <c r="G127" s="24">
        <v>6</v>
      </c>
      <c r="H127" s="18">
        <v>165559.59</v>
      </c>
      <c r="I127" s="18">
        <v>165559.59</v>
      </c>
      <c r="J127" s="18">
        <v>165559.59</v>
      </c>
      <c r="K127" s="18">
        <v>165559.59</v>
      </c>
      <c r="L127" s="18">
        <v>165559.59</v>
      </c>
      <c r="M127" s="18">
        <v>165559.60999999999</v>
      </c>
    </row>
    <row r="128" spans="1:13" hidden="1" x14ac:dyDescent="0.25">
      <c r="B128" s="24"/>
      <c r="C128" s="21">
        <f>+SUMIFS(H127:BC127,H126:BC126,$A$1)-E127</f>
        <v>0</v>
      </c>
      <c r="F128" s="45"/>
      <c r="H128" s="56"/>
      <c r="L128" t="s">
        <v>198</v>
      </c>
    </row>
    <row r="129" spans="1:15" hidden="1" x14ac:dyDescent="0.25">
      <c r="B129" s="24"/>
      <c r="F129" s="45"/>
      <c r="H129" s="22" t="s">
        <v>77</v>
      </c>
      <c r="I129" s="22" t="s">
        <v>77</v>
      </c>
      <c r="J129" s="22" t="s">
        <v>77</v>
      </c>
      <c r="K129" s="22" t="s">
        <v>77</v>
      </c>
    </row>
    <row r="130" spans="1:15" hidden="1" x14ac:dyDescent="0.25">
      <c r="A130" s="51">
        <v>44974</v>
      </c>
      <c r="B130" s="24">
        <v>177</v>
      </c>
      <c r="C130" s="32" t="s">
        <v>103</v>
      </c>
      <c r="D130" s="51">
        <v>44974</v>
      </c>
      <c r="E130" s="11">
        <v>50000</v>
      </c>
      <c r="F130" s="40">
        <f>+SUMIF(H129:BC129,$B$1,H130:BC130)</f>
        <v>0</v>
      </c>
      <c r="G130" s="24">
        <v>4</v>
      </c>
      <c r="H130" s="18">
        <v>12500</v>
      </c>
      <c r="I130" s="18">
        <v>12500</v>
      </c>
      <c r="J130" s="18">
        <v>12500</v>
      </c>
      <c r="K130" s="18">
        <v>12500</v>
      </c>
    </row>
    <row r="131" spans="1:15" hidden="1" x14ac:dyDescent="0.25">
      <c r="B131" s="24"/>
      <c r="C131" s="21">
        <f>+SUMIFS(H130:BC130,H129:BC129,$A$1)-E130</f>
        <v>0</v>
      </c>
      <c r="F131" s="45"/>
      <c r="H131" s="1"/>
    </row>
    <row r="132" spans="1:15" hidden="1" x14ac:dyDescent="0.25">
      <c r="B132" s="24"/>
      <c r="C132" s="21"/>
      <c r="F132" s="45"/>
      <c r="H132" s="22" t="s">
        <v>77</v>
      </c>
      <c r="I132" s="22" t="s">
        <v>77</v>
      </c>
      <c r="J132" s="22" t="s">
        <v>77</v>
      </c>
      <c r="K132" s="22" t="s">
        <v>77</v>
      </c>
      <c r="L132" s="22" t="s">
        <v>77</v>
      </c>
    </row>
    <row r="133" spans="1:15" hidden="1" x14ac:dyDescent="0.25">
      <c r="A133" s="10">
        <v>44985</v>
      </c>
      <c r="B133" s="24">
        <v>20</v>
      </c>
      <c r="C133" s="32" t="s">
        <v>114</v>
      </c>
      <c r="D133" s="10">
        <v>44985</v>
      </c>
      <c r="E133" s="11">
        <v>168595.04</v>
      </c>
      <c r="F133" s="40">
        <f>+SUMIF(H132:BC132,$B$1,H133:BC133)</f>
        <v>0</v>
      </c>
      <c r="G133" s="1">
        <v>5</v>
      </c>
      <c r="H133" s="119">
        <v>33719</v>
      </c>
      <c r="I133" s="119">
        <v>33719</v>
      </c>
      <c r="J133" s="119">
        <v>33719</v>
      </c>
      <c r="K133" s="119">
        <v>33719</v>
      </c>
      <c r="L133" s="119">
        <v>33719.040000000001</v>
      </c>
    </row>
    <row r="134" spans="1:15" hidden="1" x14ac:dyDescent="0.25">
      <c r="B134" s="24"/>
      <c r="C134" s="21">
        <f>+SUMIFS(H133:BC133,H132:BC132,$A$1)-E133</f>
        <v>0</v>
      </c>
      <c r="F134" s="45"/>
      <c r="H134" s="1"/>
    </row>
    <row r="135" spans="1:15" hidden="1" x14ac:dyDescent="0.25">
      <c r="B135" s="24"/>
      <c r="F135" s="45"/>
      <c r="H135" s="22" t="s">
        <v>77</v>
      </c>
      <c r="I135" s="22" t="s">
        <v>77</v>
      </c>
      <c r="J135" s="22" t="s">
        <v>77</v>
      </c>
    </row>
    <row r="136" spans="1:15" hidden="1" x14ac:dyDescent="0.25">
      <c r="A136" s="51">
        <v>45002</v>
      </c>
      <c r="B136" s="24">
        <v>157</v>
      </c>
      <c r="C136" s="32" t="s">
        <v>106</v>
      </c>
      <c r="D136" s="51">
        <v>45002</v>
      </c>
      <c r="E136" s="11">
        <v>30000</v>
      </c>
      <c r="F136" s="40">
        <f>+SUMIF(H135:BC135,$B$1,H136:BC136)</f>
        <v>0</v>
      </c>
      <c r="G136" s="1">
        <v>3</v>
      </c>
      <c r="H136" s="18">
        <v>10000</v>
      </c>
      <c r="I136" s="18">
        <v>10000</v>
      </c>
      <c r="J136" s="18">
        <v>10000</v>
      </c>
    </row>
    <row r="137" spans="1:15" hidden="1" x14ac:dyDescent="0.25">
      <c r="B137" s="24"/>
      <c r="C137" s="21">
        <f>+SUMIFS(H136:BC136,H135:BC135,$A$1)-E136</f>
        <v>0</v>
      </c>
      <c r="F137" s="45"/>
      <c r="H137" s="1"/>
    </row>
    <row r="138" spans="1:15" hidden="1" x14ac:dyDescent="0.25">
      <c r="F138" s="45"/>
      <c r="H138" s="22" t="s">
        <v>77</v>
      </c>
      <c r="I138" s="22" t="s">
        <v>77</v>
      </c>
      <c r="J138" s="22" t="s">
        <v>77</v>
      </c>
      <c r="K138" s="22" t="s">
        <v>77</v>
      </c>
      <c r="L138" s="22" t="s">
        <v>77</v>
      </c>
      <c r="O138" s="30"/>
    </row>
    <row r="139" spans="1:15" hidden="1" x14ac:dyDescent="0.25">
      <c r="A139" s="51">
        <v>45021</v>
      </c>
      <c r="B139" s="24">
        <v>23</v>
      </c>
      <c r="C139" s="32" t="s">
        <v>158</v>
      </c>
      <c r="D139" s="51">
        <v>45017</v>
      </c>
      <c r="E139" s="11">
        <v>86611.56</v>
      </c>
      <c r="F139" s="40">
        <f>+SUMIF(H138:BC138,$B$1,H139:BC139)</f>
        <v>0</v>
      </c>
      <c r="G139" s="1">
        <v>5</v>
      </c>
      <c r="H139" s="18">
        <v>17322.310000000001</v>
      </c>
      <c r="I139" s="18">
        <v>17322.310000000001</v>
      </c>
      <c r="J139" s="18">
        <v>17000</v>
      </c>
      <c r="K139" s="18">
        <v>17664.62</v>
      </c>
      <c r="L139" s="49">
        <v>17302.32</v>
      </c>
      <c r="O139" s="30"/>
    </row>
    <row r="140" spans="1:15" hidden="1" x14ac:dyDescent="0.25">
      <c r="C140" s="21">
        <f>+SUMIFS(H139:BC139,H138:BC138,$A$1)-E139</f>
        <v>0</v>
      </c>
      <c r="F140" s="45"/>
      <c r="O140" s="23"/>
    </row>
    <row r="141" spans="1:15" hidden="1" x14ac:dyDescent="0.25">
      <c r="F141" s="45"/>
      <c r="H141" s="22" t="s">
        <v>77</v>
      </c>
      <c r="I141" s="22" t="s">
        <v>77</v>
      </c>
      <c r="J141" s="22" t="s">
        <v>77</v>
      </c>
      <c r="O141" s="23"/>
    </row>
    <row r="142" spans="1:15" hidden="1" x14ac:dyDescent="0.25">
      <c r="A142" s="51">
        <v>45028</v>
      </c>
      <c r="B142" s="24">
        <v>126</v>
      </c>
      <c r="C142" s="32" t="s">
        <v>162</v>
      </c>
      <c r="D142" s="51">
        <v>45028</v>
      </c>
      <c r="E142" s="11">
        <v>109430.39999999999</v>
      </c>
      <c r="F142" s="40">
        <f>+SUMIF(H141:AY141,$B$1,H142:AY142)</f>
        <v>0</v>
      </c>
      <c r="G142" s="1">
        <v>6</v>
      </c>
      <c r="H142" s="18">
        <v>18238.400000000001</v>
      </c>
      <c r="I142" s="18">
        <v>18238.400000000001</v>
      </c>
      <c r="J142" s="18">
        <v>72953.600000000006</v>
      </c>
    </row>
    <row r="143" spans="1:15" hidden="1" x14ac:dyDescent="0.25">
      <c r="C143" s="21">
        <f>+SUMIFS(H142:AY142,H141:AY141,$A$1)-E142</f>
        <v>0</v>
      </c>
      <c r="F143" s="45"/>
    </row>
    <row r="144" spans="1:15" hidden="1" x14ac:dyDescent="0.25">
      <c r="C144" s="21"/>
      <c r="F144" s="45"/>
      <c r="M144" t="s">
        <v>91</v>
      </c>
    </row>
    <row r="145" spans="1:14" hidden="1" x14ac:dyDescent="0.25">
      <c r="F145" s="45"/>
      <c r="H145" s="22" t="s">
        <v>77</v>
      </c>
      <c r="I145" s="22" t="s">
        <v>77</v>
      </c>
      <c r="J145" s="22" t="s">
        <v>77</v>
      </c>
      <c r="K145" s="22" t="s">
        <v>77</v>
      </c>
      <c r="L145" s="22" t="s">
        <v>77</v>
      </c>
      <c r="M145" s="22" t="s">
        <v>77</v>
      </c>
    </row>
    <row r="146" spans="1:14" hidden="1" x14ac:dyDescent="0.25">
      <c r="A146" s="51">
        <v>45040</v>
      </c>
      <c r="B146" s="24">
        <v>125</v>
      </c>
      <c r="C146" s="32" t="s">
        <v>172</v>
      </c>
      <c r="D146" s="51">
        <v>45040</v>
      </c>
      <c r="E146" s="11">
        <v>176636.2</v>
      </c>
      <c r="F146" s="40">
        <f>+SUMIF(H145:BC145,$B$1,H146:BC146)</f>
        <v>0</v>
      </c>
      <c r="G146" s="1">
        <v>6</v>
      </c>
      <c r="H146" s="18">
        <v>30400</v>
      </c>
      <c r="I146" s="18">
        <v>30400</v>
      </c>
      <c r="J146" s="18">
        <v>30400</v>
      </c>
      <c r="K146" s="18">
        <v>30400</v>
      </c>
      <c r="L146" s="18">
        <v>30400</v>
      </c>
      <c r="M146" s="18">
        <v>24636.2</v>
      </c>
    </row>
    <row r="147" spans="1:14" hidden="1" x14ac:dyDescent="0.25">
      <c r="C147" s="21">
        <f>+SUMIFS(H146:BC146,H145:BC145,$A$1)-E146</f>
        <v>0</v>
      </c>
      <c r="F147" s="45"/>
      <c r="G147" s="1"/>
    </row>
    <row r="148" spans="1:14" hidden="1" x14ac:dyDescent="0.25">
      <c r="C148" s="21"/>
      <c r="F148" s="45"/>
      <c r="G148" s="1"/>
      <c r="H148" s="1"/>
      <c r="M148" t="s">
        <v>153</v>
      </c>
      <c r="N148" s="23"/>
    </row>
    <row r="149" spans="1:14" hidden="1" x14ac:dyDescent="0.25">
      <c r="C149" s="21"/>
      <c r="F149" s="45"/>
      <c r="G149" s="1"/>
      <c r="H149" s="22" t="s">
        <v>77</v>
      </c>
      <c r="I149" s="22" t="s">
        <v>77</v>
      </c>
      <c r="J149" s="22" t="s">
        <v>77</v>
      </c>
      <c r="K149" s="22" t="s">
        <v>77</v>
      </c>
      <c r="L149" s="22" t="s">
        <v>77</v>
      </c>
      <c r="M149" s="22" t="s">
        <v>77</v>
      </c>
    </row>
    <row r="150" spans="1:14" hidden="1" x14ac:dyDescent="0.25">
      <c r="A150" s="51">
        <v>45234</v>
      </c>
      <c r="B150" s="1">
        <v>125</v>
      </c>
      <c r="C150" s="32" t="s">
        <v>172</v>
      </c>
      <c r="D150" s="51">
        <v>45234</v>
      </c>
      <c r="E150" s="11">
        <v>304958.65999999997</v>
      </c>
      <c r="F150" s="40">
        <f>+SUMIF(H149:BC149,$B$1,H150:BC150)</f>
        <v>0</v>
      </c>
      <c r="G150" s="1">
        <v>6</v>
      </c>
      <c r="H150" s="18">
        <v>50000</v>
      </c>
      <c r="I150" s="18">
        <v>50000</v>
      </c>
      <c r="J150" s="18">
        <v>50000</v>
      </c>
      <c r="K150" s="18">
        <v>50000</v>
      </c>
      <c r="L150" s="18">
        <v>50000</v>
      </c>
      <c r="M150" s="49">
        <v>54958.66</v>
      </c>
    </row>
    <row r="151" spans="1:14" hidden="1" x14ac:dyDescent="0.25">
      <c r="A151" s="193"/>
      <c r="C151" s="21">
        <f>+SUMIFS(H150:BC150,H149:BC149,$A$1)-E150</f>
        <v>0</v>
      </c>
      <c r="F151" s="45"/>
      <c r="G151" s="1"/>
    </row>
    <row r="152" spans="1:14" hidden="1" x14ac:dyDescent="0.25">
      <c r="C152" s="21"/>
      <c r="F152" s="45"/>
      <c r="G152" s="1"/>
    </row>
    <row r="153" spans="1:14" hidden="1" x14ac:dyDescent="0.25">
      <c r="F153" s="45"/>
      <c r="G153" s="1"/>
      <c r="H153" s="22" t="s">
        <v>77</v>
      </c>
      <c r="I153" s="22" t="s">
        <v>77</v>
      </c>
      <c r="J153" s="22" t="s">
        <v>77</v>
      </c>
      <c r="K153" s="22" t="s">
        <v>77</v>
      </c>
      <c r="L153" s="22" t="s">
        <v>77</v>
      </c>
      <c r="M153" s="22" t="s">
        <v>77</v>
      </c>
    </row>
    <row r="154" spans="1:14" hidden="1" x14ac:dyDescent="0.25">
      <c r="A154" s="51">
        <v>45043</v>
      </c>
      <c r="B154" s="1">
        <v>213</v>
      </c>
      <c r="C154" s="32" t="s">
        <v>173</v>
      </c>
      <c r="D154" s="51">
        <v>45043</v>
      </c>
      <c r="E154" s="11">
        <v>64379.34</v>
      </c>
      <c r="F154" s="40">
        <f>+SUMIF(H153:BC153,$B$1,H154:BC154)</f>
        <v>0</v>
      </c>
      <c r="G154" s="1">
        <v>6</v>
      </c>
      <c r="H154" s="18">
        <v>10729.89</v>
      </c>
      <c r="I154" s="18">
        <v>10729.89</v>
      </c>
      <c r="J154" s="18">
        <v>10729.89</v>
      </c>
      <c r="K154" s="18">
        <v>10729.89</v>
      </c>
      <c r="L154" s="18">
        <v>10729.89</v>
      </c>
      <c r="M154" s="18">
        <v>10729.89</v>
      </c>
    </row>
    <row r="155" spans="1:14" hidden="1" x14ac:dyDescent="0.25">
      <c r="C155" s="21">
        <f>+SUMIFS(H154:BC154,H153:BC153,$A$1)-E154</f>
        <v>0</v>
      </c>
      <c r="F155" s="45"/>
      <c r="G155" s="1"/>
    </row>
    <row r="156" spans="1:14" hidden="1" x14ac:dyDescent="0.25">
      <c r="F156" s="45"/>
      <c r="M156" t="s">
        <v>87</v>
      </c>
    </row>
    <row r="157" spans="1:14" hidden="1" x14ac:dyDescent="0.25">
      <c r="F157" s="45"/>
      <c r="H157" s="22" t="s">
        <v>77</v>
      </c>
      <c r="I157" s="22" t="s">
        <v>77</v>
      </c>
      <c r="J157" s="22" t="s">
        <v>77</v>
      </c>
      <c r="K157" s="22" t="s">
        <v>77</v>
      </c>
      <c r="L157" s="22" t="s">
        <v>77</v>
      </c>
      <c r="M157" s="22" t="s">
        <v>77</v>
      </c>
    </row>
    <row r="158" spans="1:14" hidden="1" x14ac:dyDescent="0.25">
      <c r="A158" s="51">
        <v>45048</v>
      </c>
      <c r="B158" s="24">
        <v>56</v>
      </c>
      <c r="C158" s="32" t="s">
        <v>175</v>
      </c>
      <c r="D158" s="51">
        <v>45048</v>
      </c>
      <c r="E158" s="11">
        <v>341319.02</v>
      </c>
      <c r="F158" s="40">
        <f>+SUMIF(H157:BC157,$B$1,H158:BC158)</f>
        <v>0</v>
      </c>
      <c r="H158" s="18">
        <v>56886.5</v>
      </c>
      <c r="I158" s="18">
        <v>56886.5</v>
      </c>
      <c r="J158" s="18">
        <v>56886.5</v>
      </c>
      <c r="K158" s="18">
        <v>56886.5</v>
      </c>
      <c r="L158" s="18">
        <v>56886.5</v>
      </c>
      <c r="M158" s="18">
        <v>56886.52</v>
      </c>
    </row>
    <row r="159" spans="1:14" hidden="1" x14ac:dyDescent="0.25">
      <c r="C159" s="21">
        <f>+SUMIFS(H158:BC158,H157:BC157,$A$1)-E158</f>
        <v>0</v>
      </c>
      <c r="F159" s="45"/>
      <c r="G159" s="1">
        <v>6</v>
      </c>
    </row>
    <row r="160" spans="1:14" hidden="1" x14ac:dyDescent="0.25">
      <c r="F160" s="45"/>
    </row>
    <row r="161" spans="1:18" hidden="1" x14ac:dyDescent="0.25">
      <c r="A161" s="51">
        <v>45049</v>
      </c>
      <c r="B161" s="1">
        <v>117</v>
      </c>
      <c r="C161" s="32" t="s">
        <v>178</v>
      </c>
      <c r="D161" s="51">
        <v>45049</v>
      </c>
      <c r="E161" s="11">
        <v>239669.42</v>
      </c>
      <c r="F161" s="40">
        <f>+SUMIF(H161:BC161,$B$1,H162:BC162)</f>
        <v>0</v>
      </c>
      <c r="H161" s="22" t="s">
        <v>77</v>
      </c>
      <c r="I161" s="22" t="s">
        <v>77</v>
      </c>
      <c r="J161" s="22" t="s">
        <v>77</v>
      </c>
      <c r="K161" s="22" t="s">
        <v>77</v>
      </c>
      <c r="L161" s="22" t="s">
        <v>77</v>
      </c>
    </row>
    <row r="162" spans="1:18" ht="13.9" hidden="1" customHeight="1" x14ac:dyDescent="0.25">
      <c r="C162" s="21">
        <f>+SUMIFS(H162:BC162,H161:BC161,$A$1)-E161</f>
        <v>0</v>
      </c>
      <c r="E162" s="11"/>
      <c r="F162" s="45"/>
      <c r="G162" s="1">
        <v>5</v>
      </c>
      <c r="H162" s="18">
        <v>47933.883999999998</v>
      </c>
      <c r="I162" s="18">
        <v>47933.883999999998</v>
      </c>
      <c r="J162" s="18">
        <v>47933.883999999998</v>
      </c>
      <c r="K162" s="18">
        <v>47933.883999999998</v>
      </c>
      <c r="L162" s="18">
        <v>47933.883999999998</v>
      </c>
    </row>
    <row r="163" spans="1:18" hidden="1" x14ac:dyDescent="0.25">
      <c r="F163" s="45"/>
      <c r="R163" t="s">
        <v>159</v>
      </c>
    </row>
    <row r="164" spans="1:18" hidden="1" x14ac:dyDescent="0.25">
      <c r="F164" s="45"/>
      <c r="H164" s="22" t="s">
        <v>77</v>
      </c>
      <c r="I164" s="22" t="s">
        <v>77</v>
      </c>
      <c r="J164" s="22" t="s">
        <v>77</v>
      </c>
      <c r="K164" s="22" t="s">
        <v>77</v>
      </c>
      <c r="L164" s="22" t="s">
        <v>77</v>
      </c>
      <c r="M164" s="22" t="s">
        <v>77</v>
      </c>
      <c r="N164" s="22" t="s">
        <v>77</v>
      </c>
      <c r="O164" s="22" t="s">
        <v>77</v>
      </c>
      <c r="P164" s="22" t="s">
        <v>77</v>
      </c>
      <c r="Q164" s="22" t="s">
        <v>77</v>
      </c>
      <c r="R164" s="22" t="s">
        <v>77</v>
      </c>
    </row>
    <row r="165" spans="1:18" hidden="1" x14ac:dyDescent="0.25">
      <c r="A165" s="51">
        <v>45049</v>
      </c>
      <c r="B165" s="1">
        <v>145</v>
      </c>
      <c r="C165" s="32" t="s">
        <v>179</v>
      </c>
      <c r="D165" s="51">
        <v>45049</v>
      </c>
      <c r="E165" s="11">
        <v>626283.13</v>
      </c>
      <c r="F165" s="40">
        <f>+SUMIF(H164:BB164,$B$1,H165:BB165)</f>
        <v>0</v>
      </c>
      <c r="G165" s="24">
        <v>12</v>
      </c>
      <c r="H165" s="18">
        <v>50000</v>
      </c>
      <c r="I165" s="18">
        <v>50000</v>
      </c>
      <c r="J165" s="18">
        <v>50000</v>
      </c>
      <c r="K165" s="18">
        <v>50000</v>
      </c>
      <c r="L165" s="18">
        <v>50000</v>
      </c>
      <c r="M165" s="49">
        <v>62000</v>
      </c>
      <c r="N165" s="49">
        <v>62000</v>
      </c>
      <c r="O165" s="49">
        <v>62000</v>
      </c>
      <c r="P165" s="49">
        <v>62000</v>
      </c>
      <c r="Q165" s="49">
        <v>62000</v>
      </c>
      <c r="R165" s="49">
        <v>66283.13</v>
      </c>
    </row>
    <row r="166" spans="1:18" hidden="1" x14ac:dyDescent="0.25">
      <c r="C166" s="21">
        <f>+SUMIFS(H165:BB165,H164:BB164,$A$1)-E165</f>
        <v>0</v>
      </c>
      <c r="E166" s="11"/>
      <c r="F166" s="45"/>
    </row>
    <row r="167" spans="1:18" hidden="1" x14ac:dyDescent="0.25">
      <c r="E167" s="11"/>
      <c r="F167" s="45"/>
      <c r="J167" t="s">
        <v>198</v>
      </c>
    </row>
    <row r="168" spans="1:18" hidden="1" x14ac:dyDescent="0.25">
      <c r="A168" s="51">
        <v>45049</v>
      </c>
      <c r="B168" s="1">
        <v>198</v>
      </c>
      <c r="C168" s="32" t="s">
        <v>182</v>
      </c>
      <c r="D168" s="51">
        <v>45049</v>
      </c>
      <c r="E168" s="11">
        <v>32264.400000000001</v>
      </c>
      <c r="F168" s="40">
        <f>+SUMIF(H168:BC168,$B$1,H169:BC169)</f>
        <v>0</v>
      </c>
      <c r="G168" s="1">
        <v>3</v>
      </c>
      <c r="H168" s="22" t="s">
        <v>77</v>
      </c>
      <c r="I168" s="22" t="s">
        <v>77</v>
      </c>
      <c r="J168" s="22" t="s">
        <v>77</v>
      </c>
    </row>
    <row r="169" spans="1:18" hidden="1" x14ac:dyDescent="0.25">
      <c r="C169" s="21">
        <f>+SUMIFS(H168:BC168,H167:BC167,$A$1)-E168</f>
        <v>-32264.400000000001</v>
      </c>
      <c r="F169" s="45"/>
      <c r="H169" s="18">
        <v>10754.8</v>
      </c>
      <c r="I169" s="18">
        <v>10754.8</v>
      </c>
      <c r="J169" s="18">
        <v>10754.8</v>
      </c>
    </row>
    <row r="170" spans="1:18" hidden="1" x14ac:dyDescent="0.25">
      <c r="F170" s="45"/>
      <c r="K170" t="s">
        <v>198</v>
      </c>
    </row>
    <row r="171" spans="1:18" hidden="1" x14ac:dyDescent="0.25">
      <c r="A171" s="51">
        <v>45049</v>
      </c>
      <c r="B171" s="1">
        <v>150</v>
      </c>
      <c r="C171" s="32" t="s">
        <v>183</v>
      </c>
      <c r="D171" s="51">
        <v>45049</v>
      </c>
      <c r="E171" s="11">
        <v>150000</v>
      </c>
      <c r="F171" s="40">
        <f>+SUMIF(H171:BC171,$B$1,H172:BC172)</f>
        <v>0</v>
      </c>
      <c r="G171" s="1">
        <v>8</v>
      </c>
      <c r="H171" s="22" t="s">
        <v>77</v>
      </c>
      <c r="I171" s="22" t="s">
        <v>77</v>
      </c>
      <c r="J171" s="22" t="s">
        <v>77</v>
      </c>
      <c r="K171" s="22" t="s">
        <v>77</v>
      </c>
      <c r="L171" s="22" t="s">
        <v>77</v>
      </c>
      <c r="M171" s="22" t="s">
        <v>77</v>
      </c>
      <c r="N171" s="22" t="s">
        <v>77</v>
      </c>
      <c r="O171" s="22" t="s">
        <v>77</v>
      </c>
    </row>
    <row r="172" spans="1:18" hidden="1" x14ac:dyDescent="0.25">
      <c r="C172" s="21">
        <f>+SUMIFS(H172:BC172,H171:BC171,$A$1)-E171</f>
        <v>0</v>
      </c>
      <c r="F172" s="45"/>
      <c r="H172" s="18">
        <v>18750</v>
      </c>
      <c r="I172" s="18">
        <v>18750</v>
      </c>
      <c r="J172" s="18">
        <v>18750</v>
      </c>
      <c r="K172" s="18">
        <v>18750</v>
      </c>
      <c r="L172" s="18">
        <v>18750</v>
      </c>
      <c r="M172" s="18">
        <v>18750</v>
      </c>
      <c r="N172" s="18">
        <v>18750</v>
      </c>
      <c r="O172" s="18">
        <v>18750</v>
      </c>
    </row>
    <row r="173" spans="1:18" hidden="1" x14ac:dyDescent="0.25">
      <c r="F173" s="45"/>
    </row>
    <row r="174" spans="1:18" hidden="1" x14ac:dyDescent="0.25">
      <c r="A174" s="51">
        <v>45054</v>
      </c>
      <c r="B174" s="1">
        <v>22</v>
      </c>
      <c r="C174" s="32" t="s">
        <v>185</v>
      </c>
      <c r="D174" s="51">
        <v>45054</v>
      </c>
      <c r="E174" s="11">
        <v>109388.43</v>
      </c>
      <c r="F174" s="40">
        <f>+SUMIF(H174:BC174,$B$1,H175:BC175)</f>
        <v>0</v>
      </c>
      <c r="G174" s="1">
        <v>3</v>
      </c>
      <c r="H174" s="22" t="s">
        <v>77</v>
      </c>
      <c r="I174" s="22" t="s">
        <v>77</v>
      </c>
      <c r="J174" s="22" t="s">
        <v>77</v>
      </c>
    </row>
    <row r="175" spans="1:18" hidden="1" x14ac:dyDescent="0.25">
      <c r="C175" s="21">
        <f>+SUMIFS(H175:BC175,H174:BC174,$A$1)-E174</f>
        <v>0</v>
      </c>
      <c r="E175" s="11"/>
      <c r="F175" s="45"/>
      <c r="H175" s="18">
        <v>36462.81</v>
      </c>
      <c r="I175" s="18">
        <v>36462.81</v>
      </c>
      <c r="J175" s="18">
        <v>36462.81</v>
      </c>
    </row>
    <row r="176" spans="1:18" hidden="1" x14ac:dyDescent="0.25">
      <c r="F176" s="45"/>
    </row>
    <row r="177" spans="1:11" hidden="1" x14ac:dyDescent="0.25">
      <c r="A177" s="51">
        <v>45054</v>
      </c>
      <c r="B177" s="24">
        <v>109</v>
      </c>
      <c r="C177" s="32" t="s">
        <v>186</v>
      </c>
      <c r="D177" s="51">
        <v>45054</v>
      </c>
      <c r="E177" s="11">
        <v>150000</v>
      </c>
      <c r="F177" s="40">
        <f>+SUMIF(H177:BC177,$B$1,H178:BC178)</f>
        <v>0</v>
      </c>
      <c r="G177" s="1">
        <v>3</v>
      </c>
      <c r="H177" s="22" t="s">
        <v>77</v>
      </c>
      <c r="I177" s="22" t="s">
        <v>77</v>
      </c>
      <c r="J177" s="22" t="s">
        <v>77</v>
      </c>
    </row>
    <row r="178" spans="1:11" hidden="1" x14ac:dyDescent="0.25">
      <c r="C178" s="21">
        <f>+SUMIFS(H178:BC178,H177:BC177,$A$1)-E177</f>
        <v>0</v>
      </c>
      <c r="F178" s="45"/>
      <c r="H178" s="18">
        <v>50000</v>
      </c>
      <c r="I178" s="18">
        <v>50000</v>
      </c>
      <c r="J178" s="18">
        <v>50000</v>
      </c>
    </row>
    <row r="179" spans="1:11" hidden="1" x14ac:dyDescent="0.25">
      <c r="F179" s="45"/>
    </row>
    <row r="180" spans="1:11" hidden="1" x14ac:dyDescent="0.25">
      <c r="A180" s="51">
        <v>45058</v>
      </c>
      <c r="B180" s="24">
        <v>140</v>
      </c>
      <c r="C180" s="32" t="s">
        <v>188</v>
      </c>
      <c r="D180" s="51">
        <v>45058</v>
      </c>
      <c r="E180" s="11">
        <v>100000</v>
      </c>
      <c r="F180" s="40">
        <f>+SUMIF(H180:BC180,$B$1,H181:BC181)</f>
        <v>0</v>
      </c>
      <c r="G180" s="1">
        <v>2</v>
      </c>
      <c r="H180" s="22" t="s">
        <v>77</v>
      </c>
      <c r="I180" s="22" t="s">
        <v>77</v>
      </c>
    </row>
    <row r="181" spans="1:11" hidden="1" x14ac:dyDescent="0.25">
      <c r="C181" s="21">
        <f>+SUMIFS(H181:BC181,H180:BC180,$A$1)-E180</f>
        <v>0</v>
      </c>
      <c r="F181" s="45"/>
      <c r="H181" s="18">
        <v>50000</v>
      </c>
      <c r="I181" s="18">
        <v>50000</v>
      </c>
    </row>
    <row r="182" spans="1:11" hidden="1" x14ac:dyDescent="0.25">
      <c r="F182" s="45"/>
      <c r="G182" s="24"/>
    </row>
    <row r="183" spans="1:11" hidden="1" x14ac:dyDescent="0.25">
      <c r="A183" s="10">
        <v>45068</v>
      </c>
      <c r="B183" s="24">
        <v>64</v>
      </c>
      <c r="C183" s="32" t="s">
        <v>190</v>
      </c>
      <c r="D183" s="10">
        <v>45068</v>
      </c>
      <c r="E183" s="11">
        <v>31900.83</v>
      </c>
      <c r="F183" s="40">
        <f>+SUMIF(H183:BC183,$B$1,H184:BC184)</f>
        <v>0</v>
      </c>
      <c r="G183" s="24">
        <v>3</v>
      </c>
      <c r="H183" s="22" t="s">
        <v>77</v>
      </c>
      <c r="I183" s="22" t="s">
        <v>77</v>
      </c>
      <c r="J183" s="22" t="s">
        <v>77</v>
      </c>
    </row>
    <row r="184" spans="1:11" hidden="1" x14ac:dyDescent="0.25">
      <c r="C184" s="21">
        <f>+SUMIFS(H184:BC184,H183:BC183,$A$1)-E183</f>
        <v>0</v>
      </c>
      <c r="F184" s="45"/>
      <c r="G184" s="24"/>
      <c r="H184" s="18">
        <v>10633.61</v>
      </c>
      <c r="I184" s="18">
        <v>10633.61</v>
      </c>
      <c r="J184" s="18">
        <v>10633.61</v>
      </c>
    </row>
    <row r="185" spans="1:11" hidden="1" x14ac:dyDescent="0.25">
      <c r="F185" s="45"/>
      <c r="G185" s="24"/>
    </row>
    <row r="186" spans="1:11" hidden="1" x14ac:dyDescent="0.25">
      <c r="A186" s="10">
        <v>45069</v>
      </c>
      <c r="B186" s="24">
        <v>194</v>
      </c>
      <c r="C186" s="32" t="s">
        <v>192</v>
      </c>
      <c r="D186" s="10">
        <v>45069</v>
      </c>
      <c r="E186" s="11">
        <v>50000</v>
      </c>
      <c r="F186" s="40">
        <f>+SUMIF(H186:BC186,$B$1,H187:BC187)</f>
        <v>0</v>
      </c>
      <c r="G186" s="24">
        <v>3</v>
      </c>
      <c r="H186" s="22" t="s">
        <v>77</v>
      </c>
      <c r="I186" s="22" t="s">
        <v>77</v>
      </c>
      <c r="J186" s="22" t="s">
        <v>77</v>
      </c>
    </row>
    <row r="187" spans="1:11" hidden="1" x14ac:dyDescent="0.25">
      <c r="B187" s="24"/>
      <c r="C187" s="21">
        <f>+SUMIFS(H187:BC187,H186:BC186,$A$1)-E186</f>
        <v>0</v>
      </c>
      <c r="F187" s="45"/>
      <c r="H187" s="18">
        <v>16666.66</v>
      </c>
      <c r="I187" s="18">
        <v>16666.66</v>
      </c>
      <c r="J187" s="18">
        <v>16666.68</v>
      </c>
    </row>
    <row r="188" spans="1:11" hidden="1" x14ac:dyDescent="0.25">
      <c r="B188" s="24"/>
      <c r="F188" s="45"/>
      <c r="K188" t="s">
        <v>215</v>
      </c>
    </row>
    <row r="189" spans="1:11" hidden="1" x14ac:dyDescent="0.25">
      <c r="A189" s="10">
        <v>45091</v>
      </c>
      <c r="B189" s="24">
        <v>212</v>
      </c>
      <c r="C189" s="32" t="s">
        <v>195</v>
      </c>
      <c r="D189" s="10">
        <v>45091</v>
      </c>
      <c r="E189" s="11">
        <v>75371</v>
      </c>
      <c r="F189" s="40">
        <f>+SUMIF(H189:BC189,$B$1,H190:BC190)</f>
        <v>0</v>
      </c>
      <c r="G189" s="24">
        <v>4</v>
      </c>
      <c r="H189" s="22" t="s">
        <v>77</v>
      </c>
      <c r="I189" s="22" t="s">
        <v>77</v>
      </c>
      <c r="J189" s="22" t="s">
        <v>77</v>
      </c>
      <c r="K189" s="22" t="s">
        <v>77</v>
      </c>
    </row>
    <row r="190" spans="1:11" hidden="1" x14ac:dyDescent="0.25">
      <c r="C190" s="21">
        <f>+SUMIFS(H190:BC190,H189:BC189,$A$1)-E189</f>
        <v>0</v>
      </c>
      <c r="F190" s="45"/>
      <c r="H190" s="18">
        <v>18842.75</v>
      </c>
      <c r="I190" s="18">
        <v>18842.75</v>
      </c>
      <c r="J190" s="18">
        <v>18842.75</v>
      </c>
      <c r="K190" s="18">
        <v>18842.75</v>
      </c>
    </row>
    <row r="191" spans="1:11" hidden="1" x14ac:dyDescent="0.25">
      <c r="F191" s="45"/>
      <c r="I191" t="s">
        <v>198</v>
      </c>
    </row>
    <row r="192" spans="1:11" hidden="1" x14ac:dyDescent="0.25">
      <c r="A192" s="10">
        <v>45086</v>
      </c>
      <c r="B192" s="24">
        <v>106</v>
      </c>
      <c r="C192" s="32" t="s">
        <v>197</v>
      </c>
      <c r="D192" s="10">
        <v>45086</v>
      </c>
      <c r="E192" s="11">
        <v>41180.400000000001</v>
      </c>
      <c r="F192" s="40">
        <f>+SUMIF(H192:BA192,$B$1,H197:BA197)</f>
        <v>0</v>
      </c>
      <c r="G192" s="24">
        <v>3</v>
      </c>
      <c r="H192" s="22" t="s">
        <v>77</v>
      </c>
      <c r="I192" s="22" t="s">
        <v>77</v>
      </c>
    </row>
    <row r="193" spans="1:16" hidden="1" x14ac:dyDescent="0.25">
      <c r="A193" s="10"/>
      <c r="B193" s="24"/>
      <c r="C193" s="234"/>
      <c r="D193" s="10"/>
      <c r="E193" s="11"/>
      <c r="F193" s="40"/>
      <c r="G193" s="24"/>
      <c r="H193" s="24"/>
      <c r="I193" s="24" t="s">
        <v>251</v>
      </c>
    </row>
    <row r="194" spans="1:16" hidden="1" x14ac:dyDescent="0.25">
      <c r="F194" s="45"/>
      <c r="H194" s="22" t="s">
        <v>77</v>
      </c>
      <c r="I194" s="22" t="s">
        <v>77</v>
      </c>
    </row>
    <row r="195" spans="1:16" hidden="1" x14ac:dyDescent="0.25">
      <c r="A195" s="51">
        <v>45330</v>
      </c>
      <c r="B195" s="1">
        <v>145</v>
      </c>
      <c r="C195" s="32" t="s">
        <v>179</v>
      </c>
      <c r="D195" s="51">
        <v>45330</v>
      </c>
      <c r="E195" s="11">
        <v>150000</v>
      </c>
      <c r="F195" s="40">
        <f>+SUMIF(H194:BB194,$B$1,H195:BB195)</f>
        <v>0</v>
      </c>
      <c r="G195" s="24">
        <v>2</v>
      </c>
      <c r="H195" s="18">
        <v>75000</v>
      </c>
      <c r="I195" s="18">
        <v>75000</v>
      </c>
    </row>
    <row r="196" spans="1:16" hidden="1" x14ac:dyDescent="0.25">
      <c r="C196" s="21">
        <f>+SUMIFS(H195:BB195,H194:BB194,$A$1)-E195</f>
        <v>0</v>
      </c>
      <c r="E196" s="11"/>
      <c r="F196" s="45"/>
    </row>
    <row r="197" spans="1:16" hidden="1" x14ac:dyDescent="0.25">
      <c r="C197" s="21">
        <f>+SUMIFS(H197:BA197,H192:BA192,$A$1)-E192</f>
        <v>0</v>
      </c>
      <c r="F197" s="45"/>
      <c r="H197" s="18">
        <v>20590.2</v>
      </c>
      <c r="I197" s="18">
        <v>20590.2</v>
      </c>
    </row>
    <row r="198" spans="1:16" hidden="1" x14ac:dyDescent="0.25">
      <c r="F198" s="45"/>
      <c r="P198" s="24" t="s">
        <v>251</v>
      </c>
    </row>
    <row r="199" spans="1:16" hidden="1" x14ac:dyDescent="0.25">
      <c r="F199" s="45"/>
      <c r="H199" s="22" t="s">
        <v>77</v>
      </c>
      <c r="I199" s="22" t="s">
        <v>77</v>
      </c>
      <c r="J199" s="22" t="s">
        <v>77</v>
      </c>
      <c r="K199" s="22" t="s">
        <v>77</v>
      </c>
      <c r="L199" s="22" t="s">
        <v>77</v>
      </c>
      <c r="M199" s="22" t="s">
        <v>77</v>
      </c>
      <c r="N199" s="22" t="s">
        <v>77</v>
      </c>
      <c r="O199" s="22" t="s">
        <v>77</v>
      </c>
      <c r="P199" s="22" t="s">
        <v>77</v>
      </c>
    </row>
    <row r="200" spans="1:16" hidden="1" x14ac:dyDescent="0.25">
      <c r="A200" s="51">
        <v>45128</v>
      </c>
      <c r="B200" s="24">
        <v>25</v>
      </c>
      <c r="C200" s="32" t="s">
        <v>199</v>
      </c>
      <c r="D200" s="10">
        <v>45128</v>
      </c>
      <c r="E200" s="11">
        <v>261429.75</v>
      </c>
      <c r="F200" s="40">
        <f>+SUMIF(H199:BB199,$B$1,H200:BB200)</f>
        <v>0</v>
      </c>
      <c r="G200" s="24">
        <v>9</v>
      </c>
      <c r="H200" s="18">
        <v>29000</v>
      </c>
      <c r="I200" s="18">
        <v>29000</v>
      </c>
      <c r="J200" s="18">
        <v>29000</v>
      </c>
      <c r="K200" s="18">
        <v>29000</v>
      </c>
      <c r="L200" s="18">
        <v>29000</v>
      </c>
      <c r="M200" s="18">
        <v>29000</v>
      </c>
      <c r="N200" s="18">
        <v>29000</v>
      </c>
      <c r="O200" s="18">
        <v>29000</v>
      </c>
      <c r="P200" s="49">
        <v>29429.75</v>
      </c>
    </row>
    <row r="201" spans="1:16" hidden="1" x14ac:dyDescent="0.25">
      <c r="C201" s="21">
        <f>+SUMIFS(H200:BA200,H199:BA199,$A$1)-E200</f>
        <v>0</v>
      </c>
      <c r="F201" s="45"/>
    </row>
    <row r="202" spans="1:16" hidden="1" x14ac:dyDescent="0.25">
      <c r="F202" s="45"/>
      <c r="I202" t="s">
        <v>198</v>
      </c>
    </row>
    <row r="203" spans="1:16" hidden="1" x14ac:dyDescent="0.25">
      <c r="A203" s="51">
        <v>45128</v>
      </c>
      <c r="B203" s="24">
        <v>177</v>
      </c>
      <c r="C203" s="32" t="s">
        <v>200</v>
      </c>
      <c r="D203" s="10">
        <v>45128</v>
      </c>
      <c r="E203" s="11">
        <v>50000</v>
      </c>
      <c r="F203" s="40">
        <f>+SUMIF(H203:BA203,$B$1,H204:BA204)</f>
        <v>0</v>
      </c>
      <c r="G203" s="24">
        <v>2</v>
      </c>
      <c r="H203" s="22" t="s">
        <v>77</v>
      </c>
      <c r="I203" s="22" t="s">
        <v>77</v>
      </c>
    </row>
    <row r="204" spans="1:16" hidden="1" x14ac:dyDescent="0.25">
      <c r="C204" s="21">
        <f>+SUMIFS(H204:BA204,H203:BA203,$A$1)-E203</f>
        <v>0</v>
      </c>
      <c r="F204" s="45"/>
      <c r="H204" s="18">
        <v>25000</v>
      </c>
      <c r="I204" s="18">
        <v>25000</v>
      </c>
    </row>
    <row r="205" spans="1:16" ht="15.6" hidden="1" customHeight="1" x14ac:dyDescent="0.25">
      <c r="F205" s="45"/>
    </row>
    <row r="206" spans="1:16" hidden="1" x14ac:dyDescent="0.25">
      <c r="F206" s="45"/>
      <c r="H206" s="22" t="s">
        <v>77</v>
      </c>
      <c r="I206" s="22" t="s">
        <v>77</v>
      </c>
      <c r="J206" s="22" t="s">
        <v>77</v>
      </c>
      <c r="K206" s="22" t="s">
        <v>77</v>
      </c>
    </row>
    <row r="207" spans="1:16" hidden="1" x14ac:dyDescent="0.25">
      <c r="A207" s="51">
        <v>45131</v>
      </c>
      <c r="B207" s="24">
        <v>136</v>
      </c>
      <c r="C207" s="32" t="s">
        <v>202</v>
      </c>
      <c r="D207" s="51">
        <v>45131</v>
      </c>
      <c r="E207" s="11">
        <v>145605.07999999999</v>
      </c>
      <c r="F207" s="40">
        <f>+SUMIF(H206:BB206,$B$1,H207:BB207)</f>
        <v>0</v>
      </c>
      <c r="G207" s="24">
        <v>4</v>
      </c>
      <c r="H207" s="18">
        <v>36401.269999999997</v>
      </c>
      <c r="I207" s="18">
        <v>36401.269999999997</v>
      </c>
      <c r="J207" s="18">
        <v>36401.269999999997</v>
      </c>
      <c r="K207" s="18">
        <v>36401.269999999997</v>
      </c>
    </row>
    <row r="208" spans="1:16" hidden="1" x14ac:dyDescent="0.25">
      <c r="C208" s="21">
        <f>+SUMIFS(H207:AY207,H206:AY206,$A$1)-E207</f>
        <v>0</v>
      </c>
      <c r="F208" s="45"/>
    </row>
    <row r="209" spans="1:13" hidden="1" x14ac:dyDescent="0.25">
      <c r="B209" s="24"/>
      <c r="F209" s="45"/>
    </row>
    <row r="210" spans="1:13" hidden="1" x14ac:dyDescent="0.25">
      <c r="A210" s="51">
        <v>45146</v>
      </c>
      <c r="B210" s="24">
        <v>128</v>
      </c>
      <c r="C210" s="32" t="s">
        <v>203</v>
      </c>
      <c r="D210" s="51">
        <v>45146</v>
      </c>
      <c r="E210" s="11">
        <v>60000</v>
      </c>
      <c r="F210" s="40">
        <f>+SUMIF(H210:AY210,$B$1,H211:AY211)</f>
        <v>0</v>
      </c>
      <c r="G210" s="24">
        <v>2</v>
      </c>
      <c r="H210" s="22" t="s">
        <v>77</v>
      </c>
      <c r="I210" s="22" t="s">
        <v>77</v>
      </c>
    </row>
    <row r="211" spans="1:13" hidden="1" x14ac:dyDescent="0.25">
      <c r="B211" s="24"/>
      <c r="C211" s="21">
        <f>+SUMIFS(H211:AY211,H210:AY210,$A$1)-E210</f>
        <v>0</v>
      </c>
      <c r="F211" s="45"/>
      <c r="G211" s="24"/>
      <c r="H211" s="18">
        <v>30000</v>
      </c>
      <c r="I211" s="18">
        <v>30000</v>
      </c>
    </row>
    <row r="212" spans="1:13" hidden="1" x14ac:dyDescent="0.25">
      <c r="B212" s="24"/>
      <c r="F212" s="45"/>
      <c r="G212" s="24"/>
      <c r="L212" t="s">
        <v>238</v>
      </c>
    </row>
    <row r="213" spans="1:13" hidden="1" x14ac:dyDescent="0.25">
      <c r="B213" s="24"/>
      <c r="F213" s="45"/>
      <c r="G213" s="24"/>
      <c r="H213" s="22" t="s">
        <v>77</v>
      </c>
      <c r="I213" s="22" t="s">
        <v>77</v>
      </c>
      <c r="J213" s="22" t="s">
        <v>77</v>
      </c>
      <c r="K213" s="22" t="s">
        <v>77</v>
      </c>
      <c r="L213" s="22" t="s">
        <v>77</v>
      </c>
    </row>
    <row r="214" spans="1:13" hidden="1" x14ac:dyDescent="0.25">
      <c r="A214" s="51">
        <v>45146</v>
      </c>
      <c r="B214" s="24">
        <v>22</v>
      </c>
      <c r="C214" s="32" t="s">
        <v>185</v>
      </c>
      <c r="D214" s="51">
        <v>45146</v>
      </c>
      <c r="E214" s="11">
        <v>242908.43</v>
      </c>
      <c r="F214" s="40">
        <f>+SUMIF(H213:BB213,$B$1,H214:BB214)</f>
        <v>0</v>
      </c>
      <c r="G214" s="24">
        <v>7</v>
      </c>
      <c r="H214" s="18">
        <v>48581.68</v>
      </c>
      <c r="I214" s="18">
        <v>48581.68</v>
      </c>
      <c r="J214" s="18">
        <v>48581.68</v>
      </c>
      <c r="K214" s="18">
        <v>48581.68</v>
      </c>
      <c r="L214" s="49">
        <v>48581.71</v>
      </c>
    </row>
    <row r="215" spans="1:13" hidden="1" x14ac:dyDescent="0.25">
      <c r="B215" s="24"/>
      <c r="C215" s="21">
        <f>+SUMIFS(H214:AW214,H213:AW213,$A$1)-E214</f>
        <v>0</v>
      </c>
      <c r="F215" s="45"/>
    </row>
    <row r="216" spans="1:13" hidden="1" x14ac:dyDescent="0.25">
      <c r="F216" s="45"/>
    </row>
    <row r="217" spans="1:13" hidden="1" x14ac:dyDescent="0.25">
      <c r="A217" s="51">
        <v>45146</v>
      </c>
      <c r="B217" s="24">
        <v>99</v>
      </c>
      <c r="C217" s="155" t="s">
        <v>204</v>
      </c>
      <c r="D217" s="51">
        <v>45146</v>
      </c>
      <c r="E217" s="11">
        <v>66115.7</v>
      </c>
      <c r="F217" s="40">
        <f>+SUMIF(H217:AW217,$B$1,H218:AW218)</f>
        <v>0</v>
      </c>
      <c r="G217" s="24">
        <v>2</v>
      </c>
      <c r="H217" s="22" t="s">
        <v>77</v>
      </c>
      <c r="I217" s="22" t="s">
        <v>77</v>
      </c>
    </row>
    <row r="218" spans="1:13" hidden="1" x14ac:dyDescent="0.25">
      <c r="C218" s="21">
        <f>+SUMIFS(H218:AW218,H217:AW217,$A$1)-E217</f>
        <v>0</v>
      </c>
      <c r="D218" s="51"/>
      <c r="E218" s="11"/>
      <c r="F218" s="45"/>
      <c r="H218" s="18">
        <v>33057.85</v>
      </c>
      <c r="I218" s="18">
        <v>33057.85</v>
      </c>
    </row>
    <row r="219" spans="1:13" hidden="1" x14ac:dyDescent="0.25">
      <c r="C219" s="11"/>
      <c r="D219" s="51"/>
      <c r="E219" s="11"/>
      <c r="F219" s="45"/>
    </row>
    <row r="220" spans="1:13" hidden="1" x14ac:dyDescent="0.25">
      <c r="C220" s="11"/>
      <c r="D220" s="51"/>
      <c r="E220" s="11"/>
      <c r="F220" s="45"/>
      <c r="H220" s="22" t="s">
        <v>77</v>
      </c>
      <c r="I220" s="22" t="s">
        <v>77</v>
      </c>
      <c r="J220" s="22" t="s">
        <v>77</v>
      </c>
    </row>
    <row r="221" spans="1:13" hidden="1" x14ac:dyDescent="0.25">
      <c r="A221" s="51">
        <v>45152</v>
      </c>
      <c r="B221" s="1">
        <v>179</v>
      </c>
      <c r="C221" s="155" t="s">
        <v>205</v>
      </c>
      <c r="D221" s="51">
        <v>45152</v>
      </c>
      <c r="E221" s="11">
        <v>32320.080000000002</v>
      </c>
      <c r="F221" s="40">
        <f>+SUMIF(H220:BB220,$B$1,H221:BB221)</f>
        <v>0</v>
      </c>
      <c r="G221" s="24">
        <v>3</v>
      </c>
      <c r="H221" s="18">
        <v>10773.36</v>
      </c>
      <c r="I221" s="18">
        <v>10773.36</v>
      </c>
      <c r="J221" s="18">
        <v>10773.36</v>
      </c>
    </row>
    <row r="222" spans="1:13" hidden="1" x14ac:dyDescent="0.25">
      <c r="C222" s="21">
        <f>+SUMIFS(H221:AW221,H220:AW220,$A$1)-E221</f>
        <v>0</v>
      </c>
      <c r="D222" s="51"/>
      <c r="E222" s="11"/>
      <c r="F222" s="45"/>
    </row>
    <row r="223" spans="1:13" hidden="1" x14ac:dyDescent="0.25">
      <c r="C223" s="21"/>
      <c r="D223" s="51"/>
      <c r="E223" s="11"/>
      <c r="F223" s="45"/>
    </row>
    <row r="224" spans="1:13" hidden="1" x14ac:dyDescent="0.25">
      <c r="C224" s="21"/>
      <c r="D224" s="51"/>
      <c r="E224" s="11"/>
      <c r="F224" s="45"/>
      <c r="M224" t="s">
        <v>91</v>
      </c>
    </row>
    <row r="225" spans="1:32" hidden="1" x14ac:dyDescent="0.25">
      <c r="C225" s="21"/>
      <c r="F225" s="45"/>
      <c r="G225" s="1"/>
      <c r="H225" s="22" t="s">
        <v>77</v>
      </c>
      <c r="I225" s="22" t="s">
        <v>77</v>
      </c>
      <c r="J225" s="22" t="s">
        <v>77</v>
      </c>
      <c r="K225" s="22" t="s">
        <v>77</v>
      </c>
      <c r="L225" s="22" t="s">
        <v>77</v>
      </c>
      <c r="M225" s="22" t="s">
        <v>77</v>
      </c>
    </row>
    <row r="226" spans="1:32" hidden="1" x14ac:dyDescent="0.25">
      <c r="A226" s="51">
        <v>45440</v>
      </c>
      <c r="B226" s="1">
        <v>125</v>
      </c>
      <c r="C226" s="32" t="s">
        <v>172</v>
      </c>
      <c r="D226" s="51">
        <v>45440</v>
      </c>
      <c r="E226" s="11">
        <v>425619.83</v>
      </c>
      <c r="F226" s="40">
        <f>+SUMIF(H225:BC225,$B$1,H226:BC226)</f>
        <v>0</v>
      </c>
      <c r="G226" s="1">
        <v>6</v>
      </c>
      <c r="H226" s="49">
        <v>70936.63</v>
      </c>
      <c r="I226" s="49">
        <v>70936.63</v>
      </c>
      <c r="J226" s="49">
        <v>70936.63</v>
      </c>
      <c r="K226" s="49">
        <v>70936.63</v>
      </c>
      <c r="L226" s="49">
        <v>70936.63</v>
      </c>
      <c r="M226" s="49">
        <v>70936.679999999993</v>
      </c>
    </row>
    <row r="227" spans="1:32" hidden="1" x14ac:dyDescent="0.25">
      <c r="A227" s="193"/>
      <c r="C227" s="21">
        <f>+SUMIFS(H226:BC226,H225:BC225,$A$1)-E226</f>
        <v>0</v>
      </c>
      <c r="F227" s="45"/>
      <c r="G227" s="1"/>
    </row>
    <row r="228" spans="1:32" hidden="1" x14ac:dyDescent="0.25">
      <c r="C228" s="21"/>
      <c r="D228" s="51"/>
      <c r="E228" s="11"/>
      <c r="F228" s="45"/>
    </row>
    <row r="229" spans="1:32" x14ac:dyDescent="0.25">
      <c r="A229" s="51"/>
      <c r="C229" s="11"/>
      <c r="D229" s="51"/>
      <c r="E229" s="11"/>
      <c r="F229" s="45"/>
      <c r="X229" t="s">
        <v>153</v>
      </c>
      <c r="Y229" t="s">
        <v>177</v>
      </c>
      <c r="Z229" t="s">
        <v>187</v>
      </c>
      <c r="AA229" t="s">
        <v>607</v>
      </c>
      <c r="AB229" t="s">
        <v>215</v>
      </c>
      <c r="AC229" t="s">
        <v>87</v>
      </c>
      <c r="AD229" t="s">
        <v>91</v>
      </c>
      <c r="AE229" t="s">
        <v>238</v>
      </c>
    </row>
    <row r="230" spans="1:32" x14ac:dyDescent="0.25">
      <c r="A230" s="51"/>
      <c r="C230" s="11"/>
      <c r="D230" s="51"/>
      <c r="E230" s="11"/>
      <c r="F230" s="45"/>
      <c r="H230" s="22" t="s">
        <v>77</v>
      </c>
      <c r="I230" s="22" t="s">
        <v>77</v>
      </c>
      <c r="J230" s="22" t="s">
        <v>77</v>
      </c>
      <c r="K230" s="22" t="s">
        <v>77</v>
      </c>
      <c r="L230" s="22" t="s">
        <v>77</v>
      </c>
      <c r="M230" s="22" t="s">
        <v>77</v>
      </c>
      <c r="N230" s="22" t="s">
        <v>77</v>
      </c>
      <c r="O230" s="22" t="s">
        <v>77</v>
      </c>
      <c r="P230" s="22" t="s">
        <v>77</v>
      </c>
      <c r="Q230" s="22" t="s">
        <v>77</v>
      </c>
      <c r="R230" s="22" t="s">
        <v>77</v>
      </c>
      <c r="S230" s="22" t="s">
        <v>77</v>
      </c>
      <c r="T230" s="22" t="s">
        <v>77</v>
      </c>
      <c r="U230" s="22" t="s">
        <v>77</v>
      </c>
      <c r="V230" s="22" t="s">
        <v>77</v>
      </c>
      <c r="W230" s="22" t="s">
        <v>77</v>
      </c>
      <c r="X230" s="22"/>
      <c r="Y230" s="22"/>
      <c r="Z230" s="22"/>
      <c r="AA230" s="22"/>
      <c r="AB230" s="22"/>
      <c r="AC230" s="22"/>
      <c r="AD230" s="22"/>
      <c r="AE230" s="22"/>
    </row>
    <row r="231" spans="1:32" x14ac:dyDescent="0.25">
      <c r="A231" s="51">
        <v>45155</v>
      </c>
      <c r="B231" s="24">
        <v>15</v>
      </c>
      <c r="C231" s="155" t="s">
        <v>212</v>
      </c>
      <c r="D231" s="51">
        <v>45155</v>
      </c>
      <c r="E231" s="11">
        <v>3059282.67</v>
      </c>
      <c r="F231" s="290">
        <f>+SUMIF(H230:BB230,$B$1,H231:BB231)</f>
        <v>0</v>
      </c>
      <c r="G231" s="1">
        <v>24</v>
      </c>
      <c r="H231" s="18">
        <v>127470.11</v>
      </c>
      <c r="I231" s="18">
        <v>127470.11</v>
      </c>
      <c r="J231" s="18">
        <v>127470.11</v>
      </c>
      <c r="K231" s="18">
        <v>127470.11</v>
      </c>
      <c r="L231" s="18">
        <v>127470.11</v>
      </c>
      <c r="M231" s="18">
        <v>127470.11</v>
      </c>
      <c r="N231" s="279">
        <v>127470.11</v>
      </c>
      <c r="O231" s="18">
        <v>127470.11</v>
      </c>
      <c r="P231" s="18">
        <v>127470.11</v>
      </c>
      <c r="Q231" s="18">
        <v>127470.11</v>
      </c>
      <c r="R231" s="18">
        <v>127470.11</v>
      </c>
      <c r="S231" s="18">
        <v>127470.11</v>
      </c>
      <c r="T231" s="18">
        <v>127470.11</v>
      </c>
      <c r="U231" s="18">
        <v>127470.11</v>
      </c>
      <c r="V231" s="18">
        <v>127470.11</v>
      </c>
      <c r="W231" s="18">
        <v>127470.11</v>
      </c>
      <c r="X231" s="15">
        <v>127470.11</v>
      </c>
      <c r="Y231" s="15">
        <v>127470.11</v>
      </c>
      <c r="Z231" s="15">
        <v>127470.11</v>
      </c>
      <c r="AA231" s="15">
        <v>127470.11</v>
      </c>
      <c r="AB231" s="15">
        <v>127470.11</v>
      </c>
      <c r="AC231" s="15">
        <v>127470.11</v>
      </c>
      <c r="AD231" s="15">
        <v>127470.11</v>
      </c>
      <c r="AE231" s="15">
        <v>127470.14</v>
      </c>
      <c r="AF231" s="15"/>
    </row>
    <row r="232" spans="1:32" x14ac:dyDescent="0.25">
      <c r="C232" s="21">
        <f>+SUMIFS(H231:AW231,H230:AW230,$A$1)-E231</f>
        <v>-1019760.9099999992</v>
      </c>
      <c r="D232" s="51"/>
      <c r="E232" s="11"/>
      <c r="F232" s="45"/>
    </row>
    <row r="233" spans="1:32" hidden="1" x14ac:dyDescent="0.25">
      <c r="C233" s="11"/>
      <c r="D233" s="51"/>
      <c r="E233" s="11"/>
      <c r="F233" s="45"/>
      <c r="K233" t="s">
        <v>91</v>
      </c>
    </row>
    <row r="234" spans="1:32" hidden="1" x14ac:dyDescent="0.25">
      <c r="C234" s="11"/>
      <c r="D234" s="51"/>
      <c r="E234" s="11"/>
      <c r="F234" s="45"/>
      <c r="H234" s="22" t="s">
        <v>77</v>
      </c>
      <c r="I234" s="22" t="s">
        <v>77</v>
      </c>
      <c r="J234" s="22" t="s">
        <v>77</v>
      </c>
      <c r="K234" s="22" t="s">
        <v>77</v>
      </c>
    </row>
    <row r="235" spans="1:32" hidden="1" x14ac:dyDescent="0.25">
      <c r="A235" s="10">
        <v>45156</v>
      </c>
      <c r="B235" s="24">
        <v>194</v>
      </c>
      <c r="C235" s="155" t="s">
        <v>192</v>
      </c>
      <c r="D235" s="51">
        <v>45156</v>
      </c>
      <c r="E235" s="11">
        <v>126781.2</v>
      </c>
      <c r="F235" s="40">
        <f>+SUMIF(H234:BB234,$B$1,H235:BB235)</f>
        <v>0</v>
      </c>
      <c r="G235" s="24">
        <v>4</v>
      </c>
      <c r="H235" s="18">
        <v>31695.3</v>
      </c>
      <c r="I235" s="18">
        <v>31695.3</v>
      </c>
      <c r="J235" s="18">
        <v>31695.3</v>
      </c>
      <c r="K235" s="18">
        <v>31695.3</v>
      </c>
    </row>
    <row r="236" spans="1:32" hidden="1" x14ac:dyDescent="0.25">
      <c r="C236" s="21">
        <f>+SUMIFS(H235:AW235,H234:AW234,$A$1)-E235</f>
        <v>0</v>
      </c>
      <c r="D236" s="11"/>
      <c r="E236" s="11"/>
      <c r="F236" s="45"/>
    </row>
    <row r="237" spans="1:32" ht="13.9" hidden="1" customHeight="1" x14ac:dyDescent="0.25">
      <c r="C237" s="11"/>
      <c r="D237" s="11"/>
      <c r="E237" s="11"/>
      <c r="F237" s="45"/>
      <c r="J237" t="s">
        <v>87</v>
      </c>
    </row>
    <row r="238" spans="1:32" hidden="1" x14ac:dyDescent="0.25">
      <c r="C238" s="11"/>
      <c r="D238" s="11"/>
      <c r="E238" s="11"/>
      <c r="F238" s="45"/>
      <c r="G238" s="24"/>
      <c r="H238" s="22" t="s">
        <v>77</v>
      </c>
      <c r="I238" s="22" t="s">
        <v>77</v>
      </c>
      <c r="J238" s="22" t="s">
        <v>77</v>
      </c>
    </row>
    <row r="239" spans="1:32" hidden="1" x14ac:dyDescent="0.25">
      <c r="A239" s="10">
        <v>45161</v>
      </c>
      <c r="B239" s="24">
        <v>134</v>
      </c>
      <c r="C239" s="156" t="s">
        <v>214</v>
      </c>
      <c r="D239" s="10">
        <v>45161</v>
      </c>
      <c r="E239" s="11">
        <v>354462.8</v>
      </c>
      <c r="F239" s="40">
        <f>+SUMIF(H238:BB238,$B$1,H239:BB239)</f>
        <v>0</v>
      </c>
      <c r="G239" s="24">
        <v>3</v>
      </c>
      <c r="H239" s="18">
        <v>118154.26</v>
      </c>
      <c r="I239" s="18">
        <v>118154.26</v>
      </c>
      <c r="J239" s="18">
        <v>118154.28</v>
      </c>
    </row>
    <row r="240" spans="1:32" hidden="1" x14ac:dyDescent="0.25">
      <c r="B240" s="24"/>
      <c r="C240" s="21">
        <f>+SUMIFS(H239:AW239,H238:AW238,$A$1)-E239</f>
        <v>0</v>
      </c>
      <c r="F240" s="45"/>
      <c r="G240" s="24"/>
    </row>
    <row r="241" spans="1:15" hidden="1" x14ac:dyDescent="0.25">
      <c r="B241" s="24"/>
      <c r="C241" s="21"/>
      <c r="F241" s="45"/>
      <c r="G241" s="24"/>
      <c r="K241" t="s">
        <v>198</v>
      </c>
    </row>
    <row r="242" spans="1:15" hidden="1" x14ac:dyDescent="0.25">
      <c r="B242" s="24"/>
      <c r="C242" s="21"/>
      <c r="F242" s="45"/>
      <c r="G242" s="24"/>
      <c r="H242" s="22" t="s">
        <v>77</v>
      </c>
      <c r="I242" s="22" t="s">
        <v>77</v>
      </c>
      <c r="J242" s="22" t="s">
        <v>77</v>
      </c>
      <c r="K242" s="22" t="s">
        <v>77</v>
      </c>
      <c r="M242" s="23"/>
      <c r="O242" s="23"/>
    </row>
    <row r="243" spans="1:15" hidden="1" x14ac:dyDescent="0.25">
      <c r="A243" s="51">
        <v>45300</v>
      </c>
      <c r="B243" s="24">
        <v>15</v>
      </c>
      <c r="C243" s="155" t="s">
        <v>212</v>
      </c>
      <c r="D243" s="51">
        <v>45300</v>
      </c>
      <c r="E243" s="11">
        <v>240000</v>
      </c>
      <c r="F243" s="40">
        <f>+SUMIF(H242:BB242,$B$1,H243:BB243)</f>
        <v>0</v>
      </c>
      <c r="G243" s="24">
        <v>4</v>
      </c>
      <c r="H243" s="18">
        <v>60000</v>
      </c>
      <c r="I243" s="18">
        <v>60000</v>
      </c>
      <c r="J243" s="279">
        <v>60000</v>
      </c>
      <c r="K243" s="18">
        <v>60000</v>
      </c>
      <c r="N243" s="23"/>
    </row>
    <row r="244" spans="1:15" hidden="1" x14ac:dyDescent="0.25">
      <c r="B244" s="24"/>
      <c r="C244" s="21">
        <f>+SUMIFS(H243:AW243,H242:AW242,$A$1)-E243</f>
        <v>0</v>
      </c>
      <c r="F244" s="45"/>
      <c r="G244" s="24"/>
    </row>
    <row r="245" spans="1:15" hidden="1" x14ac:dyDescent="0.25">
      <c r="B245" s="24"/>
      <c r="C245" s="21"/>
      <c r="F245" s="45"/>
      <c r="G245" s="24"/>
      <c r="H245" t="s">
        <v>242</v>
      </c>
    </row>
    <row r="246" spans="1:15" hidden="1" x14ac:dyDescent="0.25">
      <c r="A246" s="51"/>
      <c r="C246" s="11"/>
      <c r="D246" s="51"/>
      <c r="E246" s="11"/>
      <c r="F246" s="45"/>
      <c r="H246" s="22" t="s">
        <v>77</v>
      </c>
    </row>
    <row r="247" spans="1:15" hidden="1" x14ac:dyDescent="0.25">
      <c r="A247" s="51">
        <v>45155</v>
      </c>
      <c r="B247" s="24">
        <v>15</v>
      </c>
      <c r="C247" s="155" t="s">
        <v>212</v>
      </c>
      <c r="D247" s="51">
        <v>45155</v>
      </c>
      <c r="E247" s="11">
        <v>75840.5</v>
      </c>
      <c r="F247" s="40">
        <f>+SUMIF(H246:AY246,$B$1,H247:AY247)</f>
        <v>0</v>
      </c>
      <c r="G247" s="1">
        <v>3</v>
      </c>
      <c r="H247" s="18">
        <v>75840.5</v>
      </c>
    </row>
    <row r="248" spans="1:15" hidden="1" x14ac:dyDescent="0.25">
      <c r="C248" s="21">
        <f>+SUMIFS(H247:AT247,H246:AT246,$A$1)-E247</f>
        <v>0</v>
      </c>
      <c r="D248" s="51"/>
      <c r="E248" s="11"/>
      <c r="F248" s="45"/>
    </row>
    <row r="249" spans="1:15" hidden="1" x14ac:dyDescent="0.25">
      <c r="B249" s="24"/>
      <c r="D249" s="10"/>
      <c r="F249" s="45"/>
      <c r="G249" s="24"/>
      <c r="L249" t="s">
        <v>244</v>
      </c>
    </row>
    <row r="250" spans="1:15" hidden="1" x14ac:dyDescent="0.25">
      <c r="B250" s="24"/>
      <c r="D250" s="10"/>
      <c r="F250" s="45"/>
      <c r="G250" s="24"/>
      <c r="H250" s="22" t="s">
        <v>77</v>
      </c>
      <c r="I250" s="22" t="s">
        <v>77</v>
      </c>
      <c r="J250" s="22" t="s">
        <v>77</v>
      </c>
      <c r="K250" s="22" t="s">
        <v>77</v>
      </c>
      <c r="L250" s="22" t="s">
        <v>77</v>
      </c>
    </row>
    <row r="251" spans="1:15" hidden="1" x14ac:dyDescent="0.25">
      <c r="A251" s="10">
        <v>45180</v>
      </c>
      <c r="B251" s="24">
        <v>124</v>
      </c>
      <c r="C251" s="156" t="s">
        <v>216</v>
      </c>
      <c r="D251" s="10">
        <v>45180</v>
      </c>
      <c r="E251" s="11">
        <v>150000</v>
      </c>
      <c r="F251" s="40">
        <f>+SUMIF(H250:AZ250,$B$1,H251:AZ251)</f>
        <v>0</v>
      </c>
      <c r="G251" s="24">
        <v>6</v>
      </c>
      <c r="H251" s="18">
        <v>25000</v>
      </c>
      <c r="I251" s="18">
        <v>25000</v>
      </c>
      <c r="J251" s="18">
        <v>25000</v>
      </c>
      <c r="K251" s="18">
        <v>25000</v>
      </c>
      <c r="L251" s="18">
        <v>50000</v>
      </c>
    </row>
    <row r="252" spans="1:15" ht="13.9" hidden="1" customHeight="1" x14ac:dyDescent="0.25">
      <c r="B252" s="24"/>
      <c r="C252" s="21">
        <f>+SUMIFS(H251:AU251,H250:AU250,$A$1)-E251</f>
        <v>0</v>
      </c>
      <c r="F252" s="45"/>
      <c r="G252" s="24"/>
    </row>
    <row r="253" spans="1:15" ht="13.9" hidden="1" customHeight="1" x14ac:dyDescent="0.25">
      <c r="B253" s="24"/>
      <c r="C253" s="21"/>
      <c r="F253" s="45"/>
      <c r="G253" s="24"/>
      <c r="M253" t="s">
        <v>187</v>
      </c>
    </row>
    <row r="254" spans="1:15" ht="13.9" hidden="1" customHeight="1" x14ac:dyDescent="0.25">
      <c r="B254" s="24"/>
      <c r="D254" s="10"/>
      <c r="F254" s="45"/>
      <c r="G254" s="24"/>
      <c r="H254" s="22" t="s">
        <v>77</v>
      </c>
      <c r="I254" s="22" t="s">
        <v>77</v>
      </c>
      <c r="J254" s="22" t="s">
        <v>77</v>
      </c>
      <c r="K254" s="22" t="s">
        <v>77</v>
      </c>
      <c r="L254" s="22" t="s">
        <v>77</v>
      </c>
      <c r="M254" s="22" t="s">
        <v>77</v>
      </c>
    </row>
    <row r="255" spans="1:15" ht="13.9" hidden="1" customHeight="1" x14ac:dyDescent="0.25">
      <c r="A255" s="10">
        <v>45180</v>
      </c>
      <c r="B255" s="24">
        <v>124</v>
      </c>
      <c r="C255" s="156" t="s">
        <v>216</v>
      </c>
      <c r="D255" s="10">
        <v>45180</v>
      </c>
      <c r="E255" s="11">
        <v>300000</v>
      </c>
      <c r="F255" s="40">
        <f>+SUMIF(H254:AZ254,$B$1,H255:AZ255)</f>
        <v>0</v>
      </c>
      <c r="G255" s="24">
        <v>6</v>
      </c>
      <c r="H255" s="18">
        <v>50000</v>
      </c>
      <c r="I255" s="18">
        <v>50000</v>
      </c>
      <c r="J255" s="18">
        <v>50000</v>
      </c>
      <c r="K255" s="18">
        <v>50000</v>
      </c>
      <c r="L255" s="18">
        <v>50000</v>
      </c>
      <c r="M255" s="18">
        <v>50000</v>
      </c>
      <c r="N255" s="15"/>
    </row>
    <row r="256" spans="1:15" ht="13.9" hidden="1" customHeight="1" x14ac:dyDescent="0.25">
      <c r="B256" s="24"/>
      <c r="C256" s="21">
        <f>+SUMIFS(H255:AU255,H254:AU254,$A$1)-E255</f>
        <v>0</v>
      </c>
      <c r="F256" s="45"/>
      <c r="G256" s="24"/>
    </row>
    <row r="257" spans="1:19" hidden="1" x14ac:dyDescent="0.25">
      <c r="F257" s="45"/>
      <c r="G257" s="24"/>
      <c r="S257" t="s">
        <v>215</v>
      </c>
    </row>
    <row r="258" spans="1:19" hidden="1" x14ac:dyDescent="0.25">
      <c r="F258" s="45"/>
      <c r="G258" s="24"/>
      <c r="H258" s="22" t="s">
        <v>77</v>
      </c>
      <c r="I258" s="22" t="s">
        <v>77</v>
      </c>
      <c r="J258" s="22" t="s">
        <v>77</v>
      </c>
      <c r="K258" s="22" t="s">
        <v>77</v>
      </c>
      <c r="L258" s="22" t="s">
        <v>77</v>
      </c>
      <c r="M258" s="22" t="s">
        <v>77</v>
      </c>
      <c r="N258" s="22" t="s">
        <v>77</v>
      </c>
      <c r="O258" s="22" t="s">
        <v>77</v>
      </c>
      <c r="P258" s="22" t="s">
        <v>77</v>
      </c>
      <c r="Q258" s="22" t="s">
        <v>77</v>
      </c>
      <c r="R258" s="22" t="s">
        <v>77</v>
      </c>
      <c r="S258" s="22" t="s">
        <v>77</v>
      </c>
    </row>
    <row r="259" spans="1:19" hidden="1" x14ac:dyDescent="0.25">
      <c r="A259" s="10">
        <v>45187</v>
      </c>
      <c r="B259" s="1">
        <v>24</v>
      </c>
      <c r="C259" s="156" t="s">
        <v>217</v>
      </c>
      <c r="D259" s="10">
        <v>45187</v>
      </c>
      <c r="E259" s="11">
        <v>775666.99</v>
      </c>
      <c r="F259" s="40">
        <f>+SUMIF(H258:BB258,$B$1,H259:BB259)</f>
        <v>0</v>
      </c>
      <c r="G259" s="24">
        <v>12</v>
      </c>
      <c r="H259" s="18">
        <v>64638.92</v>
      </c>
      <c r="I259" s="18">
        <v>64638.92</v>
      </c>
      <c r="J259" s="18">
        <v>64638.92</v>
      </c>
      <c r="K259" s="18">
        <v>64638.92</v>
      </c>
      <c r="L259" s="18">
        <v>64638.92</v>
      </c>
      <c r="M259" s="18">
        <v>64638.92</v>
      </c>
      <c r="N259" s="18">
        <v>64638.92</v>
      </c>
      <c r="O259" s="18">
        <v>64638.92</v>
      </c>
      <c r="P259" s="18">
        <v>64638.92</v>
      </c>
      <c r="Q259" s="18">
        <v>64638.92</v>
      </c>
      <c r="R259" s="18">
        <v>64638.92</v>
      </c>
      <c r="S259" s="18">
        <v>64638.87</v>
      </c>
    </row>
    <row r="260" spans="1:19" hidden="1" x14ac:dyDescent="0.25">
      <c r="C260" s="21">
        <f>+SUMIFS(H259:AW259,H258:AW258,$A$1)-E259</f>
        <v>0</v>
      </c>
      <c r="F260" s="45"/>
      <c r="G260" s="24"/>
    </row>
    <row r="261" spans="1:19" ht="13.9" hidden="1" customHeight="1" x14ac:dyDescent="0.25">
      <c r="F261" s="45"/>
      <c r="G261" s="24"/>
    </row>
    <row r="262" spans="1:19" ht="13.9" hidden="1" customHeight="1" x14ac:dyDescent="0.25">
      <c r="F262" s="45"/>
      <c r="G262" s="24"/>
      <c r="H262" s="22" t="s">
        <v>77</v>
      </c>
      <c r="I262" s="22" t="s">
        <v>77</v>
      </c>
      <c r="J262" s="22" t="s">
        <v>77</v>
      </c>
    </row>
    <row r="263" spans="1:19" hidden="1" x14ac:dyDescent="0.25">
      <c r="A263" s="10">
        <v>45190</v>
      </c>
      <c r="B263" s="1">
        <v>197</v>
      </c>
      <c r="C263" s="156" t="s">
        <v>218</v>
      </c>
      <c r="D263" s="10">
        <v>45190</v>
      </c>
      <c r="E263" s="11">
        <v>81570.25</v>
      </c>
      <c r="F263" s="40">
        <f>+SUMIF(H262:BB262,$B$1,H263:BB263)</f>
        <v>0</v>
      </c>
      <c r="G263" s="24"/>
      <c r="H263" s="18">
        <v>27190.082999999999</v>
      </c>
      <c r="I263" s="18">
        <v>27190.082999999999</v>
      </c>
      <c r="J263" s="18">
        <v>27190.080000000002</v>
      </c>
    </row>
    <row r="264" spans="1:19" hidden="1" x14ac:dyDescent="0.25">
      <c r="C264" s="21">
        <f>+SUMIFS(H263:AW263,H262:AW262,$A$1)-E263</f>
        <v>-4.0000000008149073E-3</v>
      </c>
      <c r="F264" s="45"/>
      <c r="G264" s="24"/>
    </row>
    <row r="265" spans="1:19" hidden="1" x14ac:dyDescent="0.25">
      <c r="C265" s="156"/>
      <c r="F265" s="45"/>
      <c r="G265" s="24"/>
      <c r="M265" t="s">
        <v>159</v>
      </c>
    </row>
    <row r="266" spans="1:19" hidden="1" x14ac:dyDescent="0.25">
      <c r="C266" s="156"/>
      <c r="F266" s="45"/>
      <c r="G266" s="24"/>
      <c r="H266" s="22" t="s">
        <v>77</v>
      </c>
      <c r="I266" s="22" t="s">
        <v>77</v>
      </c>
      <c r="J266" s="22" t="s">
        <v>77</v>
      </c>
      <c r="K266" s="22" t="s">
        <v>77</v>
      </c>
      <c r="L266" s="22" t="s">
        <v>77</v>
      </c>
      <c r="M266" s="22" t="s">
        <v>77</v>
      </c>
    </row>
    <row r="267" spans="1:19" hidden="1" x14ac:dyDescent="0.25">
      <c r="A267" s="10">
        <v>45190</v>
      </c>
      <c r="B267" s="1">
        <v>117</v>
      </c>
      <c r="C267" s="156" t="s">
        <v>220</v>
      </c>
      <c r="D267" s="10">
        <v>45190</v>
      </c>
      <c r="E267" s="11">
        <v>326823.61</v>
      </c>
      <c r="F267" s="40">
        <f>+SUMIF(H266:BB266,$B$1,H267:BB267)</f>
        <v>0</v>
      </c>
      <c r="G267" s="24">
        <v>6</v>
      </c>
      <c r="H267" s="18">
        <v>54470.601953513302</v>
      </c>
      <c r="I267" s="18">
        <v>54470.601953513302</v>
      </c>
      <c r="J267" s="18">
        <v>54470.601953513302</v>
      </c>
      <c r="K267" s="18">
        <v>54470.601953513302</v>
      </c>
      <c r="L267" s="18">
        <v>54470.601953513302</v>
      </c>
      <c r="M267" s="18">
        <v>54470.6</v>
      </c>
    </row>
    <row r="268" spans="1:19" hidden="1" x14ac:dyDescent="0.25">
      <c r="C268" s="21">
        <f>+SUMIFS(H267:AW267,H266:AW266,$A$1)-E267</f>
        <v>-2.3243349278345704E-4</v>
      </c>
      <c r="F268" s="45"/>
      <c r="G268" s="24"/>
    </row>
    <row r="269" spans="1:19" hidden="1" x14ac:dyDescent="0.25">
      <c r="F269" s="45"/>
      <c r="G269" s="24"/>
    </row>
    <row r="270" spans="1:19" hidden="1" x14ac:dyDescent="0.25">
      <c r="F270" s="45"/>
      <c r="G270" s="24"/>
      <c r="H270" s="22" t="s">
        <v>77</v>
      </c>
      <c r="I270" s="22" t="s">
        <v>77</v>
      </c>
      <c r="J270" s="22" t="s">
        <v>77</v>
      </c>
      <c r="K270" s="22" t="s">
        <v>77</v>
      </c>
    </row>
    <row r="271" spans="1:19" hidden="1" x14ac:dyDescent="0.25">
      <c r="A271" s="10">
        <v>45198</v>
      </c>
      <c r="B271" s="1">
        <v>128</v>
      </c>
      <c r="C271" s="156" t="s">
        <v>221</v>
      </c>
      <c r="D271" s="10">
        <v>45198</v>
      </c>
      <c r="E271" s="191">
        <v>140000</v>
      </c>
      <c r="F271" s="40">
        <f>+SUMIF(H270:BB270,$B$1,H271:BB271)</f>
        <v>0</v>
      </c>
      <c r="G271" s="24">
        <v>4</v>
      </c>
      <c r="H271" s="18">
        <v>35000</v>
      </c>
      <c r="I271" s="18">
        <v>35000</v>
      </c>
      <c r="J271" s="18">
        <v>35000</v>
      </c>
      <c r="K271" s="18">
        <v>35000</v>
      </c>
    </row>
    <row r="272" spans="1:19" hidden="1" x14ac:dyDescent="0.25">
      <c r="C272" s="21">
        <f>+SUMIFS(H271:AW271,H270:AW270,$A$1)-E271</f>
        <v>0</v>
      </c>
      <c r="F272" s="45"/>
      <c r="G272" s="24"/>
    </row>
    <row r="273" spans="1:11" hidden="1" x14ac:dyDescent="0.25">
      <c r="C273" s="21"/>
      <c r="F273" s="45"/>
      <c r="G273" s="24"/>
      <c r="J273" t="s">
        <v>245</v>
      </c>
    </row>
    <row r="274" spans="1:11" hidden="1" x14ac:dyDescent="0.25">
      <c r="F274" s="45"/>
      <c r="G274" s="24"/>
      <c r="H274" s="22" t="s">
        <v>77</v>
      </c>
      <c r="I274" s="22" t="s">
        <v>77</v>
      </c>
      <c r="J274" s="22" t="s">
        <v>77</v>
      </c>
    </row>
    <row r="275" spans="1:11" hidden="1" x14ac:dyDescent="0.25">
      <c r="A275" s="10">
        <v>45287</v>
      </c>
      <c r="B275" s="1">
        <v>128</v>
      </c>
      <c r="C275" s="156" t="s">
        <v>221</v>
      </c>
      <c r="D275" s="10">
        <v>45287</v>
      </c>
      <c r="E275" s="191">
        <v>120000</v>
      </c>
      <c r="F275" s="40">
        <f>+SUMIF(H274:AZ274,$B$1,H275:BB275)</f>
        <v>0</v>
      </c>
      <c r="G275" s="24">
        <v>3</v>
      </c>
      <c r="H275" s="18">
        <v>20000</v>
      </c>
      <c r="I275" s="18">
        <v>50000</v>
      </c>
      <c r="J275" s="18">
        <v>50000</v>
      </c>
      <c r="K275" s="30"/>
    </row>
    <row r="276" spans="1:11" hidden="1" x14ac:dyDescent="0.25">
      <c r="C276" s="21">
        <f>+SUMIFS(H275:AW275,H274:AW274,$A$1)-E275</f>
        <v>0</v>
      </c>
      <c r="F276" s="45"/>
      <c r="G276" s="24"/>
    </row>
    <row r="277" spans="1:11" hidden="1" x14ac:dyDescent="0.25">
      <c r="F277" s="45"/>
      <c r="G277" s="24"/>
      <c r="K277" t="s">
        <v>187</v>
      </c>
    </row>
    <row r="278" spans="1:11" hidden="1" x14ac:dyDescent="0.25">
      <c r="F278" s="45"/>
      <c r="G278" s="24"/>
      <c r="H278" s="22" t="s">
        <v>77</v>
      </c>
      <c r="I278" s="22" t="s">
        <v>77</v>
      </c>
      <c r="J278" s="22" t="s">
        <v>77</v>
      </c>
      <c r="K278" s="22" t="s">
        <v>77</v>
      </c>
    </row>
    <row r="279" spans="1:11" hidden="1" x14ac:dyDescent="0.25">
      <c r="A279" s="10">
        <v>45314</v>
      </c>
      <c r="B279" s="1">
        <v>128</v>
      </c>
      <c r="C279" s="156" t="s">
        <v>221</v>
      </c>
      <c r="D279" s="10">
        <v>45314</v>
      </c>
      <c r="E279" s="191">
        <v>252513.57</v>
      </c>
      <c r="F279" s="40">
        <f>+SUMIF(H278:AU278,$B$1,H279:AU279)</f>
        <v>0</v>
      </c>
      <c r="G279" s="24">
        <v>4</v>
      </c>
      <c r="H279" s="18">
        <v>63128.39</v>
      </c>
      <c r="I279" s="18">
        <v>63128.39</v>
      </c>
      <c r="J279" s="18">
        <v>63128.39</v>
      </c>
      <c r="K279" s="18">
        <v>63128.4</v>
      </c>
    </row>
    <row r="280" spans="1:11" hidden="1" x14ac:dyDescent="0.25">
      <c r="C280" s="21">
        <f>+SUMIFS(H279:AP279,H278:AP278,$A$1)-E279</f>
        <v>0</v>
      </c>
      <c r="F280" s="45"/>
      <c r="G280" s="24"/>
    </row>
    <row r="281" spans="1:11" hidden="1" x14ac:dyDescent="0.25">
      <c r="F281" s="45"/>
      <c r="G281" s="24"/>
    </row>
    <row r="282" spans="1:11" ht="16.899999999999999" hidden="1" customHeight="1" x14ac:dyDescent="0.25">
      <c r="F282" s="45"/>
      <c r="G282" s="24"/>
      <c r="H282" s="22" t="s">
        <v>77</v>
      </c>
      <c r="I282" s="22" t="s">
        <v>77</v>
      </c>
      <c r="J282" s="22" t="s">
        <v>77</v>
      </c>
    </row>
    <row r="283" spans="1:11" hidden="1" x14ac:dyDescent="0.25">
      <c r="A283" s="10">
        <v>45203</v>
      </c>
      <c r="B283" s="1">
        <v>222</v>
      </c>
      <c r="C283" s="156" t="s">
        <v>222</v>
      </c>
      <c r="D283" s="10">
        <v>45203</v>
      </c>
      <c r="E283" s="191">
        <v>74380.17</v>
      </c>
      <c r="F283" s="40">
        <f>+SUMIF(H282:BB282,$B$1,H283:BB283)</f>
        <v>0</v>
      </c>
      <c r="G283" s="24">
        <v>3</v>
      </c>
      <c r="H283" s="18">
        <v>24793.39</v>
      </c>
      <c r="I283" s="18">
        <v>24793.39</v>
      </c>
      <c r="J283" s="18">
        <v>24793.39</v>
      </c>
    </row>
    <row r="284" spans="1:11" hidden="1" x14ac:dyDescent="0.25">
      <c r="C284" s="21">
        <f>+SUMIFS(H283:AW283,H282:AW282,$A$1)-E283</f>
        <v>0</v>
      </c>
      <c r="F284" s="45"/>
      <c r="G284" s="24"/>
    </row>
    <row r="285" spans="1:11" hidden="1" x14ac:dyDescent="0.25">
      <c r="F285" s="45"/>
      <c r="G285" s="24"/>
      <c r="H285" t="s">
        <v>87</v>
      </c>
    </row>
    <row r="286" spans="1:11" hidden="1" x14ac:dyDescent="0.25">
      <c r="A286" s="10">
        <v>45209</v>
      </c>
      <c r="B286" s="24">
        <v>129</v>
      </c>
      <c r="C286" s="156" t="s">
        <v>224</v>
      </c>
      <c r="D286" s="10">
        <v>45209</v>
      </c>
      <c r="E286" s="191">
        <v>42563.05</v>
      </c>
      <c r="F286" s="40">
        <f>+SUMIF(H286:AR286,$B$1,H287:AU287)</f>
        <v>0</v>
      </c>
      <c r="G286" s="24"/>
      <c r="H286" s="22" t="s">
        <v>77</v>
      </c>
    </row>
    <row r="287" spans="1:11" hidden="1" x14ac:dyDescent="0.25">
      <c r="C287" s="21">
        <f>+SUMIFS(H287:AU287,H286:AU286,$A$1)-E286</f>
        <v>0</v>
      </c>
      <c r="F287" s="45"/>
      <c r="G287" s="24"/>
      <c r="H287" s="18">
        <v>42563.05</v>
      </c>
    </row>
    <row r="288" spans="1:11" hidden="1" x14ac:dyDescent="0.25">
      <c r="F288" s="45"/>
      <c r="G288" s="24"/>
    </row>
    <row r="289" spans="1:19" hidden="1" x14ac:dyDescent="0.25">
      <c r="F289" s="45"/>
      <c r="G289" s="24"/>
      <c r="H289" s="22" t="s">
        <v>77</v>
      </c>
      <c r="I289" s="22" t="s">
        <v>77</v>
      </c>
    </row>
    <row r="290" spans="1:19" ht="13.9" hidden="1" customHeight="1" x14ac:dyDescent="0.25">
      <c r="A290" s="10">
        <v>45210</v>
      </c>
      <c r="B290" s="24">
        <v>177</v>
      </c>
      <c r="C290" s="156" t="s">
        <v>201</v>
      </c>
      <c r="D290" s="10">
        <v>45210</v>
      </c>
      <c r="E290" s="191">
        <v>60000</v>
      </c>
      <c r="F290" s="40">
        <f>+SUMIF(H289:AR289,$B$1,H290:AU290)</f>
        <v>0</v>
      </c>
      <c r="G290" s="24"/>
      <c r="H290" s="18">
        <v>30000</v>
      </c>
      <c r="I290" s="18">
        <v>30000</v>
      </c>
    </row>
    <row r="291" spans="1:19" hidden="1" x14ac:dyDescent="0.25">
      <c r="C291" s="21">
        <f>+SUMIFS(H290:AW290,H289:AW289,$A$1)-E290</f>
        <v>0</v>
      </c>
      <c r="F291" s="45"/>
      <c r="G291" s="24"/>
    </row>
    <row r="292" spans="1:19" hidden="1" x14ac:dyDescent="0.25">
      <c r="A292" s="10"/>
      <c r="F292" s="45"/>
      <c r="G292" s="24"/>
      <c r="M292" t="s">
        <v>245</v>
      </c>
    </row>
    <row r="293" spans="1:19" hidden="1" x14ac:dyDescent="0.25">
      <c r="A293" s="10"/>
      <c r="F293" s="45"/>
      <c r="G293" s="24"/>
      <c r="H293" s="22" t="s">
        <v>77</v>
      </c>
      <c r="I293" s="22" t="s">
        <v>77</v>
      </c>
      <c r="J293" s="22" t="s">
        <v>77</v>
      </c>
      <c r="K293" s="22" t="s">
        <v>77</v>
      </c>
      <c r="L293" s="22" t="s">
        <v>77</v>
      </c>
      <c r="M293" s="22" t="s">
        <v>77</v>
      </c>
    </row>
    <row r="294" spans="1:19" hidden="1" x14ac:dyDescent="0.25">
      <c r="A294" s="10">
        <v>45217</v>
      </c>
      <c r="B294" s="1">
        <v>60</v>
      </c>
      <c r="C294" s="156" t="s">
        <v>225</v>
      </c>
      <c r="D294" s="10">
        <v>45217</v>
      </c>
      <c r="E294" s="191">
        <v>200000</v>
      </c>
      <c r="F294" s="40">
        <f>+SUMIF(H293:AR293,$B$1,H294:AU294)</f>
        <v>0</v>
      </c>
      <c r="G294" s="24">
        <v>6</v>
      </c>
      <c r="H294" s="18">
        <v>33300</v>
      </c>
      <c r="I294" s="18">
        <v>33300</v>
      </c>
      <c r="J294" s="18">
        <v>33300</v>
      </c>
      <c r="K294" s="18">
        <v>33300</v>
      </c>
      <c r="L294" s="18">
        <v>33300</v>
      </c>
      <c r="M294" s="49">
        <v>33500</v>
      </c>
    </row>
    <row r="295" spans="1:19" hidden="1" x14ac:dyDescent="0.25">
      <c r="C295" s="21">
        <f>+SUMIFS(H294:AW294,H293:AW293,$A$1)-E294</f>
        <v>0</v>
      </c>
      <c r="F295" s="45"/>
      <c r="G295" s="24"/>
    </row>
    <row r="296" spans="1:19" hidden="1" x14ac:dyDescent="0.25">
      <c r="C296" s="21"/>
      <c r="F296" s="45"/>
      <c r="G296" s="24"/>
      <c r="J296" t="s">
        <v>91</v>
      </c>
      <c r="K296" t="s">
        <v>238</v>
      </c>
    </row>
    <row r="297" spans="1:19" hidden="1" x14ac:dyDescent="0.25">
      <c r="F297" s="45"/>
      <c r="G297" s="24"/>
      <c r="H297" s="22" t="s">
        <v>77</v>
      </c>
      <c r="I297" s="22" t="s">
        <v>77</v>
      </c>
      <c r="J297" s="22" t="s">
        <v>77</v>
      </c>
      <c r="K297" s="282" t="s">
        <v>77</v>
      </c>
      <c r="L297" s="282" t="s">
        <v>77</v>
      </c>
      <c r="M297" s="282" t="s">
        <v>77</v>
      </c>
      <c r="N297" s="282" t="s">
        <v>77</v>
      </c>
      <c r="P297" s="23"/>
    </row>
    <row r="298" spans="1:19" hidden="1" x14ac:dyDescent="0.25">
      <c r="A298" s="10">
        <v>45476</v>
      </c>
      <c r="B298" s="1">
        <v>128</v>
      </c>
      <c r="C298" s="156" t="s">
        <v>221</v>
      </c>
      <c r="D298" s="10">
        <v>45476</v>
      </c>
      <c r="E298" s="191">
        <v>616907.51</v>
      </c>
      <c r="F298" s="40">
        <f>+SUMIF(H297:AU297,$B$1,H298:AU298)</f>
        <v>0</v>
      </c>
      <c r="G298" s="24">
        <v>7</v>
      </c>
      <c r="H298" s="49">
        <v>88000</v>
      </c>
      <c r="I298" s="49">
        <v>88000</v>
      </c>
      <c r="J298" s="49">
        <v>88000</v>
      </c>
      <c r="K298" s="283">
        <v>88000</v>
      </c>
      <c r="L298" s="283">
        <v>88000</v>
      </c>
      <c r="M298" s="283">
        <v>88000</v>
      </c>
      <c r="N298" s="283">
        <v>88907.51</v>
      </c>
      <c r="O298" s="23">
        <f>(I322+J322+K322+L322)</f>
        <v>250000</v>
      </c>
      <c r="P298" s="23">
        <f>(K298+L298+M298+N298)</f>
        <v>352907.51</v>
      </c>
      <c r="Q298" s="23">
        <f>(K302+L302+M302+N302+O302+P302)</f>
        <v>343813.5</v>
      </c>
      <c r="R298" s="23">
        <f>(J306+K306+L306+M306)</f>
        <v>250000</v>
      </c>
      <c r="S298" s="23">
        <f>(O298+P298+Q298+R298)</f>
        <v>1196721.01</v>
      </c>
    </row>
    <row r="299" spans="1:19" hidden="1" x14ac:dyDescent="0.25">
      <c r="C299" s="21">
        <f>+SUMIFS(H298:AP298,H297:AP297,$A$1)-E298</f>
        <v>0</v>
      </c>
      <c r="F299" s="45"/>
      <c r="G299" s="24"/>
    </row>
    <row r="300" spans="1:19" hidden="1" x14ac:dyDescent="0.25">
      <c r="C300" s="21"/>
      <c r="F300" s="45"/>
      <c r="G300" s="24"/>
      <c r="J300" t="s">
        <v>91</v>
      </c>
      <c r="K300" t="s">
        <v>238</v>
      </c>
    </row>
    <row r="301" spans="1:19" hidden="1" x14ac:dyDescent="0.25">
      <c r="F301" s="45"/>
      <c r="G301" s="24"/>
      <c r="H301" s="22" t="s">
        <v>77</v>
      </c>
      <c r="I301" s="22" t="s">
        <v>77</v>
      </c>
      <c r="J301" s="22" t="s">
        <v>77</v>
      </c>
      <c r="K301" s="282" t="s">
        <v>77</v>
      </c>
      <c r="L301" s="282" t="s">
        <v>77</v>
      </c>
      <c r="M301" s="282" t="s">
        <v>77</v>
      </c>
      <c r="N301" s="282" t="s">
        <v>77</v>
      </c>
      <c r="O301" s="282" t="s">
        <v>77</v>
      </c>
      <c r="P301" s="282" t="s">
        <v>77</v>
      </c>
    </row>
    <row r="302" spans="1:19" hidden="1" x14ac:dyDescent="0.25">
      <c r="A302" s="10">
        <v>45532</v>
      </c>
      <c r="B302" s="1">
        <v>128</v>
      </c>
      <c r="C302" s="156" t="s">
        <v>221</v>
      </c>
      <c r="D302" s="10">
        <v>45532</v>
      </c>
      <c r="E302" s="191">
        <v>493813.5</v>
      </c>
      <c r="F302" s="40">
        <f>+SUMIF(H301:AU301,$B$1,H302:AU302)</f>
        <v>0</v>
      </c>
      <c r="G302" s="24">
        <v>7</v>
      </c>
      <c r="H302" s="49">
        <v>50000</v>
      </c>
      <c r="I302" s="281">
        <v>50000</v>
      </c>
      <c r="J302" s="281">
        <v>50000</v>
      </c>
      <c r="K302" s="284">
        <v>100000</v>
      </c>
      <c r="L302" s="284">
        <v>50000</v>
      </c>
      <c r="M302" s="284">
        <v>50000</v>
      </c>
      <c r="N302" s="284">
        <v>50000</v>
      </c>
      <c r="O302" s="284">
        <v>50000</v>
      </c>
      <c r="P302" s="284">
        <v>43813.5</v>
      </c>
      <c r="Q302" s="30"/>
    </row>
    <row r="303" spans="1:19" hidden="1" x14ac:dyDescent="0.25">
      <c r="C303" s="21">
        <f>+SUMIFS(H302:AP302,H301:AP301,$A$1)-E302</f>
        <v>0</v>
      </c>
      <c r="F303" s="45"/>
      <c r="G303" s="24"/>
      <c r="S303" s="23"/>
    </row>
    <row r="304" spans="1:19" hidden="1" x14ac:dyDescent="0.25">
      <c r="C304" s="21"/>
      <c r="F304" s="45"/>
      <c r="G304" s="24"/>
      <c r="I304" t="s">
        <v>91</v>
      </c>
      <c r="J304" t="s">
        <v>238</v>
      </c>
    </row>
    <row r="305" spans="1:15" hidden="1" x14ac:dyDescent="0.25">
      <c r="F305" s="45"/>
      <c r="G305" s="24"/>
      <c r="H305" s="22" t="s">
        <v>77</v>
      </c>
      <c r="I305" s="22" t="s">
        <v>77</v>
      </c>
      <c r="J305" s="282" t="s">
        <v>77</v>
      </c>
      <c r="K305" s="282" t="s">
        <v>77</v>
      </c>
      <c r="L305" s="282" t="s">
        <v>77</v>
      </c>
      <c r="M305" s="282" t="s">
        <v>77</v>
      </c>
    </row>
    <row r="306" spans="1:15" hidden="1" x14ac:dyDescent="0.25">
      <c r="A306" s="10">
        <v>45569</v>
      </c>
      <c r="B306" s="1">
        <v>128</v>
      </c>
      <c r="C306" s="156" t="s">
        <v>221</v>
      </c>
      <c r="D306" s="10">
        <v>45569</v>
      </c>
      <c r="E306" s="191">
        <v>350000</v>
      </c>
      <c r="F306" s="40">
        <f>+SUMIF(H305:AS305,$B$1,H306:AS306)</f>
        <v>0</v>
      </c>
      <c r="G306" s="24">
        <v>6</v>
      </c>
      <c r="H306" s="281">
        <v>50000</v>
      </c>
      <c r="I306" s="281">
        <v>50000</v>
      </c>
      <c r="J306" s="284">
        <v>50000</v>
      </c>
      <c r="K306" s="284">
        <v>100000</v>
      </c>
      <c r="L306" s="284">
        <v>50000</v>
      </c>
      <c r="M306" s="284">
        <v>50000</v>
      </c>
    </row>
    <row r="307" spans="1:15" hidden="1" x14ac:dyDescent="0.25">
      <c r="C307" s="21">
        <f>+SUMIFS(H306:AN306,H305:AN305,$A$1)-E306</f>
        <v>0</v>
      </c>
      <c r="F307" s="45"/>
      <c r="G307" s="24"/>
    </row>
    <row r="308" spans="1:15" ht="19.899999999999999" hidden="1" customHeight="1" x14ac:dyDescent="0.25">
      <c r="C308" s="21"/>
      <c r="F308" s="45"/>
      <c r="G308" s="24"/>
      <c r="M308" t="s">
        <v>215</v>
      </c>
    </row>
    <row r="309" spans="1:15" hidden="1" x14ac:dyDescent="0.25">
      <c r="A309" s="10"/>
      <c r="F309" s="45"/>
      <c r="G309" s="24"/>
      <c r="H309" s="22" t="s">
        <v>77</v>
      </c>
      <c r="I309" s="22" t="s">
        <v>77</v>
      </c>
      <c r="J309" s="22" t="s">
        <v>77</v>
      </c>
      <c r="K309" s="22" t="s">
        <v>77</v>
      </c>
      <c r="L309" s="22" t="s">
        <v>77</v>
      </c>
      <c r="M309" s="22" t="s">
        <v>77</v>
      </c>
    </row>
    <row r="310" spans="1:15" hidden="1" x14ac:dyDescent="0.25">
      <c r="A310" s="10">
        <v>45362</v>
      </c>
      <c r="B310" s="1">
        <v>60</v>
      </c>
      <c r="C310" s="156" t="s">
        <v>225</v>
      </c>
      <c r="D310" s="10">
        <v>45362</v>
      </c>
      <c r="E310" s="191">
        <v>396000</v>
      </c>
      <c r="F310" s="40">
        <f>+SUMIF(H309:AR309,$B$1,H310:AU310)</f>
        <v>0</v>
      </c>
      <c r="G310" s="24">
        <v>6</v>
      </c>
      <c r="H310" s="49">
        <v>66000</v>
      </c>
      <c r="I310" s="49">
        <v>66000</v>
      </c>
      <c r="J310" s="49">
        <v>66000</v>
      </c>
      <c r="K310" s="49">
        <v>66000</v>
      </c>
      <c r="L310" s="49">
        <v>66000</v>
      </c>
      <c r="M310" s="49">
        <v>66000</v>
      </c>
    </row>
    <row r="311" spans="1:15" hidden="1" x14ac:dyDescent="0.25">
      <c r="C311" s="21">
        <f>+SUMIFS(H310:AW310,H309:AW309,$A$1)-E310</f>
        <v>0</v>
      </c>
      <c r="F311" s="45"/>
      <c r="G311" s="24"/>
    </row>
    <row r="312" spans="1:15" hidden="1" x14ac:dyDescent="0.25">
      <c r="C312" s="21"/>
      <c r="F312" s="45"/>
      <c r="G312" s="24"/>
      <c r="M312" t="s">
        <v>251</v>
      </c>
    </row>
    <row r="313" spans="1:15" hidden="1" x14ac:dyDescent="0.25">
      <c r="F313" s="45"/>
      <c r="G313" s="24"/>
      <c r="H313" s="22" t="s">
        <v>77</v>
      </c>
      <c r="I313" s="22" t="s">
        <v>77</v>
      </c>
      <c r="J313" s="22" t="s">
        <v>77</v>
      </c>
      <c r="K313" s="22" t="s">
        <v>77</v>
      </c>
      <c r="L313" s="22" t="s">
        <v>77</v>
      </c>
      <c r="M313" s="22" t="s">
        <v>77</v>
      </c>
    </row>
    <row r="314" spans="1:15" hidden="1" x14ac:dyDescent="0.25">
      <c r="A314" s="10">
        <v>45194</v>
      </c>
      <c r="B314" s="24">
        <v>213</v>
      </c>
      <c r="C314" s="156" t="s">
        <v>226</v>
      </c>
      <c r="D314" s="10">
        <v>45194</v>
      </c>
      <c r="E314" s="191">
        <v>58264.46</v>
      </c>
      <c r="F314" s="40">
        <f>+SUMIF(H313:AM313,$B$1,H314:AP314)</f>
        <v>0</v>
      </c>
      <c r="G314" s="24">
        <v>6</v>
      </c>
      <c r="H314" s="49">
        <v>1377.41</v>
      </c>
      <c r="I314" s="18">
        <v>11377.41</v>
      </c>
      <c r="J314" s="18">
        <v>11377.41</v>
      </c>
      <c r="K314" s="18">
        <v>11377.41</v>
      </c>
      <c r="L314" s="18">
        <v>11377.41</v>
      </c>
      <c r="M314" s="18">
        <v>11377.41</v>
      </c>
    </row>
    <row r="315" spans="1:15" hidden="1" x14ac:dyDescent="0.25">
      <c r="B315" s="1"/>
      <c r="C315" s="21">
        <f>+SUMIFS(H314:AR314,H313:AR313,$A$1)-E314</f>
        <v>0</v>
      </c>
      <c r="F315" s="45"/>
      <c r="G315" s="24"/>
    </row>
    <row r="316" spans="1:15" hidden="1" x14ac:dyDescent="0.25">
      <c r="B316" s="1"/>
      <c r="C316" s="21"/>
      <c r="F316" s="45"/>
      <c r="G316" s="24"/>
      <c r="K316" t="s">
        <v>251</v>
      </c>
    </row>
    <row r="317" spans="1:15" hidden="1" x14ac:dyDescent="0.25">
      <c r="B317" s="1"/>
      <c r="C317" s="21"/>
      <c r="F317" s="45"/>
      <c r="G317" s="24"/>
      <c r="H317" s="22" t="s">
        <v>77</v>
      </c>
      <c r="I317" s="22" t="s">
        <v>77</v>
      </c>
      <c r="J317" s="22" t="s">
        <v>77</v>
      </c>
      <c r="K317" s="22" t="s">
        <v>77</v>
      </c>
      <c r="O317" s="196">
        <f>(L314+J318)</f>
        <v>17627.41</v>
      </c>
    </row>
    <row r="318" spans="1:15" hidden="1" x14ac:dyDescent="0.25">
      <c r="A318" s="10">
        <v>45259</v>
      </c>
      <c r="B318" s="24">
        <v>213</v>
      </c>
      <c r="C318" s="156" t="s">
        <v>226</v>
      </c>
      <c r="D318" s="10">
        <v>45259</v>
      </c>
      <c r="E318" s="191">
        <v>25000</v>
      </c>
      <c r="F318" s="40">
        <f>+SUMIF(H317:AO317,$B$1,H318:AR318)</f>
        <v>0</v>
      </c>
      <c r="G318" s="24">
        <v>4</v>
      </c>
      <c r="H318" s="18">
        <v>6250</v>
      </c>
      <c r="I318" s="18">
        <v>6250</v>
      </c>
      <c r="J318" s="18">
        <v>6250</v>
      </c>
      <c r="K318" s="18">
        <v>6250</v>
      </c>
    </row>
    <row r="319" spans="1:15" hidden="1" x14ac:dyDescent="0.25">
      <c r="B319" s="1"/>
      <c r="C319" s="21">
        <f>+SUMIFS(H318:AT318,H317:AT317,$A$1)-E318</f>
        <v>0</v>
      </c>
      <c r="F319" s="45"/>
      <c r="G319" s="24"/>
    </row>
    <row r="320" spans="1:15" hidden="1" x14ac:dyDescent="0.25">
      <c r="B320" s="1"/>
      <c r="C320" s="21"/>
      <c r="F320" s="45"/>
      <c r="G320" s="24"/>
      <c r="H320" t="s">
        <v>91</v>
      </c>
      <c r="I320" t="s">
        <v>238</v>
      </c>
      <c r="N320" s="280"/>
    </row>
    <row r="321" spans="1:25" hidden="1" x14ac:dyDescent="0.25">
      <c r="F321" s="45"/>
      <c r="G321" s="24"/>
      <c r="H321" s="22" t="s">
        <v>77</v>
      </c>
      <c r="I321" s="282" t="s">
        <v>77</v>
      </c>
      <c r="J321" s="282" t="s">
        <v>77</v>
      </c>
      <c r="K321" s="282" t="s">
        <v>77</v>
      </c>
      <c r="L321" s="282" t="s">
        <v>77</v>
      </c>
    </row>
    <row r="322" spans="1:25" hidden="1" x14ac:dyDescent="0.25">
      <c r="A322" s="10">
        <v>45600</v>
      </c>
      <c r="B322" s="1">
        <v>128</v>
      </c>
      <c r="C322" s="156" t="s">
        <v>221</v>
      </c>
      <c r="D322" s="10">
        <v>45600</v>
      </c>
      <c r="E322" s="191">
        <v>300000</v>
      </c>
      <c r="F322" s="40">
        <f>+SUMIF(H321:AQ321,$B$1,H322:AQ322)</f>
        <v>0</v>
      </c>
      <c r="G322" s="24">
        <v>5</v>
      </c>
      <c r="H322" s="281">
        <v>50000</v>
      </c>
      <c r="I322" s="284">
        <v>50000</v>
      </c>
      <c r="J322" s="284">
        <v>50000</v>
      </c>
      <c r="K322" s="284">
        <v>100000</v>
      </c>
      <c r="L322" s="284">
        <v>50000</v>
      </c>
    </row>
    <row r="323" spans="1:25" hidden="1" x14ac:dyDescent="0.25">
      <c r="C323" s="21">
        <f>+SUMIFS(H322:AL322,H321:AL321,$A$1)-E322</f>
        <v>0</v>
      </c>
      <c r="F323" s="45"/>
      <c r="G323" s="24"/>
    </row>
    <row r="324" spans="1:25" hidden="1" x14ac:dyDescent="0.25">
      <c r="B324" s="1"/>
      <c r="C324" s="21"/>
      <c r="F324" s="45"/>
      <c r="G324" s="24"/>
      <c r="O324" t="s">
        <v>91</v>
      </c>
    </row>
    <row r="325" spans="1:25" hidden="1" x14ac:dyDescent="0.25">
      <c r="B325" s="1"/>
      <c r="C325" s="21"/>
      <c r="F325" s="45"/>
      <c r="G325" s="24"/>
      <c r="H325" s="22" t="s">
        <v>77</v>
      </c>
      <c r="I325" s="22" t="s">
        <v>77</v>
      </c>
      <c r="J325" s="22" t="s">
        <v>77</v>
      </c>
      <c r="K325" s="22" t="s">
        <v>77</v>
      </c>
      <c r="L325" s="22" t="s">
        <v>77</v>
      </c>
      <c r="M325" s="22" t="s">
        <v>77</v>
      </c>
      <c r="N325" s="22" t="s">
        <v>77</v>
      </c>
      <c r="O325" s="22" t="s">
        <v>77</v>
      </c>
    </row>
    <row r="326" spans="1:25" hidden="1" x14ac:dyDescent="0.25">
      <c r="A326" s="10">
        <v>45328</v>
      </c>
      <c r="B326" s="24">
        <v>213</v>
      </c>
      <c r="C326" s="156" t="s">
        <v>226</v>
      </c>
      <c r="D326" s="10">
        <v>45328</v>
      </c>
      <c r="E326" s="191">
        <v>483872.08</v>
      </c>
      <c r="F326" s="40">
        <f>+SUMIF(H325:AO325,$B$1,H326:AR326)</f>
        <v>0</v>
      </c>
      <c r="G326" s="24">
        <v>8</v>
      </c>
      <c r="H326" s="18">
        <v>60484.01</v>
      </c>
      <c r="I326" s="18">
        <v>60484.01</v>
      </c>
      <c r="J326" s="18">
        <v>60484.01</v>
      </c>
      <c r="K326" s="18">
        <v>60484.01</v>
      </c>
      <c r="L326" s="18">
        <v>60484.01</v>
      </c>
      <c r="M326" s="18">
        <v>60484.01</v>
      </c>
      <c r="N326" s="18">
        <v>60484.01</v>
      </c>
      <c r="O326" s="18">
        <v>60484.01</v>
      </c>
    </row>
    <row r="327" spans="1:25" hidden="1" x14ac:dyDescent="0.25">
      <c r="B327" s="1"/>
      <c r="C327" s="21">
        <f>+SUMIFS(H326:AT326,H325:AT325,$A$1)-E326</f>
        <v>0</v>
      </c>
      <c r="F327" s="45"/>
      <c r="G327" s="24"/>
    </row>
    <row r="328" spans="1:25" hidden="1" x14ac:dyDescent="0.25">
      <c r="B328" s="1"/>
      <c r="C328" s="21"/>
      <c r="F328" s="45"/>
      <c r="G328" s="24"/>
      <c r="J328" t="s">
        <v>159</v>
      </c>
    </row>
    <row r="329" spans="1:25" hidden="1" x14ac:dyDescent="0.25">
      <c r="A329" s="51"/>
      <c r="C329" s="11"/>
      <c r="D329" s="51"/>
      <c r="E329" s="11"/>
      <c r="F329" s="45"/>
      <c r="H329" s="22" t="s">
        <v>77</v>
      </c>
      <c r="I329" s="22" t="s">
        <v>77</v>
      </c>
      <c r="J329" s="22" t="s">
        <v>77</v>
      </c>
      <c r="L329" s="23"/>
    </row>
    <row r="330" spans="1:25" hidden="1" x14ac:dyDescent="0.25">
      <c r="A330" s="51">
        <v>45688</v>
      </c>
      <c r="B330" s="24">
        <v>15</v>
      </c>
      <c r="C330" s="155" t="s">
        <v>212</v>
      </c>
      <c r="D330" s="51">
        <v>45688</v>
      </c>
      <c r="E330" s="11">
        <v>450000</v>
      </c>
      <c r="F330" s="290">
        <f>+SUMIF(H329:BB329,$B$1,H330:BB330)</f>
        <v>0</v>
      </c>
      <c r="G330" s="1">
        <v>3</v>
      </c>
      <c r="H330" s="328">
        <v>150000</v>
      </c>
      <c r="I330" s="328">
        <v>150000</v>
      </c>
      <c r="J330" s="328">
        <v>150000</v>
      </c>
      <c r="L330" s="23"/>
    </row>
    <row r="331" spans="1:25" hidden="1" x14ac:dyDescent="0.25">
      <c r="C331" s="21">
        <f>+SUMIFS(H330:AW330,H329:AW329,$A$1)-E330</f>
        <v>0</v>
      </c>
      <c r="D331" s="51"/>
      <c r="E331" s="11"/>
      <c r="F331" s="45"/>
      <c r="K331" s="23"/>
    </row>
    <row r="332" spans="1:25" hidden="1" x14ac:dyDescent="0.25">
      <c r="C332" s="21"/>
      <c r="D332" s="51"/>
      <c r="E332" s="11"/>
      <c r="F332" s="45"/>
      <c r="Y332" t="s">
        <v>159</v>
      </c>
    </row>
    <row r="333" spans="1:25" hidden="1" x14ac:dyDescent="0.25">
      <c r="B333" s="1"/>
      <c r="F333" s="45"/>
      <c r="G333" s="24"/>
      <c r="H333" s="22" t="s">
        <v>77</v>
      </c>
      <c r="I333" s="22" t="s">
        <v>77</v>
      </c>
      <c r="J333" s="22" t="s">
        <v>77</v>
      </c>
      <c r="K333" s="22" t="s">
        <v>77</v>
      </c>
      <c r="L333" s="22" t="s">
        <v>77</v>
      </c>
      <c r="M333" s="22" t="s">
        <v>77</v>
      </c>
      <c r="N333" s="22" t="s">
        <v>77</v>
      </c>
      <c r="O333" s="22" t="s">
        <v>77</v>
      </c>
      <c r="P333" s="22" t="s">
        <v>77</v>
      </c>
      <c r="Q333" s="22" t="s">
        <v>77</v>
      </c>
      <c r="R333" s="22" t="s">
        <v>77</v>
      </c>
      <c r="S333" s="22" t="s">
        <v>77</v>
      </c>
      <c r="T333" s="22" t="s">
        <v>77</v>
      </c>
      <c r="U333" s="22" t="s">
        <v>77</v>
      </c>
      <c r="V333" s="22" t="s">
        <v>77</v>
      </c>
      <c r="W333" s="22" t="s">
        <v>77</v>
      </c>
      <c r="X333" s="22" t="s">
        <v>77</v>
      </c>
      <c r="Y333" s="22" t="s">
        <v>77</v>
      </c>
    </row>
    <row r="334" spans="1:25" hidden="1" x14ac:dyDescent="0.25">
      <c r="A334" s="10">
        <v>45219</v>
      </c>
      <c r="B334" s="1">
        <v>113</v>
      </c>
      <c r="C334" s="156" t="s">
        <v>227</v>
      </c>
      <c r="D334" s="10">
        <v>45219</v>
      </c>
      <c r="E334" s="191">
        <v>1097292.77</v>
      </c>
      <c r="F334" s="290">
        <f>+SUMIF(H333:AR333,$B$1,H334:AU334)</f>
        <v>0</v>
      </c>
      <c r="G334" s="24">
        <v>18</v>
      </c>
      <c r="H334" s="49">
        <v>60960.71</v>
      </c>
      <c r="I334" s="49">
        <v>60960.71</v>
      </c>
      <c r="J334" s="49">
        <v>60960.71</v>
      </c>
      <c r="K334" s="49">
        <v>60960.71</v>
      </c>
      <c r="L334" s="49">
        <v>60960.71</v>
      </c>
      <c r="M334" s="49">
        <v>60960.71</v>
      </c>
      <c r="N334" s="49">
        <v>60960.71</v>
      </c>
      <c r="O334" s="49">
        <v>60960.71</v>
      </c>
      <c r="P334" s="49">
        <v>60960.71</v>
      </c>
      <c r="Q334" s="49">
        <v>60960.71</v>
      </c>
      <c r="R334" s="49">
        <v>60960.71</v>
      </c>
      <c r="S334" s="49">
        <v>60960.71</v>
      </c>
      <c r="T334" s="49">
        <v>60960.71</v>
      </c>
      <c r="U334" s="49">
        <v>60960.71</v>
      </c>
      <c r="V334" s="49">
        <v>60960.71</v>
      </c>
      <c r="W334" s="49">
        <v>60960.71</v>
      </c>
      <c r="X334" s="49">
        <v>60960.71</v>
      </c>
      <c r="Y334" s="49">
        <v>60960.7</v>
      </c>
    </row>
    <row r="335" spans="1:25" hidden="1" x14ac:dyDescent="0.25">
      <c r="B335" s="1"/>
      <c r="C335" s="21">
        <f>+SUMIFS(H334:AW334,H333:AW333,$A$1)-E334</f>
        <v>0</v>
      </c>
      <c r="F335" s="45"/>
      <c r="G335" s="24"/>
    </row>
    <row r="336" spans="1:25" hidden="1" x14ac:dyDescent="0.25">
      <c r="B336" s="1"/>
      <c r="C336" s="21"/>
      <c r="F336" s="45"/>
      <c r="G336" s="24"/>
      <c r="I336" t="s">
        <v>95</v>
      </c>
    </row>
    <row r="337" spans="1:13" hidden="1" x14ac:dyDescent="0.25">
      <c r="B337" s="1"/>
      <c r="F337" s="45"/>
      <c r="G337" s="24"/>
      <c r="H337" s="22" t="s">
        <v>77</v>
      </c>
      <c r="I337" s="22" t="s">
        <v>77</v>
      </c>
    </row>
    <row r="338" spans="1:13" hidden="1" x14ac:dyDescent="0.25">
      <c r="A338" s="10">
        <v>45219</v>
      </c>
      <c r="B338" s="1">
        <v>71</v>
      </c>
      <c r="C338" s="156" t="s">
        <v>228</v>
      </c>
      <c r="D338" s="10">
        <v>45219</v>
      </c>
      <c r="E338" s="191">
        <v>298180.90999999997</v>
      </c>
      <c r="F338" s="40">
        <f>+SUMIF(H337:AR337,$B$1,H338:AU338)</f>
        <v>0</v>
      </c>
      <c r="G338" s="24">
        <v>2</v>
      </c>
      <c r="H338" s="49">
        <v>149090.45000000001</v>
      </c>
      <c r="I338" s="49">
        <v>149090.46</v>
      </c>
    </row>
    <row r="339" spans="1:13" hidden="1" x14ac:dyDescent="0.25">
      <c r="B339" s="1"/>
      <c r="C339" s="21">
        <f>+SUMIFS(H338:AW338,H337:AW337,$A$1)-E338</f>
        <v>0</v>
      </c>
      <c r="F339" s="45"/>
      <c r="G339" s="24"/>
    </row>
    <row r="340" spans="1:13" hidden="1" x14ac:dyDescent="0.25">
      <c r="B340" s="1"/>
      <c r="C340" s="21"/>
      <c r="F340" s="45"/>
      <c r="G340" s="24"/>
      <c r="K340" t="s">
        <v>242</v>
      </c>
    </row>
    <row r="341" spans="1:13" hidden="1" x14ac:dyDescent="0.25">
      <c r="B341" s="1"/>
      <c r="F341" s="45"/>
      <c r="G341" s="24"/>
      <c r="H341" s="22" t="s">
        <v>77</v>
      </c>
      <c r="I341" s="22" t="s">
        <v>77</v>
      </c>
      <c r="J341" s="22" t="s">
        <v>77</v>
      </c>
      <c r="K341" s="22" t="s">
        <v>77</v>
      </c>
    </row>
    <row r="342" spans="1:13" hidden="1" x14ac:dyDescent="0.25">
      <c r="A342" s="10">
        <v>45219</v>
      </c>
      <c r="B342" s="1">
        <v>216</v>
      </c>
      <c r="C342" s="156" t="s">
        <v>230</v>
      </c>
      <c r="D342" s="10">
        <v>45219</v>
      </c>
      <c r="E342" s="191">
        <v>186000</v>
      </c>
      <c r="F342" s="40">
        <f>+SUMIF(H341:AP341,$B$1,H342:AS342)</f>
        <v>0</v>
      </c>
      <c r="G342" s="24">
        <v>4</v>
      </c>
      <c r="H342" s="49">
        <v>46500</v>
      </c>
      <c r="I342" s="49">
        <v>46500</v>
      </c>
      <c r="J342" s="49">
        <v>46500</v>
      </c>
      <c r="K342" s="49">
        <v>46500</v>
      </c>
      <c r="M342" s="23"/>
    </row>
    <row r="343" spans="1:13" hidden="1" x14ac:dyDescent="0.25">
      <c r="B343" s="1"/>
      <c r="C343" s="21">
        <f>+SUMIFS(H342:AU342,H341:AU341,$A$1)-E342</f>
        <v>0</v>
      </c>
      <c r="F343" s="45"/>
      <c r="G343" s="24"/>
      <c r="M343" s="23"/>
    </row>
    <row r="344" spans="1:13" hidden="1" x14ac:dyDescent="0.25">
      <c r="B344" s="1"/>
      <c r="C344" s="21"/>
      <c r="F344" s="45"/>
      <c r="G344" s="24"/>
      <c r="K344" t="s">
        <v>242</v>
      </c>
    </row>
    <row r="345" spans="1:13" hidden="1" x14ac:dyDescent="0.25">
      <c r="B345" s="1"/>
      <c r="C345" s="21"/>
      <c r="F345" s="45"/>
      <c r="G345" s="24"/>
      <c r="H345" s="22" t="s">
        <v>77</v>
      </c>
      <c r="I345" s="22" t="s">
        <v>77</v>
      </c>
      <c r="J345" s="22" t="s">
        <v>77</v>
      </c>
      <c r="K345" s="22" t="s">
        <v>77</v>
      </c>
    </row>
    <row r="346" spans="1:13" hidden="1" x14ac:dyDescent="0.25">
      <c r="A346" s="10">
        <v>45227</v>
      </c>
      <c r="B346" s="1">
        <v>216</v>
      </c>
      <c r="C346" s="156" t="s">
        <v>230</v>
      </c>
      <c r="D346" s="10">
        <v>45227</v>
      </c>
      <c r="E346" s="191">
        <v>94152</v>
      </c>
      <c r="F346" s="40">
        <f>+SUMIF(H345:AP345,$B$1,H346:AS346)</f>
        <v>0</v>
      </c>
      <c r="G346" s="24">
        <v>4</v>
      </c>
      <c r="H346" s="49">
        <v>23538</v>
      </c>
      <c r="I346" s="49">
        <v>23538</v>
      </c>
      <c r="J346" s="49">
        <v>23538</v>
      </c>
      <c r="K346" s="49">
        <v>23538</v>
      </c>
    </row>
    <row r="347" spans="1:13" hidden="1" x14ac:dyDescent="0.25">
      <c r="B347" s="1"/>
      <c r="C347" s="21">
        <f>+SUMIFS(H346:AU346,H345:AU345,$A$1)-E346</f>
        <v>0</v>
      </c>
      <c r="F347" s="45"/>
      <c r="G347" s="24"/>
    </row>
    <row r="348" spans="1:13" hidden="1" x14ac:dyDescent="0.25">
      <c r="B348" s="1"/>
      <c r="F348" s="45"/>
      <c r="G348" s="24"/>
      <c r="K348" t="s">
        <v>95</v>
      </c>
    </row>
    <row r="349" spans="1:13" hidden="1" x14ac:dyDescent="0.25">
      <c r="B349" s="1"/>
      <c r="F349" s="45"/>
      <c r="G349" s="24"/>
      <c r="H349" s="22" t="s">
        <v>77</v>
      </c>
      <c r="I349" s="22" t="s">
        <v>77</v>
      </c>
      <c r="J349" s="22" t="s">
        <v>77</v>
      </c>
      <c r="K349" s="22" t="s">
        <v>77</v>
      </c>
    </row>
    <row r="350" spans="1:13" hidden="1" x14ac:dyDescent="0.25">
      <c r="A350" s="10">
        <v>45222</v>
      </c>
      <c r="B350" s="1">
        <v>179</v>
      </c>
      <c r="C350" s="156" t="s">
        <v>205</v>
      </c>
      <c r="D350" s="10">
        <v>45222</v>
      </c>
      <c r="E350" s="191">
        <v>79074.36</v>
      </c>
      <c r="F350" s="40">
        <f>+SUMIF(H349:AR349,$B$1,H350:AU350)</f>
        <v>0</v>
      </c>
      <c r="G350" s="24">
        <v>4</v>
      </c>
      <c r="H350" s="49">
        <v>19768.59</v>
      </c>
      <c r="I350" s="49">
        <v>19768.59</v>
      </c>
      <c r="J350" s="49">
        <v>19768.59</v>
      </c>
      <c r="K350" s="49">
        <v>19768.59</v>
      </c>
    </row>
    <row r="351" spans="1:13" hidden="1" x14ac:dyDescent="0.25">
      <c r="B351" s="1"/>
      <c r="C351" s="21">
        <f>+SUMIFS(H350:AW350,H349:AW349,$A$1)-E350</f>
        <v>0</v>
      </c>
      <c r="F351" s="45"/>
      <c r="G351" s="24"/>
    </row>
    <row r="352" spans="1:13" hidden="1" x14ac:dyDescent="0.25">
      <c r="B352" s="1"/>
      <c r="F352" s="45"/>
      <c r="G352" s="24"/>
      <c r="K352" t="s">
        <v>95</v>
      </c>
      <c r="M352" s="156"/>
    </row>
    <row r="353" spans="1:12" hidden="1" x14ac:dyDescent="0.25">
      <c r="B353" s="1"/>
      <c r="F353" s="45"/>
      <c r="G353" s="24"/>
      <c r="H353" s="22" t="s">
        <v>77</v>
      </c>
      <c r="I353" s="22" t="s">
        <v>77</v>
      </c>
      <c r="J353" s="22" t="s">
        <v>77</v>
      </c>
      <c r="K353" s="22" t="s">
        <v>77</v>
      </c>
    </row>
    <row r="354" spans="1:12" hidden="1" x14ac:dyDescent="0.25">
      <c r="A354" s="10">
        <v>45222</v>
      </c>
      <c r="B354" s="1">
        <v>179</v>
      </c>
      <c r="C354" s="156" t="s">
        <v>205</v>
      </c>
      <c r="D354" s="10">
        <v>45222</v>
      </c>
      <c r="E354" s="191">
        <v>21099.17</v>
      </c>
      <c r="F354" s="40">
        <f>+SUMIF(H353:AR353,$B$1,H354:AU354)</f>
        <v>0</v>
      </c>
      <c r="G354" s="24">
        <v>4</v>
      </c>
      <c r="H354" s="49">
        <v>5274.74</v>
      </c>
      <c r="I354" s="49">
        <v>5274.74</v>
      </c>
      <c r="J354" s="49">
        <v>5274.74</v>
      </c>
      <c r="K354" s="49">
        <v>5274.95</v>
      </c>
    </row>
    <row r="355" spans="1:12" hidden="1" x14ac:dyDescent="0.25">
      <c r="B355" s="1"/>
      <c r="C355" s="21">
        <f>+SUMIFS(H354:AW354,H353:AW353,$A$1)-E354</f>
        <v>0</v>
      </c>
      <c r="F355" s="45"/>
      <c r="G355" s="24"/>
    </row>
    <row r="356" spans="1:12" hidden="1" x14ac:dyDescent="0.25">
      <c r="B356" s="1"/>
      <c r="C356" s="21"/>
      <c r="F356" s="45"/>
      <c r="G356" s="24"/>
    </row>
    <row r="357" spans="1:12" hidden="1" x14ac:dyDescent="0.25">
      <c r="B357" s="1"/>
      <c r="C357" s="21"/>
      <c r="F357" s="45"/>
      <c r="G357" s="24"/>
      <c r="I357" t="s">
        <v>95</v>
      </c>
    </row>
    <row r="358" spans="1:12" hidden="1" x14ac:dyDescent="0.25">
      <c r="A358" s="10">
        <v>45251</v>
      </c>
      <c r="B358" s="1">
        <v>179</v>
      </c>
      <c r="C358" s="156" t="s">
        <v>205</v>
      </c>
      <c r="D358" s="10">
        <v>45251</v>
      </c>
      <c r="E358" s="191">
        <v>71494.429999999993</v>
      </c>
      <c r="F358" s="40">
        <f>+SUMIF(H358:AO358,$B$1,H359:AR359)</f>
        <v>0</v>
      </c>
      <c r="G358" s="24"/>
      <c r="H358" s="22" t="s">
        <v>77</v>
      </c>
      <c r="I358" s="22" t="s">
        <v>77</v>
      </c>
    </row>
    <row r="359" spans="1:12" hidden="1" x14ac:dyDescent="0.25">
      <c r="B359" s="1"/>
      <c r="C359" s="21">
        <f>+SUMIFS(H359:AT359,H358:AT358,$A$1)-E358</f>
        <v>0</v>
      </c>
      <c r="F359" s="45"/>
      <c r="G359" s="24">
        <v>2</v>
      </c>
      <c r="H359" s="49">
        <v>35747.21</v>
      </c>
      <c r="I359" s="49">
        <v>35747.22</v>
      </c>
    </row>
    <row r="360" spans="1:12" hidden="1" x14ac:dyDescent="0.25">
      <c r="B360" s="1"/>
      <c r="C360" s="21"/>
      <c r="F360" s="45"/>
      <c r="G360" s="24"/>
      <c r="I360" s="30"/>
    </row>
    <row r="361" spans="1:12" ht="13.9" hidden="1" customHeight="1" x14ac:dyDescent="0.25">
      <c r="B361" s="1"/>
      <c r="F361" s="45"/>
      <c r="G361" s="24"/>
      <c r="I361" t="s">
        <v>238</v>
      </c>
    </row>
    <row r="362" spans="1:12" ht="13.15" hidden="1" customHeight="1" x14ac:dyDescent="0.25">
      <c r="A362" s="10">
        <v>45225</v>
      </c>
      <c r="B362" s="1">
        <v>106</v>
      </c>
      <c r="C362" s="156" t="s">
        <v>232</v>
      </c>
      <c r="D362" s="10">
        <v>45225</v>
      </c>
      <c r="E362" s="191">
        <v>62504.13</v>
      </c>
      <c r="F362" s="40">
        <f>+SUMIF(H362:AR362,$B$1,H363:AU363)</f>
        <v>0</v>
      </c>
      <c r="G362" s="24"/>
      <c r="H362" s="22" t="s">
        <v>77</v>
      </c>
      <c r="I362" s="22" t="s">
        <v>77</v>
      </c>
    </row>
    <row r="363" spans="1:12" hidden="1" x14ac:dyDescent="0.25">
      <c r="C363" s="21">
        <f>+SUMIFS(H363:AW363,H362:AW362,$A$1)-E362</f>
        <v>0</v>
      </c>
      <c r="F363" s="45"/>
      <c r="G363" s="24">
        <v>2</v>
      </c>
      <c r="H363" s="49">
        <v>31252.064999999999</v>
      </c>
      <c r="I363" s="49">
        <v>31252.064999999999</v>
      </c>
    </row>
    <row r="364" spans="1:12" hidden="1" x14ac:dyDescent="0.25">
      <c r="C364" s="21"/>
      <c r="F364" s="45"/>
      <c r="G364" s="24"/>
    </row>
    <row r="365" spans="1:12" hidden="1" x14ac:dyDescent="0.25">
      <c r="C365" s="21"/>
      <c r="F365" s="45"/>
      <c r="G365" s="24"/>
      <c r="L365" t="s">
        <v>215</v>
      </c>
    </row>
    <row r="366" spans="1:12" hidden="1" x14ac:dyDescent="0.25">
      <c r="B366" s="1"/>
      <c r="F366" s="45"/>
      <c r="G366" s="24"/>
      <c r="H366" s="22" t="s">
        <v>77</v>
      </c>
      <c r="I366" s="22" t="s">
        <v>77</v>
      </c>
      <c r="J366" s="22" t="s">
        <v>77</v>
      </c>
      <c r="K366" s="22" t="s">
        <v>77</v>
      </c>
      <c r="L366" s="22" t="s">
        <v>77</v>
      </c>
    </row>
    <row r="367" spans="1:12" hidden="1" x14ac:dyDescent="0.25">
      <c r="A367" s="10">
        <v>45352</v>
      </c>
      <c r="B367" s="1">
        <v>113</v>
      </c>
      <c r="C367" s="156" t="s">
        <v>227</v>
      </c>
      <c r="D367" s="10">
        <v>45413</v>
      </c>
      <c r="E367" s="191">
        <v>50000</v>
      </c>
      <c r="F367" s="40">
        <f>+SUMIF(H366:AR366,$B$1,H367:AU367)</f>
        <v>0</v>
      </c>
      <c r="G367" s="24">
        <v>5</v>
      </c>
      <c r="H367" s="49">
        <v>10000</v>
      </c>
      <c r="I367" s="49">
        <v>10000</v>
      </c>
      <c r="J367" s="49">
        <v>10000</v>
      </c>
      <c r="K367" s="49">
        <v>10000</v>
      </c>
      <c r="L367" s="49">
        <v>10000</v>
      </c>
    </row>
    <row r="368" spans="1:12" hidden="1" x14ac:dyDescent="0.25">
      <c r="B368" s="1"/>
      <c r="C368" s="21">
        <f>+SUMIFS(H367:AW367,H366:AW366,$A$1)-E367</f>
        <v>0</v>
      </c>
      <c r="F368" s="45"/>
      <c r="G368" s="24"/>
    </row>
    <row r="369" spans="1:12" ht="18" hidden="1" customHeight="1" x14ac:dyDescent="0.25">
      <c r="C369" s="21"/>
      <c r="F369" s="45"/>
      <c r="G369" s="24"/>
      <c r="H369" s="22" t="s">
        <v>77</v>
      </c>
      <c r="I369" s="22" t="s">
        <v>77</v>
      </c>
    </row>
    <row r="370" spans="1:12" hidden="1" x14ac:dyDescent="0.25">
      <c r="A370" s="10">
        <v>45328</v>
      </c>
      <c r="B370" s="1">
        <v>179</v>
      </c>
      <c r="C370" s="156" t="s">
        <v>205</v>
      </c>
      <c r="D370" s="10">
        <v>45328</v>
      </c>
      <c r="E370" s="191">
        <v>36326.47</v>
      </c>
      <c r="F370" s="40">
        <f>+SUMIF(H369:AR369,$B$1,H370:AU370)</f>
        <v>0</v>
      </c>
      <c r="G370" s="24">
        <v>2</v>
      </c>
      <c r="H370" s="49">
        <v>18163.23</v>
      </c>
      <c r="I370" s="49">
        <v>18163.240000000002</v>
      </c>
    </row>
    <row r="371" spans="1:12" hidden="1" x14ac:dyDescent="0.25">
      <c r="B371" s="1"/>
      <c r="C371" s="21">
        <f>+SUMIFS(H371:AT371,H370:AT370,$A$1)-E370</f>
        <v>-36326.47</v>
      </c>
      <c r="F371" s="40"/>
      <c r="G371" s="24"/>
      <c r="L371" s="23"/>
    </row>
    <row r="372" spans="1:12" hidden="1" x14ac:dyDescent="0.25">
      <c r="C372" s="21"/>
      <c r="F372" s="45"/>
      <c r="G372" s="24"/>
    </row>
    <row r="373" spans="1:12" hidden="1" x14ac:dyDescent="0.25">
      <c r="B373" s="1"/>
      <c r="F373" s="45"/>
      <c r="G373" s="24"/>
      <c r="H373" t="s">
        <v>239</v>
      </c>
    </row>
    <row r="374" spans="1:12" hidden="1" x14ac:dyDescent="0.25">
      <c r="A374" s="10">
        <v>45654</v>
      </c>
      <c r="B374" s="1">
        <v>106</v>
      </c>
      <c r="C374" s="156" t="s">
        <v>232</v>
      </c>
      <c r="D374" s="10">
        <v>45654</v>
      </c>
      <c r="E374" s="191">
        <v>34710.74</v>
      </c>
      <c r="F374" s="40">
        <f>+SUMIF(H374:AP374,$B$1,H375:AS375)</f>
        <v>0</v>
      </c>
      <c r="G374" s="24"/>
      <c r="H374" s="22" t="s">
        <v>77</v>
      </c>
    </row>
    <row r="375" spans="1:12" hidden="1" x14ac:dyDescent="0.25">
      <c r="C375" s="21">
        <f>+SUMIFS(H375:AW375,H374:AW374,$A$1)-E374</f>
        <v>0</v>
      </c>
      <c r="F375" s="45"/>
      <c r="G375" s="24">
        <v>1</v>
      </c>
      <c r="H375" s="49">
        <v>34710.74</v>
      </c>
    </row>
    <row r="376" spans="1:12" hidden="1" x14ac:dyDescent="0.25">
      <c r="C376" s="21"/>
      <c r="F376" s="45"/>
      <c r="G376" s="24"/>
    </row>
    <row r="377" spans="1:12" hidden="1" x14ac:dyDescent="0.25">
      <c r="C377" s="21"/>
      <c r="F377" s="45"/>
      <c r="G377" s="24"/>
    </row>
    <row r="378" spans="1:12" hidden="1" x14ac:dyDescent="0.25">
      <c r="C378" s="21"/>
      <c r="F378" s="45"/>
      <c r="G378" s="24"/>
      <c r="H378" s="22" t="s">
        <v>77</v>
      </c>
      <c r="I378" s="22" t="s">
        <v>77</v>
      </c>
      <c r="J378" s="22" t="s">
        <v>77</v>
      </c>
      <c r="K378" s="22" t="s">
        <v>77</v>
      </c>
    </row>
    <row r="379" spans="1:12" hidden="1" x14ac:dyDescent="0.25">
      <c r="A379" s="10">
        <v>45355</v>
      </c>
      <c r="B379" s="1">
        <v>179</v>
      </c>
      <c r="C379" s="156" t="s">
        <v>205</v>
      </c>
      <c r="D379" s="10">
        <v>45355</v>
      </c>
      <c r="E379" s="191">
        <v>200000</v>
      </c>
      <c r="F379" s="40">
        <f>+SUMIF(H378:AR378,$B$1,H379:AU379)</f>
        <v>0</v>
      </c>
      <c r="G379" s="24">
        <v>4</v>
      </c>
      <c r="H379" s="49">
        <v>50000</v>
      </c>
      <c r="I379" s="49">
        <v>50000</v>
      </c>
      <c r="J379" s="49">
        <v>50000</v>
      </c>
      <c r="K379" s="49">
        <v>50000</v>
      </c>
    </row>
    <row r="380" spans="1:12" hidden="1" x14ac:dyDescent="0.25">
      <c r="B380" s="1"/>
      <c r="C380" s="21">
        <f>+SUMIFS(H379:AT379,H378:AT378,$A$1)-E379</f>
        <v>0</v>
      </c>
      <c r="F380" s="40"/>
      <c r="G380" s="24"/>
    </row>
    <row r="381" spans="1:12" hidden="1" x14ac:dyDescent="0.25">
      <c r="B381" s="1"/>
      <c r="C381" s="21"/>
      <c r="F381" s="45"/>
      <c r="G381" s="24"/>
      <c r="L381" t="s">
        <v>251</v>
      </c>
    </row>
    <row r="382" spans="1:12" hidden="1" x14ac:dyDescent="0.25">
      <c r="F382" s="45"/>
      <c r="G382" s="24"/>
      <c r="H382" t="s">
        <v>77</v>
      </c>
      <c r="I382" t="s">
        <v>77</v>
      </c>
      <c r="J382" s="22" t="s">
        <v>77</v>
      </c>
      <c r="K382" s="22" t="s">
        <v>77</v>
      </c>
      <c r="L382" s="22" t="s">
        <v>77</v>
      </c>
    </row>
    <row r="383" spans="1:12" hidden="1" x14ac:dyDescent="0.25">
      <c r="A383" s="10">
        <v>45225</v>
      </c>
      <c r="B383" s="1">
        <v>169</v>
      </c>
      <c r="C383" s="156" t="s">
        <v>234</v>
      </c>
      <c r="D383" s="10">
        <v>45225</v>
      </c>
      <c r="E383" s="191">
        <v>293388.40000000002</v>
      </c>
      <c r="F383" s="40">
        <f>+SUMIF(H382:AR382,$B$1,H383:AU383)</f>
        <v>0</v>
      </c>
      <c r="G383" s="24">
        <v>5</v>
      </c>
      <c r="H383">
        <v>58677.68</v>
      </c>
      <c r="I383">
        <v>58677.68</v>
      </c>
      <c r="J383" s="49">
        <v>58677.68</v>
      </c>
      <c r="K383" s="49">
        <v>58677.68</v>
      </c>
      <c r="L383" s="49">
        <v>58677.68</v>
      </c>
    </row>
    <row r="384" spans="1:12" hidden="1" x14ac:dyDescent="0.25">
      <c r="C384" s="21">
        <f>+SUMIFS(H383:AW383,H382:AW382,$A$1)-E383</f>
        <v>0</v>
      </c>
      <c r="F384" s="45"/>
      <c r="G384" s="24"/>
    </row>
    <row r="385" spans="1:15" hidden="1" x14ac:dyDescent="0.25">
      <c r="C385" s="21"/>
      <c r="F385" s="45"/>
      <c r="G385" s="24"/>
      <c r="L385" t="s">
        <v>251</v>
      </c>
      <c r="M385" t="s">
        <v>159</v>
      </c>
    </row>
    <row r="386" spans="1:15" hidden="1" x14ac:dyDescent="0.25">
      <c r="C386" s="21"/>
      <c r="F386" s="45"/>
      <c r="G386" s="24"/>
      <c r="H386" t="s">
        <v>91</v>
      </c>
      <c r="I386" t="s">
        <v>238</v>
      </c>
      <c r="J386" t="s">
        <v>95</v>
      </c>
      <c r="K386" t="s">
        <v>242</v>
      </c>
      <c r="L386" t="s">
        <v>251</v>
      </c>
      <c r="M386" t="s">
        <v>159</v>
      </c>
    </row>
    <row r="387" spans="1:15" hidden="1" x14ac:dyDescent="0.25">
      <c r="C387" s="156"/>
      <c r="F387" s="45"/>
      <c r="G387" s="24"/>
      <c r="H387" t="s">
        <v>77</v>
      </c>
      <c r="I387" t="s">
        <v>77</v>
      </c>
      <c r="J387" s="22" t="s">
        <v>77</v>
      </c>
      <c r="K387" s="22" t="s">
        <v>77</v>
      </c>
      <c r="L387" s="22" t="s">
        <v>77</v>
      </c>
      <c r="M387" s="22" t="s">
        <v>77</v>
      </c>
      <c r="O387" s="23"/>
    </row>
    <row r="388" spans="1:15" hidden="1" x14ac:dyDescent="0.25">
      <c r="A388" s="10">
        <v>45225</v>
      </c>
      <c r="B388" s="1">
        <v>212</v>
      </c>
      <c r="C388" s="156" t="s">
        <v>236</v>
      </c>
      <c r="D388" s="10">
        <v>45225</v>
      </c>
      <c r="E388" s="191">
        <v>136198.35</v>
      </c>
      <c r="F388" s="40">
        <f>+SUMIF(H387:AR387,$B$1,H388:AU388)</f>
        <v>0</v>
      </c>
      <c r="G388" s="24">
        <v>6</v>
      </c>
      <c r="H388">
        <v>25000</v>
      </c>
      <c r="I388">
        <v>25000</v>
      </c>
      <c r="J388" s="49">
        <v>25000</v>
      </c>
      <c r="K388" s="49">
        <v>25000</v>
      </c>
      <c r="L388" s="49">
        <v>25000</v>
      </c>
      <c r="M388" s="49">
        <v>11198.35</v>
      </c>
      <c r="O388" s="23"/>
    </row>
    <row r="389" spans="1:15" hidden="1" x14ac:dyDescent="0.25">
      <c r="C389" s="21">
        <f>+SUMIFS(H388:AW388,H387:AW387,$A$1)-E388</f>
        <v>0</v>
      </c>
      <c r="F389" s="45"/>
      <c r="G389" s="24"/>
      <c r="O389" s="23"/>
    </row>
    <row r="390" spans="1:15" hidden="1" x14ac:dyDescent="0.25">
      <c r="C390" s="21"/>
      <c r="F390" s="45"/>
      <c r="G390" s="24"/>
      <c r="M390" t="s">
        <v>153</v>
      </c>
    </row>
    <row r="391" spans="1:15" hidden="1" x14ac:dyDescent="0.25">
      <c r="C391" s="21"/>
      <c r="F391" s="45"/>
      <c r="G391" s="24"/>
      <c r="H391" t="s">
        <v>77</v>
      </c>
      <c r="I391" t="s">
        <v>77</v>
      </c>
      <c r="J391" s="22" t="s">
        <v>77</v>
      </c>
      <c r="K391" s="22" t="s">
        <v>77</v>
      </c>
      <c r="L391" s="22" t="s">
        <v>77</v>
      </c>
      <c r="M391" s="22" t="s">
        <v>77</v>
      </c>
    </row>
    <row r="392" spans="1:15" hidden="1" x14ac:dyDescent="0.25">
      <c r="A392" s="10">
        <v>45258</v>
      </c>
      <c r="B392" s="1">
        <v>212</v>
      </c>
      <c r="C392" s="156" t="s">
        <v>236</v>
      </c>
      <c r="D392" s="10">
        <v>45258</v>
      </c>
      <c r="E392" s="191">
        <v>285000</v>
      </c>
      <c r="F392" s="40">
        <f>+SUMIF(H391:AO391,$B$1,H392:AR392)</f>
        <v>0</v>
      </c>
      <c r="G392" s="24">
        <v>8</v>
      </c>
      <c r="H392">
        <v>50000</v>
      </c>
      <c r="I392">
        <v>25000</v>
      </c>
      <c r="J392" s="49">
        <v>25000</v>
      </c>
      <c r="K392" s="49">
        <v>25000</v>
      </c>
      <c r="L392" s="49">
        <v>25000</v>
      </c>
      <c r="M392" s="49">
        <v>135000</v>
      </c>
    </row>
    <row r="393" spans="1:15" hidden="1" x14ac:dyDescent="0.25">
      <c r="A393" s="10"/>
      <c r="B393" s="1"/>
      <c r="C393" s="21">
        <f>+SUMIFS(H392:AS392,H391:AS391,$A$1)-E392</f>
        <v>0</v>
      </c>
      <c r="D393" s="10"/>
      <c r="E393" s="191"/>
      <c r="F393" s="45"/>
      <c r="G393" s="24"/>
    </row>
    <row r="394" spans="1:15" ht="15.6" hidden="1" customHeight="1" x14ac:dyDescent="0.25">
      <c r="C394" s="21"/>
      <c r="F394" s="45"/>
      <c r="G394" s="24"/>
      <c r="K394" t="s">
        <v>251</v>
      </c>
    </row>
    <row r="395" spans="1:15" hidden="1" x14ac:dyDescent="0.25">
      <c r="F395" s="45"/>
      <c r="G395" s="24"/>
      <c r="J395" t="s">
        <v>95</v>
      </c>
    </row>
    <row r="396" spans="1:15" hidden="1" x14ac:dyDescent="0.25">
      <c r="A396" s="51">
        <v>45230</v>
      </c>
      <c r="B396" s="1">
        <v>198</v>
      </c>
      <c r="C396" s="156" t="s">
        <v>182</v>
      </c>
      <c r="D396" s="51">
        <v>45230</v>
      </c>
      <c r="E396" s="191">
        <v>57420</v>
      </c>
      <c r="F396" s="40">
        <f>+SUMIF(H396:AR396,$B$1,H397:AU397)</f>
        <v>0</v>
      </c>
      <c r="G396" s="24"/>
      <c r="H396" t="s">
        <v>77</v>
      </c>
      <c r="I396" t="s">
        <v>77</v>
      </c>
      <c r="J396" s="22" t="s">
        <v>77</v>
      </c>
      <c r="K396" s="22" t="s">
        <v>77</v>
      </c>
    </row>
    <row r="397" spans="1:15" hidden="1" x14ac:dyDescent="0.25">
      <c r="C397" s="21">
        <f>+SUMIFS(H397:AW397,H396:AW396,$A$1)-E396</f>
        <v>0</v>
      </c>
      <c r="F397" s="45"/>
      <c r="G397" s="24">
        <v>4</v>
      </c>
      <c r="H397">
        <v>14355</v>
      </c>
      <c r="I397">
        <v>14355</v>
      </c>
      <c r="J397" s="49">
        <v>14355</v>
      </c>
      <c r="K397" s="49">
        <v>14355</v>
      </c>
    </row>
    <row r="398" spans="1:15" hidden="1" x14ac:dyDescent="0.25">
      <c r="C398" s="21"/>
      <c r="F398" s="45"/>
      <c r="G398" s="24"/>
    </row>
    <row r="399" spans="1:15" hidden="1" x14ac:dyDescent="0.25">
      <c r="F399" s="45"/>
      <c r="G399" s="24"/>
      <c r="J399" t="s">
        <v>95</v>
      </c>
    </row>
    <row r="400" spans="1:15" hidden="1" x14ac:dyDescent="0.25">
      <c r="A400" s="51">
        <v>45252</v>
      </c>
      <c r="B400" s="24">
        <v>134</v>
      </c>
      <c r="C400" s="156" t="s">
        <v>214</v>
      </c>
      <c r="D400" s="51">
        <v>45252</v>
      </c>
      <c r="E400" s="191">
        <v>309090.08</v>
      </c>
      <c r="F400" s="40">
        <f>+SUMIF(H400:AR400,$B$1,H401:AU401)</f>
        <v>0</v>
      </c>
      <c r="G400" s="24"/>
      <c r="H400" t="s">
        <v>77</v>
      </c>
      <c r="I400" t="s">
        <v>77</v>
      </c>
      <c r="J400" s="22" t="s">
        <v>77</v>
      </c>
    </row>
    <row r="401" spans="1:15" hidden="1" x14ac:dyDescent="0.25">
      <c r="C401" s="21">
        <f>+SUMIFS(H401:AW401,H400:AW400,$A$1)-E400</f>
        <v>-2.0000000367872417E-3</v>
      </c>
      <c r="F401" s="45"/>
      <c r="G401" s="24">
        <v>3</v>
      </c>
      <c r="H401">
        <v>103030.026</v>
      </c>
      <c r="I401">
        <v>103030.026</v>
      </c>
      <c r="J401" s="195">
        <v>103030.026</v>
      </c>
    </row>
    <row r="402" spans="1:15" hidden="1" x14ac:dyDescent="0.25">
      <c r="C402" s="21"/>
      <c r="F402" s="45"/>
      <c r="G402" s="24"/>
    </row>
    <row r="403" spans="1:15" hidden="1" x14ac:dyDescent="0.25">
      <c r="F403" s="45"/>
      <c r="G403" s="24"/>
      <c r="H403" t="s">
        <v>77</v>
      </c>
      <c r="I403" t="s">
        <v>77</v>
      </c>
      <c r="J403" s="22" t="s">
        <v>77</v>
      </c>
      <c r="K403" s="22" t="s">
        <v>77</v>
      </c>
    </row>
    <row r="404" spans="1:15" hidden="1" x14ac:dyDescent="0.25">
      <c r="A404" s="51">
        <v>45260</v>
      </c>
      <c r="B404" s="24">
        <v>99</v>
      </c>
      <c r="C404" s="156" t="s">
        <v>204</v>
      </c>
      <c r="D404" s="51">
        <v>45260</v>
      </c>
      <c r="E404" s="191">
        <v>180412.25</v>
      </c>
      <c r="F404" s="40">
        <f>+SUMIF(H403:AO403,$B$1,H404:AR404)</f>
        <v>0</v>
      </c>
      <c r="G404" s="24">
        <v>4</v>
      </c>
      <c r="H404">
        <v>45103.06</v>
      </c>
      <c r="I404">
        <v>45103.06</v>
      </c>
      <c r="J404" s="195">
        <v>45103.06</v>
      </c>
      <c r="K404" s="195">
        <v>45103.07</v>
      </c>
    </row>
    <row r="405" spans="1:15" hidden="1" x14ac:dyDescent="0.25">
      <c r="C405" s="21">
        <f>+SUMIFS(H405:AT405,H404:AT404,$A$1)-E404</f>
        <v>-180412.25</v>
      </c>
      <c r="F405" s="45"/>
      <c r="G405" s="24"/>
    </row>
    <row r="406" spans="1:15" hidden="1" x14ac:dyDescent="0.25">
      <c r="C406" s="21"/>
      <c r="F406" s="45"/>
      <c r="G406" s="24"/>
    </row>
    <row r="407" spans="1:15" hidden="1" x14ac:dyDescent="0.25">
      <c r="F407" s="45"/>
      <c r="G407" s="24"/>
      <c r="I407" t="s">
        <v>95</v>
      </c>
    </row>
    <row r="408" spans="1:15" hidden="1" x14ac:dyDescent="0.25">
      <c r="A408" s="51">
        <v>45271</v>
      </c>
      <c r="B408" s="24">
        <v>129</v>
      </c>
      <c r="C408" s="156" t="s">
        <v>224</v>
      </c>
      <c r="D408" s="51">
        <v>45271</v>
      </c>
      <c r="E408" s="191">
        <v>77725.62</v>
      </c>
      <c r="F408" s="40">
        <f>+SUMIF(H408:AL408,$B$1,H409:AO409)</f>
        <v>0</v>
      </c>
      <c r="G408" s="24"/>
      <c r="H408" t="s">
        <v>77</v>
      </c>
      <c r="I408" t="s">
        <v>77</v>
      </c>
    </row>
    <row r="409" spans="1:15" hidden="1" x14ac:dyDescent="0.25">
      <c r="C409" s="21">
        <f>+SUMIFS(H409:AQ409,H408:AQ408,$A$1)-E408</f>
        <v>0</v>
      </c>
      <c r="F409" s="45"/>
      <c r="G409" s="24">
        <v>2</v>
      </c>
      <c r="H409">
        <v>38862.81</v>
      </c>
      <c r="I409">
        <v>38862.81</v>
      </c>
    </row>
    <row r="410" spans="1:15" hidden="1" x14ac:dyDescent="0.25">
      <c r="C410" s="21"/>
      <c r="F410" s="45"/>
      <c r="G410" s="24"/>
      <c r="L410" t="s">
        <v>91</v>
      </c>
    </row>
    <row r="411" spans="1:15" hidden="1" x14ac:dyDescent="0.25">
      <c r="C411" s="21"/>
      <c r="F411" s="45"/>
      <c r="G411" s="24"/>
      <c r="H411" s="22" t="s">
        <v>77</v>
      </c>
      <c r="I411" s="22" t="s">
        <v>77</v>
      </c>
      <c r="J411" s="22" t="s">
        <v>77</v>
      </c>
      <c r="K411" s="22" t="s">
        <v>77</v>
      </c>
      <c r="L411" s="22" t="s">
        <v>77</v>
      </c>
    </row>
    <row r="412" spans="1:15" hidden="1" x14ac:dyDescent="0.25">
      <c r="A412" s="10">
        <v>45355</v>
      </c>
      <c r="B412" s="1">
        <v>179</v>
      </c>
      <c r="C412" s="156" t="s">
        <v>205</v>
      </c>
      <c r="D412" s="10">
        <v>45355</v>
      </c>
      <c r="E412" s="191">
        <v>269380.15000000002</v>
      </c>
      <c r="F412" s="40">
        <f>+SUMIF(H411:AR411,$B$1,H412:AU412)</f>
        <v>0</v>
      </c>
      <c r="G412" s="24">
        <v>5</v>
      </c>
      <c r="H412" s="49">
        <v>53876.03</v>
      </c>
      <c r="I412" s="49">
        <v>53876.03</v>
      </c>
      <c r="J412" s="49">
        <v>53876.03</v>
      </c>
      <c r="K412" s="49">
        <v>53876.03</v>
      </c>
      <c r="L412" s="49">
        <v>53876.03</v>
      </c>
    </row>
    <row r="413" spans="1:15" hidden="1" x14ac:dyDescent="0.25">
      <c r="B413" s="1"/>
      <c r="C413" s="21">
        <f>+SUMIFS(H412:AT412,H411:AT411,$A$1)-E412</f>
        <v>0</v>
      </c>
      <c r="F413" s="40"/>
      <c r="G413" s="24"/>
      <c r="O413" s="23"/>
    </row>
    <row r="414" spans="1:15" hidden="1" x14ac:dyDescent="0.25">
      <c r="B414" s="1"/>
      <c r="C414" s="21"/>
      <c r="F414" s="40"/>
      <c r="G414" s="24"/>
      <c r="M414" t="s">
        <v>187</v>
      </c>
      <c r="O414" s="23"/>
    </row>
    <row r="415" spans="1:15" hidden="1" x14ac:dyDescent="0.25">
      <c r="C415" s="21"/>
      <c r="F415" s="45"/>
      <c r="G415" s="24"/>
      <c r="H415" s="22" t="s">
        <v>77</v>
      </c>
      <c r="I415" s="22" t="s">
        <v>77</v>
      </c>
      <c r="J415" s="22" t="s">
        <v>77</v>
      </c>
      <c r="K415" s="22" t="s">
        <v>77</v>
      </c>
      <c r="L415" s="22" t="s">
        <v>77</v>
      </c>
      <c r="M415" s="22" t="s">
        <v>77</v>
      </c>
    </row>
    <row r="416" spans="1:15" hidden="1" x14ac:dyDescent="0.25">
      <c r="A416" s="51">
        <v>45330</v>
      </c>
      <c r="B416" s="24">
        <v>129</v>
      </c>
      <c r="C416" s="156" t="s">
        <v>224</v>
      </c>
      <c r="D416" s="51">
        <v>45330</v>
      </c>
      <c r="E416" s="191">
        <v>300000</v>
      </c>
      <c r="F416" s="40">
        <f>+SUMIF(H415:AL415,$B$1,H416:AO416)</f>
        <v>0</v>
      </c>
      <c r="G416" s="24">
        <v>6</v>
      </c>
      <c r="H416" s="195">
        <v>50000</v>
      </c>
      <c r="I416" s="195">
        <v>50000</v>
      </c>
      <c r="J416" s="195">
        <v>50000</v>
      </c>
      <c r="K416" s="195">
        <v>50000</v>
      </c>
      <c r="L416" s="195">
        <v>50000</v>
      </c>
      <c r="M416" s="195">
        <v>50000</v>
      </c>
    </row>
    <row r="417" spans="1:17" hidden="1" x14ac:dyDescent="0.25">
      <c r="C417" s="21">
        <f>+SUMIFS(H416:AQ416,H415:AQ415,$A$1)-E416</f>
        <v>0</v>
      </c>
      <c r="F417" s="45"/>
      <c r="G417" s="24"/>
    </row>
    <row r="418" spans="1:17" hidden="1" x14ac:dyDescent="0.25">
      <c r="F418" s="45"/>
      <c r="G418" s="24"/>
      <c r="K418" t="s">
        <v>251</v>
      </c>
    </row>
    <row r="419" spans="1:17" hidden="1" x14ac:dyDescent="0.25">
      <c r="F419" s="45"/>
      <c r="G419" s="24"/>
      <c r="H419" s="22" t="s">
        <v>77</v>
      </c>
      <c r="I419" s="22" t="s">
        <v>77</v>
      </c>
      <c r="J419" s="22" t="s">
        <v>77</v>
      </c>
      <c r="K419" s="22" t="s">
        <v>77</v>
      </c>
    </row>
    <row r="420" spans="1:17" hidden="1" x14ac:dyDescent="0.25">
      <c r="A420" s="51">
        <v>45274</v>
      </c>
      <c r="B420" s="24">
        <v>197</v>
      </c>
      <c r="C420" s="156" t="s">
        <v>240</v>
      </c>
      <c r="D420" s="51">
        <v>45274</v>
      </c>
      <c r="E420" s="191">
        <v>162516.57999999999</v>
      </c>
      <c r="F420" s="40">
        <f>+SUMIF(H419:AL419,$B$1,H420:AO420)</f>
        <v>0</v>
      </c>
      <c r="G420" s="24">
        <v>4</v>
      </c>
      <c r="H420" s="195">
        <v>40628.144999999997</v>
      </c>
      <c r="I420" s="195">
        <v>40628.144999999997</v>
      </c>
      <c r="J420" s="195">
        <v>40628.144999999997</v>
      </c>
      <c r="K420" s="195">
        <v>40632.14</v>
      </c>
    </row>
    <row r="421" spans="1:17" hidden="1" x14ac:dyDescent="0.25">
      <c r="C421" s="21">
        <f>+SUMIFS(H421:AQ421,H420:AQ420,$A$1)-E420</f>
        <v>-162516.57999999999</v>
      </c>
      <c r="F421" s="45"/>
      <c r="G421" s="24"/>
    </row>
    <row r="422" spans="1:17" hidden="1" x14ac:dyDescent="0.25">
      <c r="F422" s="45"/>
      <c r="G422" s="24"/>
      <c r="M422" s="24"/>
      <c r="N422" s="24"/>
    </row>
    <row r="423" spans="1:17" hidden="1" x14ac:dyDescent="0.25">
      <c r="F423" s="45"/>
      <c r="G423" s="24"/>
      <c r="H423" s="22" t="s">
        <v>77</v>
      </c>
      <c r="I423" s="22" t="s">
        <v>77</v>
      </c>
      <c r="J423" s="22" t="s">
        <v>77</v>
      </c>
      <c r="K423" s="22" t="s">
        <v>77</v>
      </c>
      <c r="L423" s="22" t="s">
        <v>77</v>
      </c>
      <c r="M423" s="22" t="s">
        <v>77</v>
      </c>
      <c r="N423" s="22" t="s">
        <v>77</v>
      </c>
      <c r="O423" s="22" t="s">
        <v>77</v>
      </c>
      <c r="P423" s="22" t="s">
        <v>77</v>
      </c>
    </row>
    <row r="424" spans="1:17" hidden="1" x14ac:dyDescent="0.25">
      <c r="A424" s="51">
        <v>45280</v>
      </c>
      <c r="B424" s="24">
        <v>102</v>
      </c>
      <c r="C424" s="156" t="s">
        <v>241</v>
      </c>
      <c r="D424" s="51">
        <v>45280</v>
      </c>
      <c r="E424" s="191">
        <v>300000</v>
      </c>
      <c r="F424" s="40">
        <f>+SUMIF(H423:AL423,$B$1,H424:AO424)</f>
        <v>0</v>
      </c>
      <c r="G424" s="24">
        <v>10</v>
      </c>
      <c r="H424" s="195">
        <v>30000</v>
      </c>
      <c r="I424" s="195">
        <v>30000</v>
      </c>
      <c r="J424" s="195">
        <v>30000</v>
      </c>
      <c r="K424" s="195">
        <v>30000</v>
      </c>
      <c r="L424" s="195">
        <v>30000</v>
      </c>
      <c r="M424" s="195">
        <v>30000</v>
      </c>
      <c r="N424" s="195">
        <v>30000</v>
      </c>
      <c r="O424" s="195">
        <v>30000</v>
      </c>
      <c r="P424" s="194">
        <v>60000</v>
      </c>
      <c r="Q424" s="194"/>
    </row>
    <row r="425" spans="1:17" hidden="1" x14ac:dyDescent="0.25">
      <c r="C425" s="21">
        <f>+SUMIFS(H424:AQ424,H423:AQ423,$A$1)-E424</f>
        <v>0</v>
      </c>
      <c r="F425" s="45"/>
      <c r="G425" s="24"/>
    </row>
    <row r="426" spans="1:17" hidden="1" x14ac:dyDescent="0.25">
      <c r="C426" s="21"/>
      <c r="F426" s="45"/>
      <c r="G426" s="24"/>
      <c r="H426" s="194"/>
      <c r="I426" s="194"/>
      <c r="J426" s="194"/>
      <c r="K426" s="194"/>
      <c r="L426" s="194"/>
      <c r="M426" s="194"/>
      <c r="N426" s="194"/>
      <c r="O426" s="194"/>
      <c r="P426" s="194"/>
      <c r="Q426" s="194"/>
    </row>
    <row r="427" spans="1:17" hidden="1" x14ac:dyDescent="0.25">
      <c r="F427" s="45"/>
      <c r="G427" s="24"/>
      <c r="H427" s="22" t="s">
        <v>77</v>
      </c>
      <c r="I427" s="22" t="s">
        <v>77</v>
      </c>
      <c r="J427" s="22" t="s">
        <v>77</v>
      </c>
      <c r="K427" s="22" t="s">
        <v>77</v>
      </c>
    </row>
    <row r="428" spans="1:17" hidden="1" x14ac:dyDescent="0.25">
      <c r="A428" s="51">
        <v>45300</v>
      </c>
      <c r="B428" s="24">
        <v>102</v>
      </c>
      <c r="C428" s="156" t="s">
        <v>241</v>
      </c>
      <c r="D428" s="51">
        <v>45300</v>
      </c>
      <c r="E428" s="191">
        <v>240000</v>
      </c>
      <c r="F428" s="40">
        <f>+SUMIF(H427:AL427,$B$1,H428:AO428)</f>
        <v>0</v>
      </c>
      <c r="G428" s="24">
        <v>4</v>
      </c>
      <c r="H428" s="195">
        <v>60000</v>
      </c>
      <c r="I428" s="195">
        <v>60000</v>
      </c>
      <c r="J428" s="195">
        <v>60000</v>
      </c>
      <c r="K428" s="195">
        <v>60000</v>
      </c>
    </row>
    <row r="429" spans="1:17" hidden="1" x14ac:dyDescent="0.25">
      <c r="C429" s="21">
        <f>+SUMIFS(H428:AQ428,H427:AQ427,$A$1)-E428</f>
        <v>0</v>
      </c>
      <c r="F429" s="45"/>
      <c r="G429" s="24"/>
      <c r="M429" s="277"/>
    </row>
    <row r="430" spans="1:17" hidden="1" x14ac:dyDescent="0.25">
      <c r="C430" s="21"/>
      <c r="F430" s="45"/>
      <c r="G430" s="24"/>
    </row>
    <row r="431" spans="1:17" hidden="1" x14ac:dyDescent="0.25">
      <c r="E431" s="191"/>
      <c r="F431" s="45"/>
      <c r="G431" s="24"/>
      <c r="H431" s="22" t="s">
        <v>77</v>
      </c>
    </row>
    <row r="432" spans="1:17" hidden="1" x14ac:dyDescent="0.25">
      <c r="A432" s="51">
        <v>45422</v>
      </c>
      <c r="B432" s="24">
        <v>102</v>
      </c>
      <c r="C432" s="156" t="s">
        <v>241</v>
      </c>
      <c r="D432" s="51">
        <v>45422</v>
      </c>
      <c r="E432" s="191">
        <v>165289.25</v>
      </c>
      <c r="F432" s="40">
        <f>+SUMIF(H431:AL431,$B$1,H432:AO432)</f>
        <v>0</v>
      </c>
      <c r="G432" s="24">
        <v>1</v>
      </c>
      <c r="H432" s="194">
        <v>165289.25</v>
      </c>
      <c r="K432" s="194"/>
    </row>
    <row r="433" spans="1:17" hidden="1" x14ac:dyDescent="0.25">
      <c r="C433" s="21">
        <f>+SUMIFS(H432:AQ432,H431:AQ431,$A$1)-E432</f>
        <v>0</v>
      </c>
      <c r="F433" s="45"/>
      <c r="G433" s="24"/>
    </row>
    <row r="434" spans="1:17" hidden="1" x14ac:dyDescent="0.25">
      <c r="C434" s="21"/>
      <c r="F434" s="45"/>
      <c r="G434" s="24"/>
      <c r="Q434" t="s">
        <v>87</v>
      </c>
    </row>
    <row r="435" spans="1:17" hidden="1" x14ac:dyDescent="0.25">
      <c r="F435" s="45"/>
      <c r="G435" s="24"/>
      <c r="H435" s="22" t="s">
        <v>77</v>
      </c>
      <c r="I435" s="22" t="s">
        <v>77</v>
      </c>
      <c r="J435" s="22" t="s">
        <v>77</v>
      </c>
      <c r="K435" s="22" t="s">
        <v>77</v>
      </c>
      <c r="L435" s="22" t="s">
        <v>77</v>
      </c>
      <c r="M435" s="22" t="s">
        <v>77</v>
      </c>
      <c r="N435" s="22" t="s">
        <v>77</v>
      </c>
      <c r="O435" s="22" t="s">
        <v>77</v>
      </c>
      <c r="P435" s="22" t="s">
        <v>77</v>
      </c>
      <c r="Q435" s="22" t="s">
        <v>77</v>
      </c>
    </row>
    <row r="436" spans="1:17" hidden="1" x14ac:dyDescent="0.25">
      <c r="A436" s="51">
        <v>45293</v>
      </c>
      <c r="B436" s="24">
        <v>120</v>
      </c>
      <c r="C436" s="156" t="s">
        <v>243</v>
      </c>
      <c r="D436" s="51">
        <v>45293</v>
      </c>
      <c r="E436" s="231">
        <v>989986.04</v>
      </c>
      <c r="F436" s="40">
        <f>+SUMIF(H435:AL435,$B$1,H436:AO436)</f>
        <v>0</v>
      </c>
      <c r="G436" s="24">
        <v>10</v>
      </c>
      <c r="H436" s="195">
        <v>70000</v>
      </c>
      <c r="I436" s="195">
        <v>70000</v>
      </c>
      <c r="J436" s="195">
        <v>70000</v>
      </c>
      <c r="K436" s="195">
        <v>70000</v>
      </c>
      <c r="L436" s="195">
        <v>110000</v>
      </c>
      <c r="M436" s="195">
        <v>136492.87681884767</v>
      </c>
      <c r="N436" s="195">
        <v>110000</v>
      </c>
      <c r="O436" s="195">
        <v>110000</v>
      </c>
      <c r="P436" s="195">
        <v>120000</v>
      </c>
      <c r="Q436" s="195">
        <v>123493.16</v>
      </c>
    </row>
    <row r="437" spans="1:17" hidden="1" x14ac:dyDescent="0.25">
      <c r="C437" s="21">
        <f>+SUMIFS(H436:AQ436,H435:AQ435,$A$1)-E436</f>
        <v>-3.1811523949727416E-3</v>
      </c>
      <c r="F437" s="45"/>
      <c r="G437" s="24"/>
    </row>
    <row r="438" spans="1:17" hidden="1" x14ac:dyDescent="0.25">
      <c r="C438" s="21"/>
      <c r="F438" s="45"/>
      <c r="G438" s="24"/>
      <c r="H438" s="194"/>
      <c r="I438" s="194"/>
      <c r="K438" s="194" t="s">
        <v>159</v>
      </c>
    </row>
    <row r="439" spans="1:17" hidden="1" x14ac:dyDescent="0.25">
      <c r="F439" s="45"/>
      <c r="G439" s="24"/>
      <c r="H439" s="22" t="s">
        <v>77</v>
      </c>
      <c r="I439" s="22" t="s">
        <v>77</v>
      </c>
      <c r="J439" s="22" t="s">
        <v>77</v>
      </c>
      <c r="K439" s="22" t="s">
        <v>77</v>
      </c>
      <c r="Q439" s="232"/>
    </row>
    <row r="440" spans="1:17" hidden="1" x14ac:dyDescent="0.25">
      <c r="A440" s="51">
        <v>45295</v>
      </c>
      <c r="B440" s="24">
        <v>99</v>
      </c>
      <c r="C440" s="156" t="s">
        <v>204</v>
      </c>
      <c r="D440" s="51">
        <v>45295</v>
      </c>
      <c r="E440" s="191">
        <v>280000</v>
      </c>
      <c r="F440" s="40">
        <f>+SUMIF(H439:AL439,$B$1,H440:AO440)</f>
        <v>0</v>
      </c>
      <c r="G440" s="24">
        <v>4</v>
      </c>
      <c r="H440" s="195">
        <v>70000</v>
      </c>
      <c r="I440" s="195">
        <v>70000</v>
      </c>
      <c r="J440" s="195">
        <v>70000</v>
      </c>
      <c r="K440" s="195">
        <v>70000</v>
      </c>
    </row>
    <row r="441" spans="1:17" hidden="1" x14ac:dyDescent="0.25">
      <c r="C441" s="21">
        <f>+SUMIFS(H441:AQ441,H440:AQ440,$A$1)-E440</f>
        <v>-280000</v>
      </c>
      <c r="F441" s="45"/>
      <c r="G441" s="24"/>
    </row>
    <row r="442" spans="1:17" hidden="1" x14ac:dyDescent="0.25">
      <c r="F442" s="45"/>
    </row>
    <row r="443" spans="1:17" hidden="1" x14ac:dyDescent="0.25">
      <c r="F443" s="45"/>
      <c r="H443" s="22" t="s">
        <v>77</v>
      </c>
      <c r="I443" s="22" t="s">
        <v>77</v>
      </c>
      <c r="J443" s="22" t="s">
        <v>77</v>
      </c>
      <c r="K443" s="22" t="s">
        <v>77</v>
      </c>
    </row>
    <row r="444" spans="1:17" hidden="1" x14ac:dyDescent="0.25">
      <c r="A444" s="51">
        <v>45300</v>
      </c>
      <c r="B444" s="24">
        <v>109</v>
      </c>
      <c r="C444" s="156" t="s">
        <v>186</v>
      </c>
      <c r="D444" s="51">
        <v>45300</v>
      </c>
      <c r="E444" s="191">
        <v>240000</v>
      </c>
      <c r="F444" s="40">
        <f>+SUMIF(H443:AL443,$B$1,H444:AO444)</f>
        <v>0</v>
      </c>
      <c r="G444" s="24">
        <v>4</v>
      </c>
      <c r="H444" s="195">
        <v>60000</v>
      </c>
      <c r="I444" s="195">
        <v>60000</v>
      </c>
      <c r="J444" s="195">
        <v>60000</v>
      </c>
      <c r="K444" s="195">
        <v>60000</v>
      </c>
    </row>
    <row r="445" spans="1:17" hidden="1" x14ac:dyDescent="0.25">
      <c r="C445" s="21">
        <f>+SUMIFS(H444:AQ444,H443:AQ443,$A$1)-E444</f>
        <v>0</v>
      </c>
      <c r="F445" s="45"/>
      <c r="G445" s="24"/>
    </row>
    <row r="446" spans="1:17" hidden="1" x14ac:dyDescent="0.25">
      <c r="C446" s="21"/>
      <c r="F446" s="45"/>
      <c r="G446" s="24"/>
      <c r="I446" t="s">
        <v>187</v>
      </c>
    </row>
    <row r="447" spans="1:17" hidden="1" x14ac:dyDescent="0.25">
      <c r="F447" s="45"/>
      <c r="H447" s="22" t="s">
        <v>77</v>
      </c>
      <c r="I447" s="22" t="s">
        <v>77</v>
      </c>
    </row>
    <row r="448" spans="1:17" hidden="1" x14ac:dyDescent="0.25">
      <c r="A448" s="51">
        <v>45439</v>
      </c>
      <c r="B448" s="24">
        <v>109</v>
      </c>
      <c r="C448" s="156" t="s">
        <v>186</v>
      </c>
      <c r="D448" s="51">
        <v>45300</v>
      </c>
      <c r="E448" s="191">
        <v>95000</v>
      </c>
      <c r="F448" s="40">
        <f>+SUMIF(H447:AJ447,$B$1,H448:AM448)</f>
        <v>0</v>
      </c>
      <c r="G448" s="24">
        <v>4</v>
      </c>
      <c r="H448" s="195">
        <v>47500</v>
      </c>
      <c r="I448" s="195">
        <v>47500</v>
      </c>
    </row>
    <row r="449" spans="1:13" hidden="1" x14ac:dyDescent="0.25">
      <c r="C449" s="21">
        <f>+SUMIFS(H448:AO448,H447:AO447,$A$1)-E448</f>
        <v>0</v>
      </c>
      <c r="F449" s="45"/>
      <c r="G449" s="24"/>
    </row>
    <row r="450" spans="1:13" hidden="1" x14ac:dyDescent="0.25">
      <c r="F450" s="45"/>
    </row>
    <row r="451" spans="1:13" hidden="1" x14ac:dyDescent="0.25">
      <c r="F451" s="45"/>
      <c r="G451" s="24"/>
      <c r="H451" s="22" t="s">
        <v>77</v>
      </c>
      <c r="I451" s="22" t="s">
        <v>77</v>
      </c>
      <c r="J451" s="22" t="s">
        <v>77</v>
      </c>
      <c r="K451" s="22" t="s">
        <v>77</v>
      </c>
    </row>
    <row r="452" spans="1:13" hidden="1" x14ac:dyDescent="0.25">
      <c r="A452" s="51">
        <v>45328</v>
      </c>
      <c r="B452" s="24">
        <v>56</v>
      </c>
      <c r="C452" s="156" t="s">
        <v>246</v>
      </c>
      <c r="D452" s="51">
        <v>45328</v>
      </c>
      <c r="E452" s="191">
        <v>240000</v>
      </c>
      <c r="F452" s="40">
        <f>+SUMIF(H451:AL451,$B$1,H452:AO452)</f>
        <v>0</v>
      </c>
      <c r="G452" s="24">
        <v>4</v>
      </c>
      <c r="H452" s="195">
        <v>40000</v>
      </c>
      <c r="I452" s="195">
        <v>40000</v>
      </c>
      <c r="J452" s="195">
        <v>40000</v>
      </c>
      <c r="K452" s="195">
        <v>120000</v>
      </c>
    </row>
    <row r="453" spans="1:13" hidden="1" x14ac:dyDescent="0.25">
      <c r="C453" s="21">
        <f>+SUMIFS(H452:AQ452,H451:AQ451,$A$1)-E452</f>
        <v>0</v>
      </c>
      <c r="F453" s="45"/>
      <c r="G453" s="24"/>
    </row>
    <row r="454" spans="1:13" hidden="1" x14ac:dyDescent="0.25">
      <c r="C454" s="21"/>
      <c r="F454" s="45"/>
      <c r="G454" s="24"/>
      <c r="I454" t="s">
        <v>251</v>
      </c>
      <c r="J454" s="194"/>
      <c r="K454" s="194"/>
      <c r="L454" s="194"/>
      <c r="M454" s="194"/>
    </row>
    <row r="455" spans="1:13" hidden="1" x14ac:dyDescent="0.25">
      <c r="F455" s="45"/>
      <c r="G455" s="24"/>
      <c r="H455" s="22" t="s">
        <v>77</v>
      </c>
      <c r="I455" s="22" t="s">
        <v>77</v>
      </c>
    </row>
    <row r="456" spans="1:13" hidden="1" x14ac:dyDescent="0.25">
      <c r="A456" s="51">
        <v>45337</v>
      </c>
      <c r="B456" s="24">
        <v>205</v>
      </c>
      <c r="C456" s="156" t="s">
        <v>247</v>
      </c>
      <c r="D456" s="51">
        <v>45337</v>
      </c>
      <c r="E456" s="191">
        <v>400000</v>
      </c>
      <c r="F456" s="40">
        <f>+SUMIF(H455:AJ455,$B$1,H456:AM456)</f>
        <v>0</v>
      </c>
      <c r="G456" s="24">
        <v>2</v>
      </c>
      <c r="H456" s="195">
        <v>200000</v>
      </c>
      <c r="I456" s="195">
        <v>200000</v>
      </c>
    </row>
    <row r="457" spans="1:13" hidden="1" x14ac:dyDescent="0.25">
      <c r="C457" s="21">
        <f>+SUMIFS(H457:AO457,H456:AO456,$A$1)-E456</f>
        <v>-400000</v>
      </c>
      <c r="F457" s="45"/>
      <c r="G457" s="24"/>
    </row>
    <row r="458" spans="1:13" ht="18" hidden="1" customHeight="1" x14ac:dyDescent="0.25">
      <c r="F458" s="45"/>
      <c r="G458" s="24"/>
      <c r="I458" t="s">
        <v>159</v>
      </c>
    </row>
    <row r="459" spans="1:13" hidden="1" x14ac:dyDescent="0.25">
      <c r="F459" s="45"/>
      <c r="G459" s="24"/>
      <c r="H459" s="22" t="s">
        <v>77</v>
      </c>
      <c r="I459" s="22" t="s">
        <v>77</v>
      </c>
    </row>
    <row r="460" spans="1:13" hidden="1" x14ac:dyDescent="0.25">
      <c r="A460" s="51">
        <v>45349</v>
      </c>
      <c r="B460" s="24">
        <v>194</v>
      </c>
      <c r="C460" s="156" t="s">
        <v>249</v>
      </c>
      <c r="D460" s="51">
        <v>45349</v>
      </c>
      <c r="E460" s="191">
        <v>205277.31</v>
      </c>
      <c r="F460" s="40">
        <f>+SUMIF(H459:AJ459,$B$1,H460:AM460)</f>
        <v>0</v>
      </c>
      <c r="G460" s="24">
        <v>2</v>
      </c>
      <c r="H460" s="195">
        <v>102638.655</v>
      </c>
      <c r="I460" s="195">
        <v>102638.655</v>
      </c>
    </row>
    <row r="461" spans="1:13" hidden="1" x14ac:dyDescent="0.25">
      <c r="C461" s="21">
        <f>+SUMIFS(H461:AO461,H460:AO460,$A$1)-E460</f>
        <v>-205277.31</v>
      </c>
      <c r="F461" s="45"/>
      <c r="G461" s="24"/>
    </row>
    <row r="462" spans="1:13" hidden="1" x14ac:dyDescent="0.25">
      <c r="C462" s="21"/>
      <c r="F462" s="45"/>
      <c r="G462" s="24"/>
      <c r="J462" t="s">
        <v>87</v>
      </c>
    </row>
    <row r="463" spans="1:13" hidden="1" x14ac:dyDescent="0.25">
      <c r="F463" s="45"/>
      <c r="H463" s="22" t="s">
        <v>77</v>
      </c>
      <c r="I463" s="22" t="s">
        <v>77</v>
      </c>
      <c r="J463" s="22" t="s">
        <v>77</v>
      </c>
    </row>
    <row r="464" spans="1:13" hidden="1" x14ac:dyDescent="0.25">
      <c r="A464" s="51">
        <v>45439</v>
      </c>
      <c r="B464" s="24">
        <v>109</v>
      </c>
      <c r="C464" s="156" t="s">
        <v>186</v>
      </c>
      <c r="D464" s="51">
        <v>45300</v>
      </c>
      <c r="E464" s="191">
        <v>145571.9</v>
      </c>
      <c r="F464" s="40">
        <f>+SUMIF(H463:AJ463,$B$1,H464:AM464)</f>
        <v>0</v>
      </c>
      <c r="G464" s="24">
        <v>3</v>
      </c>
      <c r="H464" s="195">
        <v>48523.96</v>
      </c>
      <c r="I464" s="195">
        <v>48523.96</v>
      </c>
      <c r="J464" s="195">
        <v>48523.98</v>
      </c>
    </row>
    <row r="465" spans="1:17" hidden="1" x14ac:dyDescent="0.25">
      <c r="C465" s="21">
        <f>+SUMIFS(H464:AO464,H463:AO463,$A$1)-E464</f>
        <v>0</v>
      </c>
      <c r="F465" s="45"/>
      <c r="G465" s="24"/>
    </row>
    <row r="466" spans="1:17" hidden="1" x14ac:dyDescent="0.25">
      <c r="C466" s="21"/>
      <c r="F466" s="45"/>
      <c r="G466" s="24"/>
      <c r="I466" t="s">
        <v>187</v>
      </c>
    </row>
    <row r="467" spans="1:17" hidden="1" x14ac:dyDescent="0.25">
      <c r="F467" s="45"/>
      <c r="G467" s="24"/>
      <c r="H467" s="22" t="s">
        <v>77</v>
      </c>
      <c r="I467" s="22" t="s">
        <v>77</v>
      </c>
    </row>
    <row r="468" spans="1:17" hidden="1" x14ac:dyDescent="0.25">
      <c r="A468" s="51">
        <v>45425</v>
      </c>
      <c r="B468" s="24">
        <v>56</v>
      </c>
      <c r="C468" s="156" t="s">
        <v>246</v>
      </c>
      <c r="D468" s="51">
        <v>45425</v>
      </c>
      <c r="E468" s="191">
        <v>235326.1</v>
      </c>
      <c r="F468" s="40">
        <f>+SUMIF(H467:AL467,$B$1,H468:AO468)</f>
        <v>0</v>
      </c>
      <c r="G468" s="24">
        <v>2</v>
      </c>
      <c r="H468" s="195">
        <v>117663.05</v>
      </c>
      <c r="I468" s="195">
        <v>117663.05</v>
      </c>
      <c r="L468" s="194"/>
      <c r="M468" s="194"/>
    </row>
    <row r="469" spans="1:17" hidden="1" x14ac:dyDescent="0.25">
      <c r="C469" s="21">
        <f>+SUMIFS(H468:AQ468,H467:AQ467,$A$1)-E468</f>
        <v>0</v>
      </c>
      <c r="F469" s="45"/>
      <c r="G469" s="24"/>
    </row>
    <row r="470" spans="1:17" ht="18" hidden="1" customHeight="1" x14ac:dyDescent="0.25">
      <c r="F470" s="45"/>
      <c r="G470" s="24"/>
      <c r="Q470" t="s">
        <v>310</v>
      </c>
    </row>
    <row r="471" spans="1:17" hidden="1" x14ac:dyDescent="0.25">
      <c r="F471" s="45"/>
      <c r="G471" s="24"/>
      <c r="H471" s="22" t="s">
        <v>77</v>
      </c>
      <c r="I471" s="22" t="s">
        <v>77</v>
      </c>
      <c r="J471" s="22" t="s">
        <v>77</v>
      </c>
      <c r="K471" s="22" t="s">
        <v>77</v>
      </c>
      <c r="L471" s="22" t="s">
        <v>77</v>
      </c>
      <c r="M471" s="22" t="s">
        <v>77</v>
      </c>
      <c r="N471" s="22" t="s">
        <v>77</v>
      </c>
      <c r="O471" s="22" t="s">
        <v>77</v>
      </c>
      <c r="P471" s="22" t="s">
        <v>77</v>
      </c>
      <c r="Q471" s="22" t="s">
        <v>77</v>
      </c>
    </row>
    <row r="472" spans="1:17" hidden="1" x14ac:dyDescent="0.25">
      <c r="A472" s="51">
        <v>45399</v>
      </c>
      <c r="B472" s="24">
        <v>194</v>
      </c>
      <c r="C472" s="156" t="s">
        <v>249</v>
      </c>
      <c r="D472" s="51">
        <v>45399</v>
      </c>
      <c r="E472" s="191">
        <v>1151947.94</v>
      </c>
      <c r="F472" s="290">
        <f>+SUMIF(H471:AJ471,$B$1,H472:AM472)</f>
        <v>0</v>
      </c>
      <c r="G472" s="24">
        <v>10</v>
      </c>
      <c r="H472" s="195">
        <v>115194.79</v>
      </c>
      <c r="I472" s="195">
        <v>115194.79</v>
      </c>
      <c r="J472" s="195">
        <v>115194.79</v>
      </c>
      <c r="K472" s="195">
        <v>115194.79</v>
      </c>
      <c r="L472" s="195">
        <v>115194.79</v>
      </c>
      <c r="M472" s="195">
        <v>115194.79</v>
      </c>
      <c r="N472" s="195">
        <v>115194.79</v>
      </c>
      <c r="O472" s="195">
        <v>115194.79</v>
      </c>
      <c r="P472" s="195">
        <v>115194.79</v>
      </c>
      <c r="Q472" s="195">
        <v>115194.83</v>
      </c>
    </row>
    <row r="473" spans="1:17" hidden="1" x14ac:dyDescent="0.25">
      <c r="C473" s="21">
        <f>+SUMIFS(H472:AO472,H471:AO471,$A$1)-E472</f>
        <v>0</v>
      </c>
      <c r="F473" s="45"/>
      <c r="G473" s="24"/>
    </row>
    <row r="474" spans="1:17" hidden="1" x14ac:dyDescent="0.25">
      <c r="C474" s="21"/>
      <c r="F474" s="45"/>
      <c r="G474" s="24"/>
    </row>
    <row r="475" spans="1:17" hidden="1" x14ac:dyDescent="0.25">
      <c r="F475" s="45"/>
      <c r="G475" s="24"/>
      <c r="I475" t="s">
        <v>159</v>
      </c>
    </row>
    <row r="476" spans="1:17" hidden="1" x14ac:dyDescent="0.25">
      <c r="F476" s="45"/>
      <c r="H476" s="22" t="s">
        <v>77</v>
      </c>
      <c r="I476" s="22" t="s">
        <v>77</v>
      </c>
    </row>
    <row r="477" spans="1:17" hidden="1" x14ac:dyDescent="0.25">
      <c r="A477" s="51">
        <v>45357</v>
      </c>
      <c r="B477" s="24">
        <v>106</v>
      </c>
      <c r="C477" s="156" t="s">
        <v>232</v>
      </c>
      <c r="D477" s="51">
        <v>45357</v>
      </c>
      <c r="E477" s="191">
        <v>132000</v>
      </c>
      <c r="F477" s="40">
        <f>+SUMIF(H476:AJ476,$B$1,H477:AM477)</f>
        <v>0</v>
      </c>
      <c r="G477" s="24">
        <v>2</v>
      </c>
      <c r="H477" s="195">
        <v>66000</v>
      </c>
      <c r="I477" s="195">
        <v>66000</v>
      </c>
    </row>
    <row r="478" spans="1:17" hidden="1" x14ac:dyDescent="0.25">
      <c r="C478" s="21">
        <f>+SUMIFS(H478:AO478,H477:AO477,$A$1)-E477</f>
        <v>-132000</v>
      </c>
      <c r="F478" s="45"/>
      <c r="G478" s="24"/>
    </row>
    <row r="479" spans="1:17" hidden="1" x14ac:dyDescent="0.25">
      <c r="F479" s="45"/>
    </row>
    <row r="480" spans="1:17" hidden="1" x14ac:dyDescent="0.25">
      <c r="F480" s="45"/>
      <c r="H480" s="22" t="s">
        <v>77</v>
      </c>
      <c r="I480" s="22" t="s">
        <v>77</v>
      </c>
      <c r="J480" s="22" t="s">
        <v>77</v>
      </c>
      <c r="K480" s="22" t="s">
        <v>77</v>
      </c>
    </row>
    <row r="481" spans="1:19" hidden="1" x14ac:dyDescent="0.25">
      <c r="A481" s="51">
        <v>45362</v>
      </c>
      <c r="B481" s="24">
        <v>56</v>
      </c>
      <c r="C481" s="156" t="s">
        <v>250</v>
      </c>
      <c r="D481" s="51">
        <v>45362</v>
      </c>
      <c r="E481" s="191">
        <v>458925.62</v>
      </c>
      <c r="F481" s="40">
        <f>+SUMIF(H480:AJ480,$B$1,H481:AM481)</f>
        <v>0</v>
      </c>
      <c r="G481" s="24">
        <v>4</v>
      </c>
      <c r="H481" s="195">
        <v>103060.2</v>
      </c>
      <c r="I481" s="195">
        <v>152975.20000000001</v>
      </c>
      <c r="J481" s="195">
        <v>152975.22</v>
      </c>
      <c r="K481" s="195">
        <v>49915</v>
      </c>
    </row>
    <row r="482" spans="1:19" ht="12" hidden="1" customHeight="1" x14ac:dyDescent="0.25">
      <c r="C482" s="21">
        <f>+SUMIFS(H481:AO481,H480:AO480,$A$1)-E481</f>
        <v>0</v>
      </c>
      <c r="F482" s="45"/>
      <c r="G482" s="24"/>
    </row>
    <row r="483" spans="1:19" ht="12" hidden="1" customHeight="1" x14ac:dyDescent="0.25">
      <c r="C483" s="21"/>
      <c r="F483" s="45"/>
      <c r="G483" s="24"/>
      <c r="L483" t="s">
        <v>238</v>
      </c>
    </row>
    <row r="484" spans="1:19" ht="12" hidden="1" customHeight="1" x14ac:dyDescent="0.25">
      <c r="F484" s="45"/>
      <c r="G484" s="24"/>
      <c r="H484" s="22" t="s">
        <v>77</v>
      </c>
      <c r="I484" s="22" t="s">
        <v>77</v>
      </c>
      <c r="J484" s="22" t="s">
        <v>77</v>
      </c>
      <c r="K484" s="22" t="s">
        <v>77</v>
      </c>
      <c r="L484" s="22" t="s">
        <v>77</v>
      </c>
      <c r="M484" s="277"/>
    </row>
    <row r="485" spans="1:19" ht="12" hidden="1" customHeight="1" x14ac:dyDescent="0.25">
      <c r="A485" s="51">
        <v>45526</v>
      </c>
      <c r="B485" s="24">
        <v>194</v>
      </c>
      <c r="C485" s="156" t="s">
        <v>249</v>
      </c>
      <c r="D485" s="51">
        <v>45526</v>
      </c>
      <c r="E485" s="191">
        <v>185160</v>
      </c>
      <c r="F485" s="290">
        <f>+SUMIF(H484:AJ484,$B$1,H485:AM485)</f>
        <v>0</v>
      </c>
      <c r="G485" s="24">
        <v>5</v>
      </c>
      <c r="H485" s="195">
        <v>37032</v>
      </c>
      <c r="I485" s="195">
        <v>37032</v>
      </c>
      <c r="J485" s="195">
        <v>37032</v>
      </c>
      <c r="K485" s="195">
        <v>37032</v>
      </c>
      <c r="L485" s="195">
        <v>37032</v>
      </c>
    </row>
    <row r="486" spans="1:19" ht="12" hidden="1" customHeight="1" x14ac:dyDescent="0.25">
      <c r="C486" s="21">
        <f>+SUMIFS(H485:AO485,H484:AO484,$A$1)-E485</f>
        <v>0</v>
      </c>
      <c r="F486" s="45"/>
      <c r="G486" s="24"/>
    </row>
    <row r="487" spans="1:19" hidden="1" x14ac:dyDescent="0.25">
      <c r="C487" s="21"/>
      <c r="F487" s="45"/>
      <c r="G487" s="24"/>
      <c r="S487" t="s">
        <v>310</v>
      </c>
    </row>
    <row r="488" spans="1:19" hidden="1" x14ac:dyDescent="0.25">
      <c r="F488" s="45"/>
      <c r="H488" s="22" t="s">
        <v>77</v>
      </c>
      <c r="I488" s="22" t="s">
        <v>77</v>
      </c>
      <c r="J488" s="22" t="s">
        <v>77</v>
      </c>
      <c r="K488" s="22" t="s">
        <v>77</v>
      </c>
      <c r="L488" s="22" t="s">
        <v>77</v>
      </c>
      <c r="M488" s="22" t="s">
        <v>77</v>
      </c>
      <c r="N488" s="22" t="s">
        <v>77</v>
      </c>
      <c r="O488" s="22" t="s">
        <v>77</v>
      </c>
      <c r="P488" s="22" t="s">
        <v>77</v>
      </c>
      <c r="Q488" s="22" t="s">
        <v>77</v>
      </c>
      <c r="R488" s="22" t="s">
        <v>77</v>
      </c>
      <c r="S488" s="22" t="s">
        <v>77</v>
      </c>
    </row>
    <row r="489" spans="1:19" hidden="1" x14ac:dyDescent="0.25">
      <c r="A489" s="51">
        <v>45362</v>
      </c>
      <c r="B489" s="24">
        <v>56</v>
      </c>
      <c r="C489" s="156" t="s">
        <v>214</v>
      </c>
      <c r="D489" s="51">
        <v>45362</v>
      </c>
      <c r="E489" s="191">
        <v>2428065.2000000002</v>
      </c>
      <c r="F489" s="290">
        <f>+SUMIF(H488:AH488,$B$1,H489:AK489)</f>
        <v>0</v>
      </c>
      <c r="G489" s="24">
        <v>12</v>
      </c>
      <c r="H489" s="195">
        <v>202338.77</v>
      </c>
      <c r="I489" s="195">
        <v>202338.77</v>
      </c>
      <c r="J489" s="195">
        <v>202338.77</v>
      </c>
      <c r="K489" s="195">
        <v>202338.77</v>
      </c>
      <c r="L489" s="195">
        <v>202338.77</v>
      </c>
      <c r="M489" s="195">
        <v>202338.77</v>
      </c>
      <c r="N489" s="195">
        <v>202338.77</v>
      </c>
      <c r="O489" s="195">
        <v>202338.77</v>
      </c>
      <c r="P489" s="195">
        <v>202338.77</v>
      </c>
      <c r="Q489" s="195">
        <v>202338.77</v>
      </c>
      <c r="R489" s="195">
        <v>202338.77</v>
      </c>
      <c r="S489" s="195">
        <v>202338.73</v>
      </c>
    </row>
    <row r="490" spans="1:19" ht="12" hidden="1" customHeight="1" x14ac:dyDescent="0.25">
      <c r="C490" s="21">
        <f>+SUMIFS(H489:AM489,H488:AM488,$A$1)-E489</f>
        <v>0</v>
      </c>
      <c r="F490" s="45"/>
      <c r="G490" s="24"/>
    </row>
    <row r="491" spans="1:19" ht="12" hidden="1" customHeight="1" x14ac:dyDescent="0.25">
      <c r="C491" s="21"/>
      <c r="F491" s="45"/>
      <c r="G491" s="24"/>
    </row>
    <row r="492" spans="1:19" ht="12" hidden="1" customHeight="1" x14ac:dyDescent="0.25">
      <c r="C492" s="21"/>
      <c r="F492" s="45"/>
      <c r="G492" s="24"/>
      <c r="H492" t="s">
        <v>310</v>
      </c>
    </row>
    <row r="493" spans="1:19" ht="12" hidden="1" customHeight="1" x14ac:dyDescent="0.25">
      <c r="F493" s="45"/>
      <c r="H493" s="22" t="s">
        <v>77</v>
      </c>
    </row>
    <row r="494" spans="1:19" hidden="1" x14ac:dyDescent="0.25">
      <c r="A494" s="51">
        <v>45686</v>
      </c>
      <c r="B494" s="24">
        <v>56</v>
      </c>
      <c r="C494" s="156" t="s">
        <v>214</v>
      </c>
      <c r="D494" s="51">
        <v>45686</v>
      </c>
      <c r="E494" s="191">
        <v>77000</v>
      </c>
      <c r="F494" s="290">
        <f>+SUMIF(H493:AH493,$B$1,H494:AK494)</f>
        <v>0</v>
      </c>
      <c r="G494" s="24">
        <v>1</v>
      </c>
      <c r="H494" s="328">
        <v>77000</v>
      </c>
      <c r="Q494" t="s">
        <v>238</v>
      </c>
    </row>
    <row r="495" spans="1:19" hidden="1" x14ac:dyDescent="0.25">
      <c r="C495" s="21">
        <f>+SUMIFS(H494:AM494,H493:AM493,$A$1)-E494</f>
        <v>0</v>
      </c>
      <c r="F495" s="45"/>
      <c r="G495" s="24"/>
      <c r="I495" t="s">
        <v>77</v>
      </c>
      <c r="J495" s="22" t="s">
        <v>77</v>
      </c>
      <c r="K495" s="22" t="s">
        <v>77</v>
      </c>
      <c r="L495" s="22" t="s">
        <v>77</v>
      </c>
      <c r="M495" s="22" t="s">
        <v>77</v>
      </c>
      <c r="N495" s="22" t="s">
        <v>77</v>
      </c>
      <c r="O495" s="22" t="s">
        <v>77</v>
      </c>
      <c r="P495" s="22" t="s">
        <v>77</v>
      </c>
      <c r="Q495" s="22" t="s">
        <v>77</v>
      </c>
    </row>
    <row r="496" spans="1:19" hidden="1" x14ac:dyDescent="0.25">
      <c r="A496" s="51">
        <v>45362</v>
      </c>
      <c r="B496" s="24">
        <v>56</v>
      </c>
      <c r="C496" s="156" t="s">
        <v>252</v>
      </c>
      <c r="D496" s="51">
        <v>45362</v>
      </c>
      <c r="E496" s="191">
        <v>1000485.13</v>
      </c>
      <c r="F496" s="290">
        <f>+SUMIF(H495:AJ495,$B$1,H496:AM496)</f>
        <v>0</v>
      </c>
      <c r="G496" s="24">
        <v>10</v>
      </c>
      <c r="H496">
        <v>100049</v>
      </c>
      <c r="I496">
        <v>100049</v>
      </c>
      <c r="J496" s="195">
        <v>100049</v>
      </c>
      <c r="K496" s="195">
        <v>100049</v>
      </c>
      <c r="L496" s="195">
        <v>100049</v>
      </c>
      <c r="M496" s="195">
        <v>100049</v>
      </c>
      <c r="N496" s="195">
        <v>100049</v>
      </c>
      <c r="O496" s="195">
        <v>100049</v>
      </c>
      <c r="P496" s="195">
        <v>100049</v>
      </c>
      <c r="Q496" s="195">
        <v>100044.13</v>
      </c>
    </row>
    <row r="497" spans="1:11" ht="12" hidden="1" customHeight="1" x14ac:dyDescent="0.25">
      <c r="C497" s="21">
        <f>+SUMIFS(H496:AO496,H495:AO495,$A$1)-E496</f>
        <v>-100049</v>
      </c>
      <c r="F497" s="45"/>
      <c r="G497" s="24"/>
    </row>
    <row r="498" spans="1:11" ht="18" hidden="1" customHeight="1" x14ac:dyDescent="0.25">
      <c r="C498" s="21"/>
      <c r="F498" s="45"/>
      <c r="G498" s="24"/>
      <c r="H498" t="s">
        <v>245</v>
      </c>
    </row>
    <row r="499" spans="1:11" hidden="1" x14ac:dyDescent="0.25">
      <c r="F499" s="45"/>
      <c r="G499" s="24"/>
      <c r="H499" t="s">
        <v>77</v>
      </c>
    </row>
    <row r="500" spans="1:11" hidden="1" x14ac:dyDescent="0.25">
      <c r="A500" s="51">
        <v>45365</v>
      </c>
      <c r="B500" s="1">
        <v>169</v>
      </c>
      <c r="C500" s="156" t="s">
        <v>234</v>
      </c>
      <c r="D500" s="51">
        <v>45365</v>
      </c>
      <c r="E500" s="191">
        <v>253162.77</v>
      </c>
      <c r="F500" s="40">
        <f>+SUMIF(H499:AJ499,$B$1,H500:AM500)</f>
        <v>0</v>
      </c>
      <c r="G500" s="24">
        <v>4</v>
      </c>
      <c r="H500">
        <v>253162.77</v>
      </c>
    </row>
    <row r="501" spans="1:11" hidden="1" x14ac:dyDescent="0.25">
      <c r="C501" s="21">
        <f>+SUMIFS(H500:AO500,H499:AO499,$A$1)-E500</f>
        <v>0</v>
      </c>
      <c r="F501" s="45"/>
      <c r="G501" s="24"/>
    </row>
    <row r="502" spans="1:11" hidden="1" x14ac:dyDescent="0.25">
      <c r="F502" s="45"/>
    </row>
    <row r="503" spans="1:11" hidden="1" x14ac:dyDescent="0.25">
      <c r="F503" s="45"/>
      <c r="H503" t="s">
        <v>77</v>
      </c>
      <c r="I503" t="s">
        <v>77</v>
      </c>
      <c r="J503" s="22" t="s">
        <v>77</v>
      </c>
    </row>
    <row r="504" spans="1:11" hidden="1" x14ac:dyDescent="0.25">
      <c r="A504" s="51">
        <v>45373</v>
      </c>
      <c r="B504" s="1">
        <v>64</v>
      </c>
      <c r="C504" s="156" t="s">
        <v>191</v>
      </c>
      <c r="D504" s="51">
        <v>45373</v>
      </c>
      <c r="E504" s="191">
        <v>181487.6</v>
      </c>
      <c r="F504" s="40">
        <f>+SUMIF(H503:AJ503,$B$1,H504:AM504)</f>
        <v>0</v>
      </c>
      <c r="G504" s="24">
        <v>3</v>
      </c>
      <c r="H504">
        <v>60495.86</v>
      </c>
      <c r="I504">
        <v>60495.86</v>
      </c>
      <c r="J504" s="195">
        <v>60495.88</v>
      </c>
    </row>
    <row r="505" spans="1:11" hidden="1" x14ac:dyDescent="0.25">
      <c r="C505" s="21">
        <f>+SUMIFS(H504:AO504,H503:AO503,$A$1)-E504</f>
        <v>0</v>
      </c>
      <c r="F505" s="45"/>
      <c r="G505" s="24"/>
    </row>
    <row r="506" spans="1:11" hidden="1" x14ac:dyDescent="0.25">
      <c r="C506" s="21"/>
      <c r="F506" s="45"/>
      <c r="G506" s="24"/>
    </row>
    <row r="507" spans="1:11" hidden="1" x14ac:dyDescent="0.25">
      <c r="F507" s="45"/>
      <c r="H507" t="s">
        <v>77</v>
      </c>
    </row>
    <row r="508" spans="1:11" hidden="1" x14ac:dyDescent="0.25">
      <c r="A508" s="51">
        <v>45420</v>
      </c>
      <c r="B508" s="1">
        <v>145</v>
      </c>
      <c r="C508" s="32" t="s">
        <v>179</v>
      </c>
      <c r="D508" s="51">
        <v>45420</v>
      </c>
      <c r="E508" s="191">
        <v>150000</v>
      </c>
      <c r="F508" s="40">
        <f>+SUMIF(H507:AJ507,$B$1,H508:AM508)</f>
        <v>0</v>
      </c>
      <c r="G508" s="24">
        <v>1</v>
      </c>
      <c r="H508">
        <v>150000</v>
      </c>
      <c r="K508" s="277"/>
    </row>
    <row r="509" spans="1:11" hidden="1" x14ac:dyDescent="0.25">
      <c r="C509" s="21">
        <f>+SUMIFS(H508:AO508,H507:AO507,$A$1)-E508</f>
        <v>0</v>
      </c>
      <c r="F509" s="45"/>
    </row>
    <row r="510" spans="1:11" hidden="1" x14ac:dyDescent="0.25">
      <c r="C510" s="21"/>
      <c r="F510" s="45"/>
    </row>
    <row r="511" spans="1:11" hidden="1" x14ac:dyDescent="0.25">
      <c r="B511" s="1"/>
      <c r="C511" s="21"/>
      <c r="F511" s="45"/>
      <c r="H511" t="s">
        <v>77</v>
      </c>
      <c r="I511" t="s">
        <v>77</v>
      </c>
    </row>
    <row r="512" spans="1:11" hidden="1" x14ac:dyDescent="0.25">
      <c r="A512" s="51">
        <v>45420</v>
      </c>
      <c r="B512" s="1">
        <v>176</v>
      </c>
      <c r="C512" s="32" t="s">
        <v>289</v>
      </c>
      <c r="D512" s="51">
        <v>45420</v>
      </c>
      <c r="E512" s="191">
        <v>76031.399999999994</v>
      </c>
      <c r="F512" s="40">
        <f>+SUMIF(H511:AJ511,$B$1,H512:AM512)</f>
        <v>0</v>
      </c>
      <c r="G512" s="24">
        <v>2</v>
      </c>
      <c r="H512">
        <v>38015.699999999997</v>
      </c>
      <c r="I512">
        <v>38015.699999999997</v>
      </c>
    </row>
    <row r="513" spans="1:12" hidden="1" x14ac:dyDescent="0.25">
      <c r="C513" s="21">
        <f>+SUMIFS(H512:AO512,H511:AO511,$A$1)-E512</f>
        <v>0</v>
      </c>
      <c r="F513" s="45"/>
    </row>
    <row r="514" spans="1:12" hidden="1" x14ac:dyDescent="0.25">
      <c r="F514" s="45"/>
      <c r="J514" s="24" t="s">
        <v>187</v>
      </c>
    </row>
    <row r="515" spans="1:12" hidden="1" x14ac:dyDescent="0.25">
      <c r="B515" s="1"/>
      <c r="F515" s="45"/>
      <c r="H515" t="s">
        <v>77</v>
      </c>
      <c r="I515" t="s">
        <v>77</v>
      </c>
      <c r="J515" s="22" t="s">
        <v>77</v>
      </c>
    </row>
    <row r="516" spans="1:12" hidden="1" x14ac:dyDescent="0.25">
      <c r="A516" s="51">
        <v>45428</v>
      </c>
      <c r="B516" s="1">
        <v>176</v>
      </c>
      <c r="C516" s="32" t="s">
        <v>290</v>
      </c>
      <c r="D516" s="51">
        <v>45428</v>
      </c>
      <c r="E516" s="191">
        <v>403966.94</v>
      </c>
      <c r="F516" s="40">
        <f>+SUMIF(H515:AJ515,$B$1,H516:AM516)</f>
        <v>0</v>
      </c>
      <c r="G516" s="24">
        <v>3</v>
      </c>
      <c r="H516">
        <v>134655.64000000001</v>
      </c>
      <c r="I516">
        <v>134655.64000000001</v>
      </c>
      <c r="J516" s="195">
        <v>134655.66</v>
      </c>
    </row>
    <row r="517" spans="1:12" hidden="1" x14ac:dyDescent="0.25">
      <c r="C517" s="21">
        <f>+SUMIFS(H516:AO516,H515:AO515,$A$1)-E516</f>
        <v>0</v>
      </c>
      <c r="F517" s="45"/>
    </row>
    <row r="518" spans="1:12" hidden="1" x14ac:dyDescent="0.25">
      <c r="C518" s="21"/>
      <c r="F518" s="45"/>
      <c r="J518" t="s">
        <v>215</v>
      </c>
    </row>
    <row r="519" spans="1:12" hidden="1" x14ac:dyDescent="0.25">
      <c r="F519" s="45"/>
      <c r="H519" t="s">
        <v>77</v>
      </c>
      <c r="I519" t="s">
        <v>77</v>
      </c>
      <c r="J519" s="22" t="s">
        <v>77</v>
      </c>
    </row>
    <row r="520" spans="1:12" hidden="1" x14ac:dyDescent="0.25">
      <c r="A520" s="51">
        <v>45481</v>
      </c>
      <c r="B520" s="1">
        <v>198</v>
      </c>
      <c r="C520" s="156" t="s">
        <v>182</v>
      </c>
      <c r="D520" s="51">
        <v>45481</v>
      </c>
      <c r="E520" s="191">
        <v>161157.01999999999</v>
      </c>
      <c r="F520" s="40">
        <f>+SUMIF(H519:AJ519,$B$1,H520:AM520)</f>
        <v>0</v>
      </c>
      <c r="G520" s="24">
        <v>3</v>
      </c>
      <c r="H520">
        <v>53719</v>
      </c>
      <c r="I520">
        <v>53719</v>
      </c>
      <c r="J520" s="195">
        <v>53719.02</v>
      </c>
    </row>
    <row r="521" spans="1:12" hidden="1" x14ac:dyDescent="0.25">
      <c r="C521" s="21">
        <f>+SUMIFS(H520:AO520,H519:AO519,$A$1)-E520</f>
        <v>0</v>
      </c>
      <c r="F521" s="45"/>
      <c r="G521" s="24"/>
    </row>
    <row r="522" spans="1:12" hidden="1" x14ac:dyDescent="0.25">
      <c r="F522" s="45"/>
      <c r="G522" s="24"/>
      <c r="L522" t="s">
        <v>91</v>
      </c>
    </row>
    <row r="523" spans="1:12" hidden="1" x14ac:dyDescent="0.25">
      <c r="F523" s="45"/>
      <c r="G523" s="24"/>
      <c r="H523" t="s">
        <v>77</v>
      </c>
      <c r="I523" t="s">
        <v>77</v>
      </c>
      <c r="J523" s="22" t="s">
        <v>77</v>
      </c>
      <c r="K523" s="22" t="s">
        <v>77</v>
      </c>
      <c r="L523" s="22" t="s">
        <v>77</v>
      </c>
    </row>
    <row r="524" spans="1:12" hidden="1" x14ac:dyDescent="0.25">
      <c r="A524" s="51">
        <v>45488</v>
      </c>
      <c r="B524" s="1">
        <v>176</v>
      </c>
      <c r="C524" s="156" t="s">
        <v>293</v>
      </c>
      <c r="D524" s="51">
        <v>45488</v>
      </c>
      <c r="E524" s="191">
        <v>250000</v>
      </c>
      <c r="F524" s="40">
        <f>+SUMIF(H523:AJ523,$B$1,H524:AM524)</f>
        <v>0</v>
      </c>
      <c r="G524" s="24">
        <v>5</v>
      </c>
      <c r="H524">
        <v>50000</v>
      </c>
      <c r="I524">
        <v>50000</v>
      </c>
      <c r="J524" s="195">
        <v>50000</v>
      </c>
      <c r="K524" s="195">
        <v>50000</v>
      </c>
      <c r="L524" s="195">
        <v>50000</v>
      </c>
    </row>
    <row r="525" spans="1:12" hidden="1" x14ac:dyDescent="0.25">
      <c r="C525" s="21">
        <f>+SUMIFS(H524:AO524,H523:AO523,$A$1)-E524</f>
        <v>0</v>
      </c>
      <c r="F525" s="45"/>
    </row>
    <row r="526" spans="1:12" hidden="1" x14ac:dyDescent="0.25">
      <c r="F526" s="45"/>
      <c r="K526" t="s">
        <v>91</v>
      </c>
    </row>
    <row r="527" spans="1:12" hidden="1" x14ac:dyDescent="0.25">
      <c r="F527" s="45"/>
      <c r="G527" s="24"/>
      <c r="H527" t="s">
        <v>77</v>
      </c>
      <c r="I527" t="s">
        <v>77</v>
      </c>
      <c r="J527" s="22" t="s">
        <v>77</v>
      </c>
      <c r="K527" s="22" t="s">
        <v>77</v>
      </c>
    </row>
    <row r="528" spans="1:12" hidden="1" x14ac:dyDescent="0.25">
      <c r="A528" s="51">
        <v>45512</v>
      </c>
      <c r="B528" s="1">
        <v>99</v>
      </c>
      <c r="C528" s="156" t="s">
        <v>204</v>
      </c>
      <c r="D528" s="51">
        <v>45512</v>
      </c>
      <c r="E528" s="191">
        <v>350000</v>
      </c>
      <c r="F528" s="40">
        <f>+SUMIF(H527:AJ527,$B$1,H528:AM528)</f>
        <v>0</v>
      </c>
      <c r="G528" s="24">
        <v>5</v>
      </c>
      <c r="H528">
        <v>87500</v>
      </c>
      <c r="I528">
        <v>87500</v>
      </c>
      <c r="J528" s="195">
        <v>87500</v>
      </c>
      <c r="K528" s="195">
        <v>87500</v>
      </c>
    </row>
    <row r="529" spans="1:13" hidden="1" x14ac:dyDescent="0.25">
      <c r="C529" s="21">
        <f>+SUMIFS(H528:AO528,H527:AO527,$A$1)-E528</f>
        <v>0</v>
      </c>
      <c r="F529" s="45"/>
    </row>
    <row r="530" spans="1:13" hidden="1" x14ac:dyDescent="0.25">
      <c r="F530" s="45"/>
      <c r="I530" t="s">
        <v>215</v>
      </c>
    </row>
    <row r="531" spans="1:13" hidden="1" x14ac:dyDescent="0.25">
      <c r="F531" s="45"/>
      <c r="G531" s="24"/>
      <c r="H531" t="s">
        <v>77</v>
      </c>
      <c r="I531" t="s">
        <v>77</v>
      </c>
    </row>
    <row r="532" spans="1:13" hidden="1" x14ac:dyDescent="0.25">
      <c r="A532" s="51">
        <v>45513</v>
      </c>
      <c r="B532" s="1">
        <v>145</v>
      </c>
      <c r="C532" s="156" t="s">
        <v>179</v>
      </c>
      <c r="D532" s="51">
        <v>45513</v>
      </c>
      <c r="E532" s="191">
        <v>212213.89</v>
      </c>
      <c r="F532" s="40">
        <f>+SUMIF(H531:AJ531,$B$1,H532:AM532)</f>
        <v>0</v>
      </c>
      <c r="G532" s="24">
        <v>2</v>
      </c>
      <c r="H532">
        <v>106115.95</v>
      </c>
      <c r="I532">
        <v>106097.94</v>
      </c>
    </row>
    <row r="533" spans="1:13" hidden="1" x14ac:dyDescent="0.25">
      <c r="C533" s="21">
        <f>+SUMIFS(H532:AO532,H531:AO531,$A$1)-E532</f>
        <v>0</v>
      </c>
      <c r="F533" s="45"/>
    </row>
    <row r="534" spans="1:13" hidden="1" x14ac:dyDescent="0.25">
      <c r="F534" s="45"/>
      <c r="K534" t="s">
        <v>91</v>
      </c>
    </row>
    <row r="535" spans="1:13" hidden="1" x14ac:dyDescent="0.25">
      <c r="F535" s="45"/>
      <c r="G535" s="24"/>
      <c r="H535" t="s">
        <v>77</v>
      </c>
      <c r="I535" t="s">
        <v>77</v>
      </c>
      <c r="J535" s="22" t="s">
        <v>77</v>
      </c>
      <c r="K535" s="22" t="s">
        <v>77</v>
      </c>
    </row>
    <row r="536" spans="1:13" hidden="1" x14ac:dyDescent="0.25">
      <c r="A536" s="51">
        <v>45513</v>
      </c>
      <c r="B536" s="1">
        <v>56</v>
      </c>
      <c r="C536" s="156" t="s">
        <v>165</v>
      </c>
      <c r="D536" s="51">
        <v>45513</v>
      </c>
      <c r="E536" s="191">
        <v>562010.86</v>
      </c>
      <c r="F536" s="40">
        <f>+SUMIF(H535:AJ535,$B$1,H536:AM536)</f>
        <v>0</v>
      </c>
      <c r="G536" s="24">
        <v>4</v>
      </c>
      <c r="H536">
        <v>140502</v>
      </c>
      <c r="I536">
        <v>140502</v>
      </c>
      <c r="J536" s="195">
        <v>140502</v>
      </c>
      <c r="K536" s="195">
        <v>140504.85999999999</v>
      </c>
    </row>
    <row r="537" spans="1:13" hidden="1" x14ac:dyDescent="0.25">
      <c r="C537" s="21">
        <f>+SUMIFS(H536:AO536,H535:AO535,$A$1)-E536</f>
        <v>0</v>
      </c>
      <c r="F537" s="45"/>
    </row>
    <row r="538" spans="1:13" hidden="1" x14ac:dyDescent="0.25">
      <c r="C538" s="21">
        <f>+SUMIFS(H494:AM494,H493:AM493,$A$1)-E494</f>
        <v>0</v>
      </c>
      <c r="F538" s="45"/>
    </row>
    <row r="539" spans="1:13" hidden="1" x14ac:dyDescent="0.25">
      <c r="C539" s="21"/>
      <c r="F539" s="45"/>
    </row>
    <row r="540" spans="1:13" hidden="1" x14ac:dyDescent="0.25">
      <c r="C540" s="21"/>
      <c r="F540" s="45"/>
      <c r="M540" t="s">
        <v>239</v>
      </c>
    </row>
    <row r="541" spans="1:13" hidden="1" x14ac:dyDescent="0.25">
      <c r="F541" s="45"/>
      <c r="G541" s="24"/>
      <c r="H541" s="22" t="s">
        <v>77</v>
      </c>
      <c r="I541" s="22" t="s">
        <v>77</v>
      </c>
      <c r="J541" s="22" t="s">
        <v>77</v>
      </c>
      <c r="K541" s="22" t="s">
        <v>77</v>
      </c>
      <c r="L541" s="22" t="s">
        <v>77</v>
      </c>
      <c r="M541" s="22" t="s">
        <v>77</v>
      </c>
    </row>
    <row r="542" spans="1:13" hidden="1" x14ac:dyDescent="0.25">
      <c r="A542" s="51">
        <v>45517</v>
      </c>
      <c r="B542" s="1">
        <v>129</v>
      </c>
      <c r="C542" s="156" t="s">
        <v>33</v>
      </c>
      <c r="D542" s="51">
        <v>45517</v>
      </c>
      <c r="E542" s="191">
        <v>600000</v>
      </c>
      <c r="F542" s="290">
        <f>+SUMIF(H541:AJ541,$B$1,H542:AM542)</f>
        <v>0</v>
      </c>
      <c r="G542" s="24">
        <v>6</v>
      </c>
      <c r="H542" s="195">
        <v>100000</v>
      </c>
      <c r="I542" s="195">
        <v>100000</v>
      </c>
      <c r="J542" s="195">
        <v>100000</v>
      </c>
      <c r="K542" s="195">
        <v>100000</v>
      </c>
      <c r="L542" s="195">
        <v>100000</v>
      </c>
      <c r="M542" s="195">
        <v>100000</v>
      </c>
    </row>
    <row r="543" spans="1:13" hidden="1" x14ac:dyDescent="0.25">
      <c r="C543" s="21">
        <f>+SUMIFS(H542:AO542,H541:AO541,$A$1)-E542</f>
        <v>0</v>
      </c>
      <c r="F543" s="45"/>
    </row>
    <row r="544" spans="1:13" hidden="1" x14ac:dyDescent="0.25">
      <c r="F544" s="45"/>
      <c r="H544" t="s">
        <v>198</v>
      </c>
    </row>
    <row r="545" spans="1:14" hidden="1" x14ac:dyDescent="0.25">
      <c r="F545" s="45"/>
      <c r="G545" s="24"/>
      <c r="H545" s="22" t="s">
        <v>77</v>
      </c>
    </row>
    <row r="546" spans="1:14" hidden="1" x14ac:dyDescent="0.25">
      <c r="A546" s="51">
        <v>45503</v>
      </c>
      <c r="B546" s="1">
        <v>84</v>
      </c>
      <c r="C546" s="156" t="s">
        <v>294</v>
      </c>
      <c r="D546" s="51">
        <v>45503</v>
      </c>
      <c r="E546" s="191">
        <v>147107.44</v>
      </c>
      <c r="F546" s="40">
        <f>+SUMIF(H545:AJ545,$B$1,H546:AM546)</f>
        <v>0</v>
      </c>
      <c r="G546" s="24">
        <v>1</v>
      </c>
      <c r="H546" s="195">
        <v>147107.44</v>
      </c>
    </row>
    <row r="547" spans="1:14" hidden="1" x14ac:dyDescent="0.25">
      <c r="C547" s="21">
        <f>+SUMIFS(H546:AO546,H545:AO545,$A$1)-E546</f>
        <v>0</v>
      </c>
      <c r="F547" s="45"/>
    </row>
    <row r="548" spans="1:14" hidden="1" x14ac:dyDescent="0.25">
      <c r="F548" s="45"/>
      <c r="M548" t="s">
        <v>310</v>
      </c>
      <c r="N548" s="4"/>
    </row>
    <row r="549" spans="1:14" hidden="1" x14ac:dyDescent="0.25">
      <c r="F549" s="45"/>
      <c r="G549" s="24"/>
      <c r="H549" s="22" t="s">
        <v>77</v>
      </c>
      <c r="I549" s="22" t="s">
        <v>77</v>
      </c>
      <c r="J549" s="22" t="s">
        <v>77</v>
      </c>
      <c r="K549" s="22" t="s">
        <v>77</v>
      </c>
      <c r="L549" s="22" t="s">
        <v>77</v>
      </c>
      <c r="M549" s="22" t="s">
        <v>77</v>
      </c>
      <c r="N549" s="4"/>
    </row>
    <row r="550" spans="1:14" hidden="1" x14ac:dyDescent="0.25">
      <c r="A550" s="51">
        <v>45533</v>
      </c>
      <c r="B550" s="1">
        <v>84</v>
      </c>
      <c r="C550" s="156" t="s">
        <v>167</v>
      </c>
      <c r="D550" s="51">
        <v>45503</v>
      </c>
      <c r="E550" s="191">
        <v>500000</v>
      </c>
      <c r="F550" s="290">
        <f>+SUMIF(H549:AJ549,$B$1,H550:AM550)</f>
        <v>0</v>
      </c>
      <c r="G550" s="24">
        <v>6</v>
      </c>
      <c r="H550" s="195">
        <v>83000</v>
      </c>
      <c r="I550" s="195">
        <v>83000</v>
      </c>
      <c r="J550" s="195">
        <v>83000</v>
      </c>
      <c r="K550" s="195">
        <v>83000</v>
      </c>
      <c r="L550" s="195">
        <v>83000</v>
      </c>
      <c r="M550" s="195">
        <v>85000</v>
      </c>
    </row>
    <row r="551" spans="1:14" hidden="1" x14ac:dyDescent="0.25">
      <c r="C551" s="21">
        <f>+SUMIFS(H550:AO550,H549:AO549,$A$1)-E550</f>
        <v>0</v>
      </c>
      <c r="F551" s="45"/>
    </row>
    <row r="552" spans="1:14" hidden="1" x14ac:dyDescent="0.25">
      <c r="C552" s="21"/>
      <c r="F552" s="45"/>
      <c r="I552" t="s">
        <v>87</v>
      </c>
    </row>
    <row r="553" spans="1:14" hidden="1" x14ac:dyDescent="0.25">
      <c r="B553" s="1"/>
      <c r="F553" s="45"/>
      <c r="H553" s="22" t="s">
        <v>77</v>
      </c>
      <c r="I553" s="22" t="s">
        <v>77</v>
      </c>
    </row>
    <row r="554" spans="1:14" hidden="1" x14ac:dyDescent="0.25">
      <c r="A554" s="51">
        <v>45541</v>
      </c>
      <c r="B554" s="1">
        <v>106</v>
      </c>
      <c r="C554" s="156" t="s">
        <v>296</v>
      </c>
      <c r="D554" s="51">
        <v>45541</v>
      </c>
      <c r="E554" s="191">
        <v>190000</v>
      </c>
      <c r="F554" s="40">
        <f>+SUMIF(H553:AJ553,$B$1,H554:AM554)</f>
        <v>0</v>
      </c>
      <c r="G554" s="24">
        <v>3</v>
      </c>
      <c r="H554" s="195">
        <v>63333.03</v>
      </c>
      <c r="I554" s="195">
        <v>126666.97</v>
      </c>
      <c r="J554" s="194"/>
    </row>
    <row r="555" spans="1:14" hidden="1" x14ac:dyDescent="0.25">
      <c r="C555" s="21">
        <f>+SUMIFS(H554:AO554,H553:AO553,$A$1)-E554</f>
        <v>0</v>
      </c>
      <c r="F555" s="45"/>
    </row>
    <row r="556" spans="1:14" hidden="1" x14ac:dyDescent="0.25">
      <c r="C556" s="21"/>
      <c r="F556" s="45"/>
      <c r="K556" t="s">
        <v>310</v>
      </c>
    </row>
    <row r="557" spans="1:14" hidden="1" x14ac:dyDescent="0.25">
      <c r="B557" s="1"/>
      <c r="F557" s="45"/>
      <c r="H557" s="22" t="s">
        <v>77</v>
      </c>
      <c r="I557" s="22" t="s">
        <v>77</v>
      </c>
      <c r="J557" s="22" t="s">
        <v>77</v>
      </c>
      <c r="K557" s="22" t="s">
        <v>77</v>
      </c>
    </row>
    <row r="558" spans="1:14" hidden="1" x14ac:dyDescent="0.25">
      <c r="A558" s="51">
        <v>45603</v>
      </c>
      <c r="B558" s="1">
        <v>106</v>
      </c>
      <c r="C558" s="156" t="s">
        <v>296</v>
      </c>
      <c r="D558" s="51">
        <v>45603</v>
      </c>
      <c r="E558" s="191">
        <v>390000</v>
      </c>
      <c r="F558" s="290">
        <f>+SUMIF(H557:AJ557,$B$1,H558:AM558)</f>
        <v>0</v>
      </c>
      <c r="G558" s="24">
        <v>4</v>
      </c>
      <c r="H558" s="195">
        <v>97500</v>
      </c>
      <c r="I558" s="195">
        <v>97500</v>
      </c>
      <c r="J558" s="195">
        <v>97500</v>
      </c>
      <c r="K558" s="195">
        <v>97500</v>
      </c>
    </row>
    <row r="559" spans="1:14" hidden="1" x14ac:dyDescent="0.25">
      <c r="C559" s="21">
        <f>+SUMIFS(H558:AO558,H557:AO557,$A$1)-E558</f>
        <v>0</v>
      </c>
      <c r="F559" s="45"/>
    </row>
    <row r="560" spans="1:14" hidden="1" x14ac:dyDescent="0.25">
      <c r="C560" s="21"/>
      <c r="F560" s="45"/>
      <c r="I560" t="s">
        <v>87</v>
      </c>
    </row>
    <row r="561" spans="1:10" hidden="1" x14ac:dyDescent="0.25">
      <c r="F561" s="45"/>
      <c r="H561" s="22" t="s">
        <v>77</v>
      </c>
      <c r="I561" s="22" t="s">
        <v>77</v>
      </c>
    </row>
    <row r="562" spans="1:10" hidden="1" x14ac:dyDescent="0.25">
      <c r="A562" s="51">
        <v>45544</v>
      </c>
      <c r="B562" s="1">
        <v>237</v>
      </c>
      <c r="C562" s="156" t="s">
        <v>297</v>
      </c>
      <c r="D562" s="51">
        <v>45544</v>
      </c>
      <c r="E562" s="191">
        <v>300000</v>
      </c>
      <c r="F562" s="40">
        <f>+SUMIF(H561:AJ561,$B$1,H562:AM562)</f>
        <v>0</v>
      </c>
      <c r="G562" s="24">
        <v>2</v>
      </c>
      <c r="H562" s="195">
        <v>150000</v>
      </c>
      <c r="I562" s="195">
        <v>150000</v>
      </c>
    </row>
    <row r="563" spans="1:10" hidden="1" x14ac:dyDescent="0.25">
      <c r="B563" s="1"/>
      <c r="C563" s="21">
        <f>+SUMIFS(H562:AO562,H561:AO561,$A$1)-E562</f>
        <v>0</v>
      </c>
      <c r="F563" s="45"/>
      <c r="G563" s="24"/>
    </row>
    <row r="564" spans="1:10" hidden="1" x14ac:dyDescent="0.25">
      <c r="B564" s="1"/>
      <c r="C564" s="21"/>
      <c r="F564" s="45"/>
      <c r="G564" s="24"/>
      <c r="J564" t="s">
        <v>91</v>
      </c>
    </row>
    <row r="565" spans="1:10" hidden="1" x14ac:dyDescent="0.25">
      <c r="B565" s="1"/>
      <c r="F565" s="45"/>
      <c r="G565" s="24"/>
      <c r="H565" s="22" t="s">
        <v>77</v>
      </c>
      <c r="I565" s="22" t="s">
        <v>77</v>
      </c>
      <c r="J565" s="22" t="s">
        <v>77</v>
      </c>
    </row>
    <row r="566" spans="1:10" hidden="1" x14ac:dyDescent="0.25">
      <c r="A566" s="51">
        <v>45511</v>
      </c>
      <c r="B566" s="1">
        <v>242</v>
      </c>
      <c r="C566" s="156" t="s">
        <v>299</v>
      </c>
      <c r="D566" s="51">
        <v>45511</v>
      </c>
      <c r="E566" s="191">
        <v>300000</v>
      </c>
      <c r="F566" s="40">
        <f>+SUMIF(H565:AJ565,$B$1,H566:AM566)</f>
        <v>0</v>
      </c>
      <c r="G566" s="24">
        <v>3</v>
      </c>
      <c r="H566" s="195">
        <v>100000</v>
      </c>
      <c r="I566" s="195">
        <v>100000</v>
      </c>
      <c r="J566" s="195">
        <v>100000</v>
      </c>
    </row>
    <row r="567" spans="1:10" hidden="1" x14ac:dyDescent="0.25">
      <c r="B567" s="1"/>
      <c r="C567" s="21">
        <f>+SUMIFS(H566:AO566,H565:AO565,$A$1)-E566</f>
        <v>0</v>
      </c>
      <c r="F567" s="45"/>
      <c r="G567" s="24"/>
    </row>
    <row r="568" spans="1:10" hidden="1" x14ac:dyDescent="0.25">
      <c r="B568" s="1"/>
      <c r="F568" s="45"/>
      <c r="G568" s="24"/>
      <c r="I568" t="s">
        <v>87</v>
      </c>
    </row>
    <row r="569" spans="1:10" hidden="1" x14ac:dyDescent="0.25">
      <c r="B569" s="1"/>
      <c r="F569" s="45"/>
      <c r="G569" s="24"/>
      <c r="H569" s="22" t="s">
        <v>77</v>
      </c>
      <c r="I569" s="22" t="s">
        <v>77</v>
      </c>
    </row>
    <row r="570" spans="1:10" hidden="1" x14ac:dyDescent="0.25">
      <c r="A570" s="51">
        <v>45545</v>
      </c>
      <c r="B570" s="1">
        <v>205</v>
      </c>
      <c r="C570" s="156" t="s">
        <v>247</v>
      </c>
      <c r="D570" s="51">
        <v>45545</v>
      </c>
      <c r="E570" s="191">
        <v>500000</v>
      </c>
      <c r="F570" s="40">
        <f>+SUMIF(H569:AJ569,$B$1,H570:AM570)</f>
        <v>0</v>
      </c>
      <c r="G570" s="24">
        <v>2</v>
      </c>
      <c r="H570" s="195">
        <v>250000</v>
      </c>
      <c r="I570" s="195">
        <v>250000</v>
      </c>
    </row>
    <row r="571" spans="1:10" hidden="1" x14ac:dyDescent="0.25">
      <c r="B571" s="1"/>
      <c r="C571" s="21">
        <f>+SUMIFS(H570:AO570,H569:AO569,$A$1)-E570</f>
        <v>0</v>
      </c>
      <c r="F571" s="45"/>
      <c r="G571" s="24"/>
      <c r="I571" s="191"/>
    </row>
    <row r="572" spans="1:10" hidden="1" x14ac:dyDescent="0.25">
      <c r="B572" s="1"/>
      <c r="C572" s="21"/>
      <c r="F572" s="45"/>
      <c r="G572" s="24"/>
      <c r="I572" t="s">
        <v>87</v>
      </c>
    </row>
    <row r="573" spans="1:10" hidden="1" x14ac:dyDescent="0.25">
      <c r="B573" s="1"/>
      <c r="F573" s="45"/>
      <c r="G573" s="24"/>
      <c r="H573" s="22" t="s">
        <v>77</v>
      </c>
      <c r="I573" s="22" t="s">
        <v>77</v>
      </c>
    </row>
    <row r="574" spans="1:10" hidden="1" x14ac:dyDescent="0.25">
      <c r="A574" s="51">
        <v>45545</v>
      </c>
      <c r="B574" s="1">
        <v>84</v>
      </c>
      <c r="C574" s="156" t="s">
        <v>300</v>
      </c>
      <c r="D574" s="51">
        <v>45545</v>
      </c>
      <c r="E574" s="191">
        <v>274000</v>
      </c>
      <c r="F574" s="40">
        <f>+SUMIF(H573:AJ573,$B$1,H574:AM574)</f>
        <v>0</v>
      </c>
      <c r="G574" s="24">
        <v>2</v>
      </c>
      <c r="H574" s="195">
        <v>137000</v>
      </c>
      <c r="I574" s="195">
        <v>137000</v>
      </c>
    </row>
    <row r="575" spans="1:10" hidden="1" x14ac:dyDescent="0.25">
      <c r="B575" s="1"/>
      <c r="C575" s="21">
        <f>+SUMIFS(H574:AO574,H573:AO573,$A$1)-E574</f>
        <v>0</v>
      </c>
      <c r="F575" s="45"/>
    </row>
    <row r="576" spans="1:10" hidden="1" x14ac:dyDescent="0.25">
      <c r="B576" s="1"/>
      <c r="C576" s="21"/>
      <c r="F576" s="45"/>
      <c r="I576" t="s">
        <v>87</v>
      </c>
    </row>
    <row r="577" spans="1:11" hidden="1" x14ac:dyDescent="0.25">
      <c r="B577" s="1"/>
      <c r="F577" s="45"/>
      <c r="H577" s="22" t="s">
        <v>77</v>
      </c>
      <c r="I577" s="22" t="s">
        <v>77</v>
      </c>
    </row>
    <row r="578" spans="1:11" hidden="1" x14ac:dyDescent="0.25">
      <c r="A578" s="51">
        <v>45545</v>
      </c>
      <c r="B578" s="1">
        <v>240</v>
      </c>
      <c r="C578" s="156" t="s">
        <v>302</v>
      </c>
      <c r="D578" s="51">
        <v>45545</v>
      </c>
      <c r="E578" s="191">
        <v>274000</v>
      </c>
      <c r="F578" s="40">
        <f>+SUMIF(H577:AJ577,$B$1,H578:AM578)</f>
        <v>0</v>
      </c>
      <c r="G578" s="24">
        <v>2</v>
      </c>
      <c r="H578" s="195">
        <v>137000</v>
      </c>
      <c r="I578" s="195">
        <v>137000</v>
      </c>
    </row>
    <row r="579" spans="1:11" hidden="1" x14ac:dyDescent="0.25">
      <c r="B579" s="1"/>
      <c r="C579" s="21">
        <f>+SUMIFS(H578:AO578,H577:AO577,$A$1)-E578</f>
        <v>0</v>
      </c>
      <c r="F579" s="45"/>
    </row>
    <row r="580" spans="1:11" hidden="1" x14ac:dyDescent="0.25">
      <c r="F580" s="45"/>
      <c r="K580" t="s">
        <v>239</v>
      </c>
    </row>
    <row r="581" spans="1:11" hidden="1" x14ac:dyDescent="0.25">
      <c r="B581" s="1"/>
      <c r="F581" s="45"/>
      <c r="H581" s="22" t="s">
        <v>77</v>
      </c>
      <c r="I581" s="22" t="s">
        <v>77</v>
      </c>
      <c r="J581" s="22" t="s">
        <v>77</v>
      </c>
      <c r="K581" s="22" t="s">
        <v>77</v>
      </c>
    </row>
    <row r="582" spans="1:11" hidden="1" x14ac:dyDescent="0.25">
      <c r="A582" s="51">
        <v>45573</v>
      </c>
      <c r="B582" s="1">
        <v>137</v>
      </c>
      <c r="C582" s="156" t="s">
        <v>137</v>
      </c>
      <c r="D582" s="51">
        <v>45573</v>
      </c>
      <c r="E582" s="191">
        <v>914220</v>
      </c>
      <c r="F582" s="290">
        <f>+SUMIF(H581:AJ581,$B$1,H582:AM582)</f>
        <v>0</v>
      </c>
      <c r="G582" s="24">
        <v>4</v>
      </c>
      <c r="H582" s="195">
        <v>228555</v>
      </c>
      <c r="I582" s="195">
        <v>228555</v>
      </c>
      <c r="J582" s="195">
        <v>228555</v>
      </c>
      <c r="K582" s="195">
        <v>228555</v>
      </c>
    </row>
    <row r="583" spans="1:11" hidden="1" x14ac:dyDescent="0.25">
      <c r="B583" s="1"/>
      <c r="C583" s="21">
        <f>+SUMIFS(H582:AO582,H581:AO581,$A$1)-E582</f>
        <v>0</v>
      </c>
      <c r="F583" s="45"/>
    </row>
    <row r="584" spans="1:11" hidden="1" x14ac:dyDescent="0.25">
      <c r="B584" s="1"/>
      <c r="C584" s="21"/>
      <c r="F584" s="45"/>
      <c r="I584" t="s">
        <v>91</v>
      </c>
    </row>
    <row r="585" spans="1:11" hidden="1" x14ac:dyDescent="0.25">
      <c r="F585" s="45"/>
      <c r="H585" s="22" t="s">
        <v>77</v>
      </c>
      <c r="I585" s="22" t="s">
        <v>77</v>
      </c>
    </row>
    <row r="586" spans="1:11" hidden="1" x14ac:dyDescent="0.25">
      <c r="A586" s="51">
        <v>45583</v>
      </c>
      <c r="B586" s="1">
        <v>46</v>
      </c>
      <c r="C586" s="156" t="s">
        <v>304</v>
      </c>
      <c r="D586" s="51">
        <v>45583</v>
      </c>
      <c r="E586" s="191">
        <v>500000</v>
      </c>
      <c r="F586" s="40">
        <f>+SUMIF(H585:AJ585,$B$1,H586:AM586)</f>
        <v>0</v>
      </c>
      <c r="G586" s="24">
        <v>2</v>
      </c>
      <c r="H586" s="195">
        <v>250000</v>
      </c>
      <c r="I586" s="195">
        <v>250000</v>
      </c>
    </row>
    <row r="587" spans="1:11" hidden="1" x14ac:dyDescent="0.25">
      <c r="C587" s="21">
        <f>+SUMIFS(H586:AO586,H585:AO585,$A$1)-E586</f>
        <v>0</v>
      </c>
      <c r="F587" s="45"/>
    </row>
    <row r="588" spans="1:11" hidden="1" x14ac:dyDescent="0.25">
      <c r="F588" s="45"/>
      <c r="I588" t="s">
        <v>238</v>
      </c>
    </row>
    <row r="589" spans="1:11" hidden="1" x14ac:dyDescent="0.25">
      <c r="F589" s="45"/>
      <c r="H589" s="22" t="s">
        <v>77</v>
      </c>
      <c r="I589" s="22" t="s">
        <v>77</v>
      </c>
    </row>
    <row r="590" spans="1:11" hidden="1" x14ac:dyDescent="0.25">
      <c r="A590" s="51">
        <v>45600</v>
      </c>
      <c r="B590" s="1">
        <v>39</v>
      </c>
      <c r="C590" s="156" t="s">
        <v>305</v>
      </c>
      <c r="D590" s="51">
        <v>45600</v>
      </c>
      <c r="E590" s="191">
        <v>241459.04</v>
      </c>
      <c r="F590" s="290">
        <f>+SUMIF(H589:AJ589,$B$1,H590:AM590)</f>
        <v>0</v>
      </c>
      <c r="G590" s="24">
        <v>2</v>
      </c>
      <c r="H590" s="195">
        <v>120729.52</v>
      </c>
      <c r="I590" s="195">
        <v>120729.52</v>
      </c>
    </row>
    <row r="591" spans="1:11" hidden="1" x14ac:dyDescent="0.25">
      <c r="C591" s="21">
        <f>+SUMIFS(H590:AO590,H589:AO589,$A$1)-E590</f>
        <v>0</v>
      </c>
      <c r="F591" s="45"/>
    </row>
    <row r="592" spans="1:11" hidden="1" x14ac:dyDescent="0.25">
      <c r="F592" s="45"/>
      <c r="J592" t="s">
        <v>239</v>
      </c>
    </row>
    <row r="593" spans="1:16" hidden="1" x14ac:dyDescent="0.25">
      <c r="F593" s="45"/>
      <c r="H593" s="22" t="s">
        <v>77</v>
      </c>
      <c r="I593" s="22" t="s">
        <v>77</v>
      </c>
      <c r="J593" s="22" t="s">
        <v>77</v>
      </c>
    </row>
    <row r="594" spans="1:16" hidden="1" x14ac:dyDescent="0.25">
      <c r="A594" s="51">
        <v>45608</v>
      </c>
      <c r="B594" s="1">
        <v>145</v>
      </c>
      <c r="C594" s="156" t="s">
        <v>179</v>
      </c>
      <c r="D594" s="51">
        <v>45608</v>
      </c>
      <c r="E594" s="191">
        <v>490000</v>
      </c>
      <c r="F594" s="290">
        <f>+SUMIF(H593:AJ593,$B$1,H594:AM594)</f>
        <v>0</v>
      </c>
      <c r="G594" s="24">
        <v>3</v>
      </c>
      <c r="H594" s="195">
        <v>163333.32999999999</v>
      </c>
      <c r="I594" s="195">
        <v>163333.32999999999</v>
      </c>
      <c r="J594" s="195">
        <v>163333.34</v>
      </c>
    </row>
    <row r="595" spans="1:16" hidden="1" x14ac:dyDescent="0.25">
      <c r="C595" s="21">
        <f>+SUMIFS(H594:AO594,H593:AO593,$A$1)-E594</f>
        <v>0</v>
      </c>
      <c r="F595" s="45"/>
    </row>
    <row r="596" spans="1:16" x14ac:dyDescent="0.25">
      <c r="C596" s="21"/>
      <c r="F596" s="45"/>
      <c r="I596" t="s">
        <v>153</v>
      </c>
    </row>
    <row r="597" spans="1:16" x14ac:dyDescent="0.25">
      <c r="B597" s="1"/>
      <c r="F597" s="45"/>
      <c r="G597" s="24"/>
      <c r="H597" s="22" t="s">
        <v>77</v>
      </c>
      <c r="I597" s="22"/>
      <c r="J597" s="22"/>
      <c r="K597" s="22"/>
      <c r="L597" s="22"/>
      <c r="M597" s="22"/>
      <c r="N597" s="22"/>
      <c r="O597" s="22"/>
      <c r="P597" s="22"/>
    </row>
    <row r="598" spans="1:16" x14ac:dyDescent="0.25">
      <c r="A598" s="10">
        <v>45755</v>
      </c>
      <c r="B598" s="1">
        <v>113</v>
      </c>
      <c r="C598" s="156" t="s">
        <v>227</v>
      </c>
      <c r="D598" s="10">
        <v>45755</v>
      </c>
      <c r="E598" s="191">
        <v>2000000</v>
      </c>
      <c r="F598" s="290">
        <f>+SUMIF(H597:AR597,$B$1,H598:AU598)</f>
        <v>0</v>
      </c>
      <c r="G598" s="24">
        <v>9</v>
      </c>
      <c r="H598" s="195">
        <v>225000</v>
      </c>
      <c r="I598" s="194">
        <v>225000</v>
      </c>
      <c r="J598" s="194">
        <v>225000</v>
      </c>
      <c r="K598" s="194">
        <v>225000</v>
      </c>
      <c r="L598" s="194">
        <v>225000</v>
      </c>
      <c r="M598" s="194">
        <v>225000</v>
      </c>
      <c r="N598" s="194">
        <v>225000</v>
      </c>
      <c r="O598" s="194">
        <v>225000</v>
      </c>
      <c r="P598" s="194">
        <v>200000</v>
      </c>
    </row>
    <row r="599" spans="1:16" x14ac:dyDescent="0.25">
      <c r="B599" s="1"/>
      <c r="C599" s="21">
        <f>+SUMIFS(H598:AW598,H597:AW597,$A$1)-E598</f>
        <v>-1775000</v>
      </c>
      <c r="F599" s="45"/>
      <c r="G599" s="24"/>
      <c r="I599" s="277"/>
    </row>
    <row r="600" spans="1:16" hidden="1" x14ac:dyDescent="0.25">
      <c r="F600" s="45"/>
      <c r="M600" t="s">
        <v>159</v>
      </c>
    </row>
    <row r="601" spans="1:16" hidden="1" x14ac:dyDescent="0.25">
      <c r="F601" s="45"/>
      <c r="H601" s="22" t="s">
        <v>77</v>
      </c>
      <c r="I601" s="22" t="s">
        <v>77</v>
      </c>
      <c r="J601" s="22" t="s">
        <v>77</v>
      </c>
      <c r="K601" s="22" t="s">
        <v>77</v>
      </c>
      <c r="L601" s="22" t="s">
        <v>77</v>
      </c>
      <c r="M601" s="22" t="s">
        <v>77</v>
      </c>
    </row>
    <row r="602" spans="1:16" hidden="1" x14ac:dyDescent="0.25">
      <c r="A602" s="51">
        <v>45615</v>
      </c>
      <c r="B602" s="1">
        <v>236</v>
      </c>
      <c r="C602" s="156" t="s">
        <v>306</v>
      </c>
      <c r="D602" s="51">
        <v>45615</v>
      </c>
      <c r="E602" s="191">
        <v>648958.76</v>
      </c>
      <c r="F602" s="290">
        <f>+SUMIF(H601:AF601,$B$1,H602:AI602)</f>
        <v>0</v>
      </c>
      <c r="G602" s="24">
        <v>9</v>
      </c>
      <c r="H602" s="195">
        <v>72106.52</v>
      </c>
      <c r="I602" s="195">
        <v>72106.52</v>
      </c>
      <c r="J602" s="195">
        <v>72106.52</v>
      </c>
      <c r="K602" s="195">
        <v>72106.52</v>
      </c>
      <c r="L602" s="195">
        <v>72106.52</v>
      </c>
      <c r="M602" s="195">
        <v>288426.15999999997</v>
      </c>
    </row>
    <row r="603" spans="1:16" hidden="1" x14ac:dyDescent="0.25">
      <c r="C603" s="21">
        <f>+SUMIFS(H602:AK602,H601:AK601,$A$1)-E602</f>
        <v>0</v>
      </c>
      <c r="F603" s="45"/>
    </row>
    <row r="604" spans="1:16" hidden="1" x14ac:dyDescent="0.25">
      <c r="F604" s="45"/>
      <c r="H604" t="s">
        <v>238</v>
      </c>
    </row>
    <row r="605" spans="1:16" hidden="1" x14ac:dyDescent="0.25">
      <c r="F605" s="45"/>
      <c r="H605" s="22" t="s">
        <v>77</v>
      </c>
    </row>
    <row r="606" spans="1:16" hidden="1" x14ac:dyDescent="0.25">
      <c r="A606" s="51">
        <v>45624</v>
      </c>
      <c r="B606" s="1">
        <v>169</v>
      </c>
      <c r="C606" s="156" t="s">
        <v>234</v>
      </c>
      <c r="D606" s="51">
        <v>45624</v>
      </c>
      <c r="E606" s="191">
        <v>100000</v>
      </c>
      <c r="F606" s="290">
        <f>+SUMIF(H605:AJ605,$B$1,H606:AM606)</f>
        <v>0</v>
      </c>
      <c r="G606" s="24">
        <v>1</v>
      </c>
      <c r="H606" s="195">
        <v>100000</v>
      </c>
    </row>
    <row r="607" spans="1:16" hidden="1" x14ac:dyDescent="0.25">
      <c r="C607" s="21">
        <f>+SUMIFS(H606:AO606,H605:AO605,$A$1)-E606</f>
        <v>0</v>
      </c>
      <c r="F607" s="45"/>
    </row>
    <row r="608" spans="1:16" ht="17.45" hidden="1" customHeight="1" x14ac:dyDescent="0.25">
      <c r="F608" s="45"/>
      <c r="J608" t="s">
        <v>310</v>
      </c>
    </row>
    <row r="609" spans="1:11" hidden="1" x14ac:dyDescent="0.25">
      <c r="F609" s="45"/>
      <c r="H609" s="22" t="s">
        <v>77</v>
      </c>
      <c r="I609" s="22" t="s">
        <v>77</v>
      </c>
      <c r="J609" s="22" t="s">
        <v>77</v>
      </c>
    </row>
    <row r="610" spans="1:11" hidden="1" x14ac:dyDescent="0.25">
      <c r="A610" s="51">
        <v>45628</v>
      </c>
      <c r="B610" s="1">
        <v>169</v>
      </c>
      <c r="C610" s="156" t="s">
        <v>234</v>
      </c>
      <c r="D610" s="51">
        <v>45624</v>
      </c>
      <c r="E610" s="191">
        <v>324545.46000000002</v>
      </c>
      <c r="F610" s="290">
        <f>+SUMIF(H609:AJ609,$B$1,H610:AM610)</f>
        <v>0</v>
      </c>
      <c r="G610" s="24">
        <v>3</v>
      </c>
      <c r="H610" s="195">
        <v>108181.82</v>
      </c>
      <c r="I610" s="195">
        <v>108181.82</v>
      </c>
      <c r="J610" s="195">
        <v>108181.82</v>
      </c>
    </row>
    <row r="611" spans="1:11" ht="0.6" customHeight="1" x14ac:dyDescent="0.25">
      <c r="C611" s="21">
        <f>+SUMIFS(H610:AO610,H609:AO609,$A$1)-E610</f>
        <v>0</v>
      </c>
      <c r="F611" s="45"/>
    </row>
    <row r="612" spans="1:11" hidden="1" x14ac:dyDescent="0.25">
      <c r="F612" s="45"/>
    </row>
    <row r="613" spans="1:11" hidden="1" x14ac:dyDescent="0.25">
      <c r="C613" s="21"/>
      <c r="F613" s="45"/>
      <c r="G613" s="24"/>
      <c r="H613" s="22" t="s">
        <v>77</v>
      </c>
      <c r="I613" s="22" t="s">
        <v>77</v>
      </c>
      <c r="J613" s="22" t="s">
        <v>77</v>
      </c>
      <c r="K613" s="22" t="s">
        <v>77</v>
      </c>
    </row>
    <row r="614" spans="1:11" hidden="1" x14ac:dyDescent="0.25">
      <c r="A614" s="10">
        <v>45631</v>
      </c>
      <c r="B614" s="1">
        <v>179</v>
      </c>
      <c r="C614" s="156" t="s">
        <v>205</v>
      </c>
      <c r="D614" s="10">
        <v>45631</v>
      </c>
      <c r="E614" s="191">
        <v>480412.45</v>
      </c>
      <c r="F614" s="290">
        <f>+SUMIF(H613:AQ613,$B$1,H614:AT614)</f>
        <v>0</v>
      </c>
      <c r="G614" s="24">
        <v>4</v>
      </c>
      <c r="H614" s="195">
        <v>120103.11</v>
      </c>
      <c r="I614" s="195">
        <v>120103.11</v>
      </c>
      <c r="J614" s="195">
        <v>120103.11</v>
      </c>
      <c r="K614" s="195">
        <v>120103.12</v>
      </c>
    </row>
    <row r="615" spans="1:11" hidden="1" x14ac:dyDescent="0.25">
      <c r="B615" s="1"/>
      <c r="C615" s="21">
        <f>+SUMIFS(H614:AS614,H613:AS613,$A$1)-E614</f>
        <v>0</v>
      </c>
      <c r="F615" s="40"/>
      <c r="G615" s="24"/>
    </row>
    <row r="616" spans="1:11" hidden="1" x14ac:dyDescent="0.25">
      <c r="F616" s="45"/>
      <c r="K616" t="s">
        <v>245</v>
      </c>
    </row>
    <row r="617" spans="1:11" hidden="1" x14ac:dyDescent="0.25">
      <c r="C617" s="21"/>
      <c r="F617" s="45"/>
      <c r="G617" s="24"/>
      <c r="H617" s="22" t="s">
        <v>77</v>
      </c>
      <c r="I617" s="22" t="s">
        <v>77</v>
      </c>
      <c r="J617" s="22" t="s">
        <v>77</v>
      </c>
      <c r="K617" s="22" t="s">
        <v>77</v>
      </c>
    </row>
    <row r="618" spans="1:11" hidden="1" x14ac:dyDescent="0.25">
      <c r="A618" s="10">
        <v>45646</v>
      </c>
      <c r="B618" s="1">
        <v>99</v>
      </c>
      <c r="C618" s="156" t="s">
        <v>204</v>
      </c>
      <c r="D618" s="10">
        <v>45646</v>
      </c>
      <c r="E618" s="191">
        <v>400000</v>
      </c>
      <c r="F618" s="290">
        <f>+SUMIF(H617:AO617,$B$1,H618:AR618)</f>
        <v>0</v>
      </c>
      <c r="G618" s="24">
        <v>4</v>
      </c>
      <c r="H618" s="195">
        <v>100000</v>
      </c>
      <c r="I618" s="195">
        <v>100000</v>
      </c>
      <c r="J618" s="195">
        <v>100000</v>
      </c>
      <c r="K618" s="195">
        <v>100000</v>
      </c>
    </row>
    <row r="619" spans="1:11" hidden="1" x14ac:dyDescent="0.25">
      <c r="B619" s="1"/>
      <c r="C619" s="21">
        <f>+SUMIFS(H618:AQ618,H617:AQ617,$A$1)-E618</f>
        <v>0</v>
      </c>
      <c r="F619" s="40"/>
      <c r="G619" s="24"/>
    </row>
    <row r="620" spans="1:11" hidden="1" x14ac:dyDescent="0.25">
      <c r="B620" s="1"/>
      <c r="C620" s="21"/>
      <c r="F620" s="40"/>
      <c r="G620" s="24"/>
      <c r="J620" t="s">
        <v>245</v>
      </c>
    </row>
    <row r="621" spans="1:11" hidden="1" x14ac:dyDescent="0.25">
      <c r="C621" s="21"/>
      <c r="F621" s="45"/>
      <c r="G621" s="24"/>
      <c r="H621" s="22" t="s">
        <v>77</v>
      </c>
      <c r="I621" s="22" t="s">
        <v>77</v>
      </c>
      <c r="J621" s="22" t="s">
        <v>77</v>
      </c>
    </row>
    <row r="622" spans="1:11" hidden="1" x14ac:dyDescent="0.25">
      <c r="A622" s="10">
        <v>45646</v>
      </c>
      <c r="B622" s="1">
        <v>9</v>
      </c>
      <c r="C622" s="156" t="s">
        <v>307</v>
      </c>
      <c r="D622" s="10">
        <v>45631</v>
      </c>
      <c r="E622" s="191">
        <v>324285.95</v>
      </c>
      <c r="F622" s="290">
        <f>+SUMIF(H621:AP621,$B$1,H622:AS622)</f>
        <v>0</v>
      </c>
      <c r="G622" s="24">
        <v>4</v>
      </c>
      <c r="H622" s="195">
        <v>160000</v>
      </c>
      <c r="I622" s="195">
        <v>80000</v>
      </c>
      <c r="J622" s="195">
        <v>84285.95</v>
      </c>
    </row>
    <row r="623" spans="1:11" hidden="1" x14ac:dyDescent="0.25">
      <c r="B623" s="1"/>
      <c r="C623" s="21">
        <f>+SUMIFS(H622:AR622,H621:AR621,$A$1)-E622</f>
        <v>0</v>
      </c>
      <c r="F623" s="40"/>
      <c r="G623" s="24"/>
    </row>
    <row r="624" spans="1:11" x14ac:dyDescent="0.25">
      <c r="F624" s="40"/>
      <c r="K624" t="s">
        <v>153</v>
      </c>
    </row>
    <row r="625" spans="1:14" x14ac:dyDescent="0.25">
      <c r="C625" s="21"/>
      <c r="F625" s="45"/>
      <c r="G625" s="24"/>
      <c r="H625" s="22" t="s">
        <v>77</v>
      </c>
      <c r="I625" s="22" t="s">
        <v>77</v>
      </c>
      <c r="J625" s="22" t="s">
        <v>77</v>
      </c>
      <c r="K625" s="22"/>
      <c r="L625" s="22"/>
      <c r="M625" s="22"/>
    </row>
    <row r="626" spans="1:14" x14ac:dyDescent="0.25">
      <c r="A626" s="10">
        <v>45663</v>
      </c>
      <c r="B626" s="1">
        <v>250</v>
      </c>
      <c r="C626" s="156" t="s">
        <v>308</v>
      </c>
      <c r="D626" s="10">
        <v>45663</v>
      </c>
      <c r="E626" s="191">
        <v>600000</v>
      </c>
      <c r="F626" s="290">
        <f>+SUMIF(H625:AQ625,$B$1,H626:AT626)</f>
        <v>0</v>
      </c>
      <c r="G626" s="24">
        <v>6</v>
      </c>
      <c r="H626" s="195">
        <v>100000</v>
      </c>
      <c r="I626" s="195">
        <v>100000</v>
      </c>
      <c r="J626" s="195">
        <v>100000</v>
      </c>
      <c r="K626" s="194">
        <v>100000</v>
      </c>
      <c r="L626" s="194">
        <v>100000</v>
      </c>
      <c r="M626" s="194">
        <v>100000</v>
      </c>
    </row>
    <row r="627" spans="1:14" x14ac:dyDescent="0.25">
      <c r="B627" s="1"/>
      <c r="C627" s="21">
        <f>+SUMIFS(H626:AS626,H625:AS625,$A$1)-E626</f>
        <v>-300000</v>
      </c>
      <c r="F627" s="40"/>
      <c r="G627" s="24"/>
    </row>
    <row r="628" spans="1:14" x14ac:dyDescent="0.25">
      <c r="F628" s="40"/>
      <c r="K628" t="s">
        <v>153</v>
      </c>
      <c r="L628" t="s">
        <v>177</v>
      </c>
    </row>
    <row r="629" spans="1:14" x14ac:dyDescent="0.25">
      <c r="C629" s="21"/>
      <c r="F629" s="45"/>
      <c r="G629" s="24"/>
      <c r="H629" s="22" t="s">
        <v>77</v>
      </c>
      <c r="I629" s="22" t="s">
        <v>77</v>
      </c>
      <c r="J629" s="22" t="s">
        <v>77</v>
      </c>
      <c r="K629" s="22"/>
      <c r="L629" s="22"/>
    </row>
    <row r="630" spans="1:14" x14ac:dyDescent="0.25">
      <c r="A630" s="10">
        <v>45691</v>
      </c>
      <c r="B630" s="1">
        <v>129</v>
      </c>
      <c r="C630" s="156" t="s">
        <v>224</v>
      </c>
      <c r="D630" s="10">
        <v>45691</v>
      </c>
      <c r="E630" s="191">
        <v>800000</v>
      </c>
      <c r="F630" s="290">
        <f>+SUMIF(H629:AQ629,$B$1,H630:AT630)</f>
        <v>0</v>
      </c>
      <c r="G630" s="24">
        <v>5</v>
      </c>
      <c r="H630" s="195">
        <v>133333</v>
      </c>
      <c r="I630" s="195">
        <v>133333</v>
      </c>
      <c r="J630" s="195">
        <v>133333</v>
      </c>
      <c r="K630" s="194">
        <v>200000</v>
      </c>
      <c r="L630" s="194">
        <v>200001</v>
      </c>
      <c r="M630" s="194"/>
    </row>
    <row r="631" spans="1:14" x14ac:dyDescent="0.25">
      <c r="B631" s="1"/>
      <c r="C631" s="21">
        <f>+SUMIFS(H630:AS630,H629:AS629,$A$1)-E630</f>
        <v>-400001</v>
      </c>
      <c r="F631" s="40"/>
      <c r="G631" s="24"/>
      <c r="L631" s="277"/>
    </row>
    <row r="632" spans="1:14" x14ac:dyDescent="0.25">
      <c r="B632" s="1"/>
      <c r="C632" s="21"/>
      <c r="F632" s="40"/>
      <c r="G632" s="24"/>
      <c r="H632" t="s">
        <v>187</v>
      </c>
    </row>
    <row r="633" spans="1:14" x14ac:dyDescent="0.25">
      <c r="C633" s="21"/>
      <c r="F633" s="45"/>
      <c r="G633" s="24"/>
      <c r="H633" s="22"/>
      <c r="I633" s="22"/>
      <c r="J633" s="22"/>
      <c r="K633" s="22"/>
      <c r="L633" s="22"/>
      <c r="M633" s="22"/>
      <c r="N633" s="22"/>
    </row>
    <row r="634" spans="1:14" x14ac:dyDescent="0.25">
      <c r="A634" s="10">
        <v>45790</v>
      </c>
      <c r="B634" s="1">
        <v>129</v>
      </c>
      <c r="C634" s="156" t="s">
        <v>224</v>
      </c>
      <c r="D634" s="10">
        <v>45790</v>
      </c>
      <c r="E634" s="191">
        <v>2000000</v>
      </c>
      <c r="F634" s="290">
        <f>+SUMIF(H633:AQ633,$B$1,H634:AT634)</f>
        <v>0</v>
      </c>
      <c r="G634" s="24">
        <v>7</v>
      </c>
      <c r="H634" s="194">
        <v>300000</v>
      </c>
      <c r="I634" s="194">
        <v>300000</v>
      </c>
      <c r="J634" s="194">
        <v>300000</v>
      </c>
      <c r="K634" s="194">
        <v>300000</v>
      </c>
      <c r="L634" s="194">
        <v>300000</v>
      </c>
      <c r="M634" s="194">
        <v>300000</v>
      </c>
      <c r="N634" s="194">
        <v>200000</v>
      </c>
    </row>
    <row r="635" spans="1:14" x14ac:dyDescent="0.25">
      <c r="B635" s="1"/>
      <c r="C635" s="21">
        <f>+SUMIFS(H634:AS634,H633:AS633,$A$1)-E634</f>
        <v>-2000000</v>
      </c>
      <c r="F635" s="40"/>
      <c r="G635" s="24"/>
    </row>
    <row r="636" spans="1:14" hidden="1" x14ac:dyDescent="0.25">
      <c r="B636" s="1"/>
      <c r="C636" s="21"/>
      <c r="F636" s="45"/>
      <c r="G636" s="24"/>
      <c r="J636" t="s">
        <v>159</v>
      </c>
    </row>
    <row r="637" spans="1:14" hidden="1" x14ac:dyDescent="0.25">
      <c r="A637" s="51"/>
      <c r="C637" s="11"/>
      <c r="D637" s="51"/>
      <c r="E637" s="11"/>
      <c r="F637" s="45"/>
      <c r="H637" s="22" t="s">
        <v>77</v>
      </c>
      <c r="I637" s="22" t="s">
        <v>77</v>
      </c>
      <c r="J637" s="22" t="s">
        <v>77</v>
      </c>
    </row>
    <row r="638" spans="1:14" hidden="1" x14ac:dyDescent="0.25">
      <c r="A638" s="51">
        <v>45688</v>
      </c>
      <c r="B638" s="24">
        <v>109</v>
      </c>
      <c r="C638" s="155" t="s">
        <v>84</v>
      </c>
      <c r="D638" s="51">
        <v>45688</v>
      </c>
      <c r="E638" s="11">
        <v>450000</v>
      </c>
      <c r="F638" s="290">
        <f>+SUMIF(H637:BB637,$B$1,H638:BB638)</f>
        <v>0</v>
      </c>
      <c r="G638" s="1">
        <v>3</v>
      </c>
      <c r="H638" s="328">
        <v>150000</v>
      </c>
      <c r="I638" s="328">
        <v>150000</v>
      </c>
      <c r="J638" s="328">
        <v>150000</v>
      </c>
    </row>
    <row r="639" spans="1:14" hidden="1" x14ac:dyDescent="0.25">
      <c r="C639" s="21">
        <f>+SUMIFS(H638:AW638,H637:AW637,$A$1)-E638</f>
        <v>0</v>
      </c>
      <c r="D639" s="51"/>
      <c r="E639" s="11"/>
      <c r="F639" s="45"/>
    </row>
    <row r="640" spans="1:14" x14ac:dyDescent="0.25">
      <c r="C640" s="21"/>
      <c r="D640" s="51"/>
      <c r="E640" s="11"/>
      <c r="F640" s="45"/>
      <c r="H640" t="s">
        <v>153</v>
      </c>
    </row>
    <row r="641" spans="1:15" x14ac:dyDescent="0.25">
      <c r="A641" s="51"/>
      <c r="C641" s="11"/>
      <c r="D641" s="51"/>
      <c r="E641" s="11"/>
      <c r="F641" s="45"/>
      <c r="H641" s="22"/>
      <c r="I641" s="22"/>
      <c r="J641" s="22"/>
      <c r="K641" s="22"/>
      <c r="L641" s="22"/>
      <c r="M641" s="22"/>
    </row>
    <row r="642" spans="1:15" x14ac:dyDescent="0.25">
      <c r="A642" s="51">
        <v>45785</v>
      </c>
      <c r="B642" s="24">
        <v>109</v>
      </c>
      <c r="C642" s="155" t="s">
        <v>84</v>
      </c>
      <c r="D642" s="51">
        <v>45785</v>
      </c>
      <c r="E642" s="11">
        <v>700000</v>
      </c>
      <c r="F642" s="290">
        <f>+SUMIF(H641:BB641,$B$1,H642:BB642)</f>
        <v>0</v>
      </c>
      <c r="G642" s="1">
        <v>6</v>
      </c>
      <c r="H642" s="291">
        <v>116000</v>
      </c>
      <c r="I642" s="291">
        <v>116000</v>
      </c>
      <c r="J642" s="291">
        <v>116000</v>
      </c>
      <c r="K642" s="291">
        <v>116000</v>
      </c>
      <c r="L642" s="291">
        <v>116000</v>
      </c>
      <c r="M642" s="291">
        <v>120000</v>
      </c>
    </row>
    <row r="643" spans="1:15" x14ac:dyDescent="0.25">
      <c r="C643" s="21">
        <f>+SUMIFS(H642:AW642,H641:AW641,$A$1)-E642</f>
        <v>-700000</v>
      </c>
      <c r="D643" s="51"/>
      <c r="E643" s="11"/>
      <c r="F643" s="45"/>
    </row>
    <row r="644" spans="1:15" hidden="1" x14ac:dyDescent="0.25">
      <c r="F644" s="45"/>
      <c r="J644" t="s">
        <v>159</v>
      </c>
    </row>
    <row r="645" spans="1:15" hidden="1" x14ac:dyDescent="0.25">
      <c r="A645" s="51"/>
      <c r="C645" s="11"/>
      <c r="D645" s="51"/>
      <c r="E645" s="11"/>
      <c r="F645" s="45"/>
      <c r="H645" s="22" t="s">
        <v>77</v>
      </c>
      <c r="I645" s="22" t="s">
        <v>77</v>
      </c>
      <c r="J645" s="22" t="s">
        <v>77</v>
      </c>
    </row>
    <row r="646" spans="1:15" hidden="1" x14ac:dyDescent="0.25">
      <c r="A646" s="51">
        <v>45688</v>
      </c>
      <c r="B646" s="24">
        <v>56</v>
      </c>
      <c r="C646" s="155" t="s">
        <v>165</v>
      </c>
      <c r="D646" s="51">
        <v>45688</v>
      </c>
      <c r="E646" s="11">
        <v>450000</v>
      </c>
      <c r="F646" s="290">
        <f>+SUMIF(H645:BB645,$B$1,H646:BB646)</f>
        <v>0</v>
      </c>
      <c r="G646" s="1">
        <v>3</v>
      </c>
      <c r="H646" s="328">
        <v>150000</v>
      </c>
      <c r="I646" s="328">
        <v>150000</v>
      </c>
      <c r="J646" s="328">
        <v>150000</v>
      </c>
    </row>
    <row r="647" spans="1:15" hidden="1" x14ac:dyDescent="0.25">
      <c r="C647" s="21">
        <f>+SUMIFS(H646:AW646,H645:AW645,$A$1)-E646</f>
        <v>0</v>
      </c>
      <c r="D647" s="51"/>
      <c r="E647" s="11"/>
      <c r="F647" s="45"/>
    </row>
    <row r="648" spans="1:15" hidden="1" x14ac:dyDescent="0.25">
      <c r="F648" s="45"/>
      <c r="J648" t="s">
        <v>159</v>
      </c>
    </row>
    <row r="649" spans="1:15" hidden="1" x14ac:dyDescent="0.25">
      <c r="A649" s="51"/>
      <c r="C649" s="11"/>
      <c r="D649" s="51"/>
      <c r="E649" s="11"/>
      <c r="F649" s="45"/>
      <c r="H649" s="22" t="s">
        <v>77</v>
      </c>
      <c r="I649" s="22" t="s">
        <v>77</v>
      </c>
      <c r="J649" s="22" t="s">
        <v>77</v>
      </c>
    </row>
    <row r="650" spans="1:15" hidden="1" x14ac:dyDescent="0.25">
      <c r="A650" s="51">
        <v>45691</v>
      </c>
      <c r="B650" s="24">
        <v>198</v>
      </c>
      <c r="C650" s="155" t="s">
        <v>182</v>
      </c>
      <c r="D650" s="51">
        <v>45691</v>
      </c>
      <c r="E650" s="11">
        <v>264143.52</v>
      </c>
      <c r="F650" s="290">
        <f>+SUMIF(H649:BB649,$B$1,H650:BB650)</f>
        <v>0</v>
      </c>
      <c r="G650" s="1">
        <v>3</v>
      </c>
      <c r="H650" s="328">
        <v>88047.84</v>
      </c>
      <c r="I650" s="328">
        <v>88047.84</v>
      </c>
      <c r="J650" s="328">
        <v>88047.84</v>
      </c>
    </row>
    <row r="651" spans="1:15" hidden="1" x14ac:dyDescent="0.25">
      <c r="C651" s="21">
        <f>+SUMIFS(H650:AW650,H649:AW649,$A$1)-E650</f>
        <v>0</v>
      </c>
      <c r="D651" s="51"/>
      <c r="E651" s="11"/>
      <c r="F651" s="45"/>
    </row>
    <row r="652" spans="1:15" x14ac:dyDescent="0.25">
      <c r="F652" s="45"/>
      <c r="K652" t="s">
        <v>153</v>
      </c>
    </row>
    <row r="653" spans="1:15" x14ac:dyDescent="0.25">
      <c r="A653" s="51"/>
      <c r="C653" s="11"/>
      <c r="D653" s="51"/>
      <c r="E653" s="11"/>
      <c r="F653" s="45"/>
      <c r="H653" s="22" t="s">
        <v>77</v>
      </c>
      <c r="I653" s="22" t="s">
        <v>77</v>
      </c>
      <c r="J653" s="22" t="s">
        <v>77</v>
      </c>
      <c r="K653" s="22"/>
      <c r="L653" s="22"/>
      <c r="M653" s="22"/>
      <c r="N653" s="22"/>
      <c r="O653" s="22"/>
    </row>
    <row r="654" spans="1:15" x14ac:dyDescent="0.25">
      <c r="A654" s="51">
        <v>45692</v>
      </c>
      <c r="B654" s="24">
        <v>125</v>
      </c>
      <c r="C654" s="155" t="s">
        <v>237</v>
      </c>
      <c r="D654" s="51">
        <v>45692</v>
      </c>
      <c r="E654" s="11">
        <v>883884.25</v>
      </c>
      <c r="F654" s="290">
        <f>+SUMIF(H653:AY653,$B$1,H654:AY654)</f>
        <v>0</v>
      </c>
      <c r="G654" s="1">
        <v>8</v>
      </c>
      <c r="H654" s="328">
        <v>110485.53</v>
      </c>
      <c r="I654" s="328">
        <v>110485.53</v>
      </c>
      <c r="J654" s="328">
        <v>110485.53</v>
      </c>
      <c r="K654" s="291">
        <v>110485.53</v>
      </c>
      <c r="L654" s="291">
        <v>110485.53</v>
      </c>
      <c r="M654" s="291">
        <v>110485.53</v>
      </c>
      <c r="N654" s="291">
        <v>110485.53</v>
      </c>
      <c r="O654" s="291">
        <v>110485.54</v>
      </c>
    </row>
    <row r="655" spans="1:15" x14ac:dyDescent="0.25">
      <c r="C655" s="21">
        <f>+SUMIFS(H654:AT654,H653:AT653,$A$1)-E654</f>
        <v>-552427.66</v>
      </c>
      <c r="D655" s="51"/>
      <c r="E655" s="11"/>
      <c r="F655" s="45"/>
    </row>
    <row r="656" spans="1:15" hidden="1" x14ac:dyDescent="0.25">
      <c r="C656" s="21"/>
      <c r="D656" s="51"/>
      <c r="E656" s="11"/>
      <c r="F656" s="45"/>
      <c r="I656" t="s">
        <v>245</v>
      </c>
    </row>
    <row r="657" spans="1:11" hidden="1" x14ac:dyDescent="0.25">
      <c r="A657" s="51"/>
      <c r="C657" s="11"/>
      <c r="D657" s="51"/>
      <c r="E657" s="11"/>
      <c r="F657" s="45"/>
      <c r="H657" s="22" t="s">
        <v>77</v>
      </c>
      <c r="I657" s="22" t="s">
        <v>77</v>
      </c>
    </row>
    <row r="658" spans="1:11" hidden="1" x14ac:dyDescent="0.25">
      <c r="A658" s="51">
        <v>45686</v>
      </c>
      <c r="B658" s="24">
        <v>213</v>
      </c>
      <c r="C658" s="155" t="s">
        <v>226</v>
      </c>
      <c r="D658" s="51">
        <v>45686</v>
      </c>
      <c r="E658" s="11">
        <v>140495.87</v>
      </c>
      <c r="F658" s="290">
        <f>+SUMIF(H657:AY657,$B$1,H658:AY658)</f>
        <v>0</v>
      </c>
      <c r="G658" s="1">
        <v>2</v>
      </c>
      <c r="H658" s="328">
        <v>70247.929999999993</v>
      </c>
      <c r="I658" s="328">
        <v>70247.94</v>
      </c>
      <c r="J658" s="291"/>
    </row>
    <row r="659" spans="1:11" hidden="1" x14ac:dyDescent="0.25">
      <c r="C659" s="21">
        <f>+SUMIFS(H658:AT658,H657:AT657,$A$1)-E658</f>
        <v>0</v>
      </c>
      <c r="D659" s="51"/>
      <c r="E659" s="11"/>
      <c r="F659" s="45"/>
    </row>
    <row r="660" spans="1:11" hidden="1" x14ac:dyDescent="0.25">
      <c r="F660" s="45"/>
      <c r="I660" t="s">
        <v>245</v>
      </c>
    </row>
    <row r="661" spans="1:11" hidden="1" x14ac:dyDescent="0.25">
      <c r="A661" s="51"/>
      <c r="C661" s="11"/>
      <c r="D661" s="51"/>
      <c r="E661" s="11"/>
      <c r="F661" s="45"/>
      <c r="H661" s="22" t="s">
        <v>77</v>
      </c>
      <c r="I661" s="22" t="s">
        <v>77</v>
      </c>
    </row>
    <row r="662" spans="1:11" hidden="1" x14ac:dyDescent="0.25">
      <c r="A662" s="51">
        <v>45701</v>
      </c>
      <c r="B662" s="24">
        <v>240</v>
      </c>
      <c r="C662" s="155" t="s">
        <v>302</v>
      </c>
      <c r="D662" s="51">
        <v>45701</v>
      </c>
      <c r="E662" s="11">
        <v>300000</v>
      </c>
      <c r="F662" s="290">
        <f>+SUMIF(H661:AY661,$B$1,H662:AY662)</f>
        <v>0</v>
      </c>
      <c r="G662" s="1">
        <v>2</v>
      </c>
      <c r="H662" s="328">
        <v>150000</v>
      </c>
      <c r="I662" s="328">
        <v>150000</v>
      </c>
    </row>
    <row r="663" spans="1:11" hidden="1" x14ac:dyDescent="0.25">
      <c r="C663" s="21">
        <f>+SUMIFS(H662:AT662,H661:AT661,$A$1)-E662</f>
        <v>0</v>
      </c>
      <c r="D663" s="51"/>
      <c r="E663" s="11"/>
      <c r="F663" s="45"/>
    </row>
    <row r="664" spans="1:11" x14ac:dyDescent="0.25">
      <c r="C664" s="21"/>
      <c r="D664" s="51"/>
      <c r="E664" s="11"/>
      <c r="F664" s="45"/>
      <c r="K664" t="s">
        <v>153</v>
      </c>
    </row>
    <row r="665" spans="1:11" x14ac:dyDescent="0.25">
      <c r="A665" s="51"/>
      <c r="C665" s="11"/>
      <c r="D665" s="51"/>
      <c r="E665" s="11"/>
      <c r="F665" s="45"/>
      <c r="H665" s="22" t="s">
        <v>77</v>
      </c>
      <c r="I665" s="22" t="s">
        <v>77</v>
      </c>
      <c r="J665" s="22" t="s">
        <v>77</v>
      </c>
      <c r="K665" s="22"/>
    </row>
    <row r="666" spans="1:11" x14ac:dyDescent="0.25">
      <c r="A666" s="51">
        <v>45706</v>
      </c>
      <c r="B666" s="24">
        <v>145</v>
      </c>
      <c r="C666" s="155" t="s">
        <v>179</v>
      </c>
      <c r="D666" s="51">
        <v>45706</v>
      </c>
      <c r="E666" s="11">
        <v>800000</v>
      </c>
      <c r="F666" s="290">
        <f>+SUMIF(H665:AY665,$B$1,H666:AY666)</f>
        <v>0</v>
      </c>
      <c r="G666" s="1">
        <v>4</v>
      </c>
      <c r="H666" s="328">
        <v>200000</v>
      </c>
      <c r="I666" s="328">
        <v>200000</v>
      </c>
      <c r="J666" s="328">
        <v>200000</v>
      </c>
      <c r="K666" s="291">
        <v>200000</v>
      </c>
    </row>
    <row r="667" spans="1:11" x14ac:dyDescent="0.25">
      <c r="C667" s="21">
        <f>+SUMIFS(H666:AT666,H665:AT665,$A$1)-E666</f>
        <v>-200000</v>
      </c>
      <c r="D667" s="51"/>
      <c r="E667" s="11"/>
      <c r="F667" s="45"/>
    </row>
    <row r="668" spans="1:11" hidden="1" x14ac:dyDescent="0.25">
      <c r="C668" s="21"/>
      <c r="D668" s="51"/>
      <c r="E668" s="11"/>
      <c r="F668" s="45"/>
      <c r="J668" t="s">
        <v>159</v>
      </c>
    </row>
    <row r="669" spans="1:11" hidden="1" x14ac:dyDescent="0.25">
      <c r="A669" s="51"/>
      <c r="C669" s="11"/>
      <c r="D669" s="51"/>
      <c r="E669" s="11"/>
      <c r="F669" s="45"/>
      <c r="H669" s="22" t="s">
        <v>77</v>
      </c>
      <c r="I669" s="22" t="s">
        <v>77</v>
      </c>
      <c r="J669" s="22" t="s">
        <v>77</v>
      </c>
    </row>
    <row r="670" spans="1:11" hidden="1" x14ac:dyDescent="0.25">
      <c r="A670" s="51">
        <v>45708</v>
      </c>
      <c r="B670" s="24">
        <v>237</v>
      </c>
      <c r="C670" s="155" t="s">
        <v>298</v>
      </c>
      <c r="D670" s="51">
        <v>45708</v>
      </c>
      <c r="E670" s="11">
        <v>300000</v>
      </c>
      <c r="F670" s="290">
        <f>+SUMIF(H669:AY669,$B$1,H670:AY670)</f>
        <v>0</v>
      </c>
      <c r="G670" s="1">
        <v>3</v>
      </c>
      <c r="H670" s="328">
        <v>100000</v>
      </c>
      <c r="I670" s="328">
        <v>100000</v>
      </c>
      <c r="J670" s="328">
        <v>100000</v>
      </c>
    </row>
    <row r="671" spans="1:11" hidden="1" x14ac:dyDescent="0.25">
      <c r="C671" s="21">
        <f>+SUMIFS(H670:AT670,H669:AT669,$A$1)-E670</f>
        <v>0</v>
      </c>
      <c r="D671" s="51"/>
      <c r="E671" s="11"/>
      <c r="F671" s="45"/>
    </row>
    <row r="672" spans="1:11" hidden="1" x14ac:dyDescent="0.25">
      <c r="C672" s="21"/>
      <c r="D672" s="51"/>
      <c r="E672" s="11"/>
      <c r="F672" s="45"/>
    </row>
    <row r="673" spans="1:42" x14ac:dyDescent="0.25">
      <c r="F673" s="45"/>
      <c r="J673" t="s">
        <v>153</v>
      </c>
    </row>
    <row r="674" spans="1:42" x14ac:dyDescent="0.25">
      <c r="A674" s="10">
        <v>45713</v>
      </c>
      <c r="B674" s="1">
        <v>99</v>
      </c>
      <c r="C674" s="156" t="s">
        <v>204</v>
      </c>
      <c r="D674" s="10">
        <v>45713</v>
      </c>
      <c r="E674" s="11">
        <v>1000000</v>
      </c>
      <c r="F674" s="290">
        <f>+SUMIF(H674:AY674,$B$1,H675:AY675)</f>
        <v>0</v>
      </c>
      <c r="H674" s="22" t="s">
        <v>77</v>
      </c>
      <c r="I674" s="22" t="s">
        <v>77</v>
      </c>
      <c r="J674" s="22"/>
      <c r="K674" s="22"/>
      <c r="L674" s="22"/>
      <c r="M674" s="22"/>
      <c r="N674" s="22"/>
      <c r="O674" s="22"/>
      <c r="P674" s="22"/>
      <c r="Q674" s="22"/>
    </row>
    <row r="675" spans="1:42" x14ac:dyDescent="0.25">
      <c r="C675" s="21">
        <f>+SUMIFS(H675:AT675,H674:AT674,$A$1)-E674</f>
        <v>-800000</v>
      </c>
      <c r="F675" s="45"/>
      <c r="G675" s="1">
        <v>10</v>
      </c>
      <c r="H675" s="328">
        <v>100000</v>
      </c>
      <c r="I675" s="328">
        <v>100000</v>
      </c>
      <c r="J675" s="291">
        <v>100000</v>
      </c>
      <c r="K675" s="291">
        <v>100000</v>
      </c>
      <c r="L675" s="291">
        <v>100000</v>
      </c>
      <c r="M675" s="291">
        <v>100000</v>
      </c>
      <c r="N675" s="291">
        <v>100000</v>
      </c>
      <c r="O675" s="291">
        <v>100000</v>
      </c>
      <c r="P675" s="291">
        <v>100000</v>
      </c>
      <c r="Q675" s="291">
        <v>100000</v>
      </c>
    </row>
    <row r="676" spans="1:42" x14ac:dyDescent="0.25">
      <c r="F676" s="45"/>
    </row>
    <row r="677" spans="1:42" x14ac:dyDescent="0.25">
      <c r="F677" s="45"/>
      <c r="J677" t="s">
        <v>153</v>
      </c>
    </row>
    <row r="678" spans="1:42" x14ac:dyDescent="0.25">
      <c r="A678" s="10">
        <v>45723</v>
      </c>
      <c r="B678" s="1">
        <v>106</v>
      </c>
      <c r="C678" s="156" t="s">
        <v>232</v>
      </c>
      <c r="D678" s="10">
        <v>45723</v>
      </c>
      <c r="E678" s="11">
        <v>280000</v>
      </c>
      <c r="F678" s="290">
        <f ca="1">+SUMIF(H678:AY678,$B$1,H679:AU679)</f>
        <v>0</v>
      </c>
      <c r="H678" s="22" t="s">
        <v>77</v>
      </c>
      <c r="I678" s="22" t="s">
        <v>77</v>
      </c>
      <c r="J678" s="22"/>
    </row>
    <row r="679" spans="1:42" x14ac:dyDescent="0.25">
      <c r="C679" s="21">
        <f>+SUMIFS(H679:AP679,H678:AP678,$A$1)-E678</f>
        <v>-94000</v>
      </c>
      <c r="F679" s="45"/>
      <c r="G679" s="1">
        <v>3</v>
      </c>
      <c r="H679" s="328">
        <v>93000</v>
      </c>
      <c r="I679" s="328">
        <v>93000</v>
      </c>
      <c r="J679" s="291">
        <v>94000</v>
      </c>
    </row>
    <row r="680" spans="1:42" x14ac:dyDescent="0.25">
      <c r="F680" s="45"/>
    </row>
    <row r="681" spans="1:42" x14ac:dyDescent="0.25">
      <c r="F681" s="45"/>
      <c r="J681" t="s">
        <v>153</v>
      </c>
    </row>
    <row r="682" spans="1:42" x14ac:dyDescent="0.25">
      <c r="F682" s="45"/>
      <c r="G682" s="24"/>
      <c r="H682" s="22" t="s">
        <v>77</v>
      </c>
      <c r="I682" s="22" t="s">
        <v>77</v>
      </c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  <c r="Z682" s="22"/>
      <c r="AA682" s="22"/>
      <c r="AB682" s="22"/>
      <c r="AC682" s="22"/>
      <c r="AD682" s="22"/>
      <c r="AE682" s="22"/>
      <c r="AF682" s="22"/>
      <c r="AG682" s="22"/>
      <c r="AH682" s="22"/>
      <c r="AI682" s="22"/>
      <c r="AJ682" s="22"/>
      <c r="AK682" s="22"/>
    </row>
    <row r="683" spans="1:42" x14ac:dyDescent="0.25">
      <c r="A683" s="10">
        <v>45723</v>
      </c>
      <c r="B683" s="24">
        <v>194</v>
      </c>
      <c r="C683" s="156" t="s">
        <v>249</v>
      </c>
      <c r="D683" s="10">
        <v>45723</v>
      </c>
      <c r="E683" s="11">
        <v>6730514.9000000004</v>
      </c>
      <c r="F683" s="290">
        <f>+SUMIF(H682:AJ682,$B$1,H683:AM683)</f>
        <v>0</v>
      </c>
      <c r="G683" s="24">
        <v>30</v>
      </c>
      <c r="H683" s="328">
        <v>224350.5</v>
      </c>
      <c r="I683" s="328">
        <v>224350.5</v>
      </c>
      <c r="J683" s="291">
        <v>224350.5</v>
      </c>
      <c r="K683" s="291">
        <v>224350.5</v>
      </c>
      <c r="L683" s="291">
        <v>224350.5</v>
      </c>
      <c r="M683" s="291">
        <v>224350.5</v>
      </c>
      <c r="N683" s="291">
        <v>224350.5</v>
      </c>
      <c r="O683" s="291">
        <v>224350.5</v>
      </c>
      <c r="P683" s="291">
        <v>224350.5</v>
      </c>
      <c r="Q683" s="291">
        <v>224350.5</v>
      </c>
      <c r="R683" s="291">
        <v>224350.5</v>
      </c>
      <c r="S683" s="291">
        <v>224350.5</v>
      </c>
      <c r="T683" s="291">
        <v>224350.5</v>
      </c>
      <c r="U683" s="291">
        <v>224350.5</v>
      </c>
      <c r="V683" s="291">
        <v>224350.5</v>
      </c>
      <c r="W683" s="291">
        <v>224350.5</v>
      </c>
      <c r="X683" s="291">
        <v>224350.5</v>
      </c>
      <c r="Y683" s="291">
        <v>224350.5</v>
      </c>
      <c r="Z683" s="291">
        <v>224350.5</v>
      </c>
      <c r="AA683" s="291">
        <v>224350.5</v>
      </c>
      <c r="AB683" s="291">
        <v>224350.5</v>
      </c>
      <c r="AC683" s="291">
        <v>224350.5</v>
      </c>
      <c r="AD683" s="291">
        <v>224350.5</v>
      </c>
      <c r="AE683" s="291">
        <v>224350.5</v>
      </c>
      <c r="AF683" s="291">
        <v>224350.5</v>
      </c>
      <c r="AG683" s="291">
        <v>224350.5</v>
      </c>
      <c r="AH683" s="291">
        <v>224350.5</v>
      </c>
      <c r="AI683" s="291">
        <v>224350.5</v>
      </c>
      <c r="AJ683" s="291">
        <v>224350.5</v>
      </c>
      <c r="AK683" s="291">
        <v>224350.4</v>
      </c>
      <c r="AL683" s="291"/>
      <c r="AM683" s="291"/>
      <c r="AN683" s="291"/>
      <c r="AO683" s="291"/>
      <c r="AP683" s="291"/>
    </row>
    <row r="684" spans="1:42" x14ac:dyDescent="0.25">
      <c r="C684" s="21">
        <f>+SUMIFS(H683:AP683,H682:AP682,$A$1)-E683</f>
        <v>-6281813.9000000004</v>
      </c>
      <c r="F684" s="45"/>
    </row>
    <row r="685" spans="1:42" x14ac:dyDescent="0.25">
      <c r="F685" s="45"/>
    </row>
    <row r="686" spans="1:42" x14ac:dyDescent="0.25">
      <c r="F686" s="45"/>
      <c r="J686" t="s">
        <v>153</v>
      </c>
    </row>
    <row r="687" spans="1:42" x14ac:dyDescent="0.25">
      <c r="F687" s="45"/>
      <c r="G687" s="24"/>
      <c r="H687" s="22" t="s">
        <v>77</v>
      </c>
      <c r="I687" s="22" t="s">
        <v>77</v>
      </c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  <c r="Z687" s="22"/>
      <c r="AA687" s="22"/>
      <c r="AB687" s="22"/>
      <c r="AC687" s="22"/>
      <c r="AD687" s="22"/>
      <c r="AE687" s="22"/>
      <c r="AF687" s="22"/>
      <c r="AG687" s="22"/>
      <c r="AH687" s="22"/>
      <c r="AI687" s="22"/>
      <c r="AJ687" s="22"/>
      <c r="AK687" s="22"/>
    </row>
    <row r="688" spans="1:42" x14ac:dyDescent="0.25">
      <c r="A688" s="10">
        <v>45723</v>
      </c>
      <c r="B688" s="24">
        <v>246</v>
      </c>
      <c r="C688" s="156" t="s">
        <v>592</v>
      </c>
      <c r="D688" s="10">
        <v>45723</v>
      </c>
      <c r="E688" s="11">
        <v>6732285.5199999996</v>
      </c>
      <c r="F688" s="290">
        <f>+SUMIF(H687:AJ687,$B$1,H688:AM688)</f>
        <v>0</v>
      </c>
      <c r="G688" s="24">
        <v>30</v>
      </c>
      <c r="H688" s="328">
        <v>207524.21</v>
      </c>
      <c r="I688" s="328">
        <v>241175.79</v>
      </c>
      <c r="J688" s="291">
        <v>224350.5</v>
      </c>
      <c r="K688" s="291">
        <v>224350.5</v>
      </c>
      <c r="L688" s="291">
        <v>224350.5</v>
      </c>
      <c r="M688" s="291">
        <v>224350.5</v>
      </c>
      <c r="N688" s="291">
        <v>224350.5</v>
      </c>
      <c r="O688" s="291">
        <v>224350.5</v>
      </c>
      <c r="P688" s="291">
        <v>224350.5</v>
      </c>
      <c r="Q688" s="291">
        <v>224350.5</v>
      </c>
      <c r="R688" s="291">
        <v>224350.5</v>
      </c>
      <c r="S688" s="291">
        <v>224350.5</v>
      </c>
      <c r="T688" s="291">
        <v>224350.5</v>
      </c>
      <c r="U688" s="291">
        <v>224350.5</v>
      </c>
      <c r="V688" s="291">
        <v>224350.5</v>
      </c>
      <c r="W688" s="291">
        <v>224350.5</v>
      </c>
      <c r="X688" s="291">
        <v>224350.5</v>
      </c>
      <c r="Y688" s="291">
        <v>224350.5</v>
      </c>
      <c r="Z688" s="291">
        <v>224350.5</v>
      </c>
      <c r="AA688" s="291">
        <v>224350.5</v>
      </c>
      <c r="AB688" s="291">
        <v>224350.5</v>
      </c>
      <c r="AC688" s="291">
        <v>224350.5</v>
      </c>
      <c r="AD688" s="291">
        <v>224350.5</v>
      </c>
      <c r="AE688" s="291">
        <v>224350.5</v>
      </c>
      <c r="AF688" s="291">
        <v>224350.5</v>
      </c>
      <c r="AG688" s="291">
        <v>224350.5</v>
      </c>
      <c r="AH688" s="291">
        <v>224350.5</v>
      </c>
      <c r="AI688" s="291">
        <v>224350.5</v>
      </c>
      <c r="AJ688" s="291">
        <v>224350.5</v>
      </c>
      <c r="AK688" s="291">
        <v>226122.02</v>
      </c>
    </row>
    <row r="689" spans="1:14" x14ac:dyDescent="0.25">
      <c r="C689" s="21">
        <f>+SUMIFS(H688:AP688,H687:AP687,$A$1)-E688</f>
        <v>-6283585.5199999996</v>
      </c>
      <c r="F689" s="45"/>
      <c r="G689" s="24"/>
    </row>
    <row r="690" spans="1:14" x14ac:dyDescent="0.25">
      <c r="C690" s="21"/>
      <c r="F690" s="45"/>
      <c r="G690" s="24"/>
    </row>
    <row r="691" spans="1:14" x14ac:dyDescent="0.25">
      <c r="C691" s="21"/>
      <c r="F691" s="45"/>
      <c r="G691" s="24"/>
      <c r="J691" t="s">
        <v>153</v>
      </c>
    </row>
    <row r="692" spans="1:14" x14ac:dyDescent="0.25">
      <c r="F692" s="45"/>
      <c r="G692" s="24"/>
      <c r="H692" s="22" t="s">
        <v>77</v>
      </c>
      <c r="I692" s="22" t="s">
        <v>77</v>
      </c>
      <c r="J692" s="22"/>
      <c r="K692" s="22"/>
      <c r="L692" s="22"/>
      <c r="M692" s="22"/>
      <c r="N692" s="22"/>
    </row>
    <row r="693" spans="1:14" x14ac:dyDescent="0.25">
      <c r="A693" s="10">
        <v>45727</v>
      </c>
      <c r="B693" s="24">
        <v>71</v>
      </c>
      <c r="C693" s="156" t="s">
        <v>228</v>
      </c>
      <c r="D693" s="10">
        <v>45727</v>
      </c>
      <c r="E693" s="11">
        <v>2000000</v>
      </c>
      <c r="F693" s="290">
        <f>+SUMIF(H692:AF692,$B$1,H693:AI693)</f>
        <v>0</v>
      </c>
      <c r="G693" s="24">
        <v>7</v>
      </c>
      <c r="H693" s="328">
        <v>300000</v>
      </c>
      <c r="I693" s="328">
        <v>300000</v>
      </c>
      <c r="J693" s="291">
        <v>300000</v>
      </c>
      <c r="K693" s="291">
        <v>300000</v>
      </c>
      <c r="L693" s="291">
        <v>300000</v>
      </c>
      <c r="M693" s="291">
        <v>300000</v>
      </c>
      <c r="N693" s="291">
        <v>200000</v>
      </c>
    </row>
    <row r="694" spans="1:14" x14ac:dyDescent="0.25">
      <c r="B694" s="24"/>
      <c r="C694" s="21">
        <f>+SUMIFS(H693:AL693,H692:AL692,$A$1)-E693</f>
        <v>-1400000</v>
      </c>
      <c r="F694" s="45"/>
      <c r="G694" s="24"/>
    </row>
    <row r="695" spans="1:14" hidden="1" x14ac:dyDescent="0.25">
      <c r="F695" s="45"/>
      <c r="G695" s="24"/>
    </row>
    <row r="696" spans="1:14" hidden="1" x14ac:dyDescent="0.25">
      <c r="C696" s="21"/>
      <c r="F696" s="45"/>
      <c r="G696" s="24"/>
      <c r="H696" t="s">
        <v>159</v>
      </c>
    </row>
    <row r="697" spans="1:14" hidden="1" x14ac:dyDescent="0.25">
      <c r="F697" s="45"/>
      <c r="G697" s="24"/>
      <c r="H697" s="22" t="s">
        <v>77</v>
      </c>
    </row>
    <row r="698" spans="1:14" hidden="1" x14ac:dyDescent="0.25">
      <c r="A698" s="10">
        <v>45742</v>
      </c>
      <c r="B698" s="24">
        <v>124</v>
      </c>
      <c r="C698" s="156" t="s">
        <v>216</v>
      </c>
      <c r="D698" s="10">
        <v>45742</v>
      </c>
      <c r="E698" s="11">
        <v>111699.58</v>
      </c>
      <c r="F698" s="290">
        <f>+SUMIF(H697:AF697,$B$1,H698:AI698)</f>
        <v>0</v>
      </c>
      <c r="G698" s="24">
        <v>1</v>
      </c>
      <c r="H698" s="328">
        <v>111699.58</v>
      </c>
    </row>
    <row r="699" spans="1:14" hidden="1" x14ac:dyDescent="0.25">
      <c r="B699" s="24"/>
      <c r="C699" s="21">
        <f>+SUMIFS(H698:AI698,H697:AI697,$A$1)-E698</f>
        <v>0</v>
      </c>
      <c r="F699" s="45"/>
      <c r="G699" s="24"/>
    </row>
    <row r="700" spans="1:14" x14ac:dyDescent="0.25">
      <c r="F700" s="45"/>
      <c r="G700" s="24"/>
      <c r="I700" t="s">
        <v>153</v>
      </c>
    </row>
    <row r="701" spans="1:14" x14ac:dyDescent="0.25">
      <c r="F701" s="45"/>
      <c r="G701" s="24"/>
      <c r="H701" s="22" t="s">
        <v>77</v>
      </c>
      <c r="I701" s="22"/>
      <c r="J701" s="22"/>
      <c r="K701" s="22"/>
    </row>
    <row r="702" spans="1:14" x14ac:dyDescent="0.25">
      <c r="A702" s="10">
        <v>45744</v>
      </c>
      <c r="B702" s="24">
        <v>25</v>
      </c>
      <c r="C702" s="156" t="s">
        <v>594</v>
      </c>
      <c r="D702" s="10">
        <v>45744</v>
      </c>
      <c r="E702" s="11">
        <v>300000</v>
      </c>
      <c r="F702" s="290">
        <f>+SUMIF(H701:AF701,$B$1,H702:AI702)</f>
        <v>0</v>
      </c>
      <c r="G702" s="24">
        <v>4</v>
      </c>
      <c r="H702" s="328">
        <v>75000</v>
      </c>
      <c r="I702" s="291">
        <v>75000</v>
      </c>
      <c r="J702" s="291">
        <v>75000</v>
      </c>
      <c r="K702" s="291">
        <v>75000</v>
      </c>
    </row>
    <row r="703" spans="1:14" x14ac:dyDescent="0.25">
      <c r="B703" s="24"/>
      <c r="C703" s="21">
        <f>+SUMIFS(H702:AI702,H701:AI701,$A$1)-E702</f>
        <v>-225000</v>
      </c>
      <c r="F703" s="45"/>
      <c r="G703" s="24"/>
    </row>
    <row r="704" spans="1:14" x14ac:dyDescent="0.25">
      <c r="F704" s="45"/>
      <c r="G704" s="24"/>
      <c r="I704" t="s">
        <v>153</v>
      </c>
    </row>
    <row r="705" spans="1:17" x14ac:dyDescent="0.25">
      <c r="F705" s="45"/>
      <c r="G705" s="24"/>
      <c r="H705" s="22" t="s">
        <v>77</v>
      </c>
      <c r="I705" s="22"/>
      <c r="J705" s="22"/>
      <c r="K705" s="22"/>
    </row>
    <row r="706" spans="1:17" x14ac:dyDescent="0.25">
      <c r="A706" s="10">
        <v>45756</v>
      </c>
      <c r="B706" s="24">
        <v>169</v>
      </c>
      <c r="C706" s="156" t="s">
        <v>234</v>
      </c>
      <c r="D706" s="10">
        <v>45756</v>
      </c>
      <c r="E706" s="11">
        <v>1000000</v>
      </c>
      <c r="F706" s="290">
        <f>+SUMIF(H705:AF705,$B$1,H706:AI706)</f>
        <v>0</v>
      </c>
      <c r="G706" s="24">
        <v>4</v>
      </c>
      <c r="H706" s="328">
        <v>250000</v>
      </c>
      <c r="I706" s="291">
        <v>250000</v>
      </c>
      <c r="J706" s="291">
        <v>250000</v>
      </c>
      <c r="K706" s="291">
        <v>250000</v>
      </c>
    </row>
    <row r="707" spans="1:17" x14ac:dyDescent="0.25">
      <c r="B707" s="24"/>
      <c r="C707" s="21">
        <f>+SUMIFS(H706:AI706,H705:AI705,$A$1)-E706</f>
        <v>-750000</v>
      </c>
      <c r="F707" s="45"/>
      <c r="G707" s="24"/>
    </row>
    <row r="708" spans="1:17" x14ac:dyDescent="0.25">
      <c r="B708" s="24"/>
      <c r="C708" s="21"/>
      <c r="F708" s="45"/>
      <c r="G708" s="24"/>
      <c r="H708" t="s">
        <v>153</v>
      </c>
    </row>
    <row r="709" spans="1:17" x14ac:dyDescent="0.25">
      <c r="F709" s="45"/>
      <c r="H709" s="22"/>
      <c r="I709" s="22"/>
      <c r="J709" s="22"/>
      <c r="K709" s="22"/>
      <c r="L709" s="22"/>
      <c r="M709" s="22"/>
      <c r="N709" s="22"/>
      <c r="O709" s="22"/>
      <c r="P709" s="22"/>
    </row>
    <row r="710" spans="1:17" x14ac:dyDescent="0.25">
      <c r="A710" s="51">
        <v>45785</v>
      </c>
      <c r="B710" s="1">
        <v>236</v>
      </c>
      <c r="C710" s="156" t="s">
        <v>306</v>
      </c>
      <c r="D710" s="51">
        <v>45785</v>
      </c>
      <c r="E710" s="191">
        <v>1194338.44</v>
      </c>
      <c r="F710" s="290">
        <f>+SUMIF(H709:AF709,$B$1,H710:AI710)</f>
        <v>0</v>
      </c>
      <c r="G710" s="24">
        <v>9</v>
      </c>
      <c r="H710" s="291">
        <v>133000</v>
      </c>
      <c r="I710" s="291">
        <v>133000</v>
      </c>
      <c r="J710" s="291">
        <v>133000</v>
      </c>
      <c r="K710" s="291">
        <v>133000</v>
      </c>
      <c r="L710" s="291">
        <v>133000</v>
      </c>
      <c r="M710" s="291">
        <v>133000</v>
      </c>
      <c r="N710" s="291">
        <v>133000</v>
      </c>
      <c r="O710" s="291">
        <v>133000</v>
      </c>
      <c r="P710" s="291">
        <v>130338.44</v>
      </c>
      <c r="Q710" s="291"/>
    </row>
    <row r="711" spans="1:17" x14ac:dyDescent="0.25">
      <c r="C711" s="21">
        <f>+SUMIFS(H710:AK710,H709:AK709,$A$1)-E710</f>
        <v>-1194338.44</v>
      </c>
      <c r="F711" s="45"/>
    </row>
    <row r="712" spans="1:17" x14ac:dyDescent="0.25">
      <c r="B712" s="24"/>
      <c r="C712" s="21"/>
      <c r="F712" s="45"/>
      <c r="G712" s="24"/>
      <c r="H712" t="s">
        <v>153</v>
      </c>
    </row>
    <row r="713" spans="1:17" x14ac:dyDescent="0.25">
      <c r="F713" s="45"/>
      <c r="H713" s="22"/>
      <c r="I713" s="22"/>
      <c r="J713" s="22"/>
    </row>
    <row r="714" spans="1:17" x14ac:dyDescent="0.25">
      <c r="A714" s="51">
        <v>45790</v>
      </c>
      <c r="B714" s="1">
        <v>251</v>
      </c>
      <c r="C714" s="156" t="s">
        <v>610</v>
      </c>
      <c r="D714" s="51">
        <v>45790</v>
      </c>
      <c r="E714" s="191">
        <v>134710.75</v>
      </c>
      <c r="F714" s="290">
        <f>+SUMIF(H713:AF713,$B$1,H714:AI714)</f>
        <v>0</v>
      </c>
      <c r="G714" s="24">
        <v>3</v>
      </c>
      <c r="H714" s="291">
        <v>44404</v>
      </c>
      <c r="I714" s="291">
        <v>44404</v>
      </c>
      <c r="J714" s="291">
        <v>45902.75</v>
      </c>
    </row>
    <row r="715" spans="1:17" x14ac:dyDescent="0.25">
      <c r="C715" s="21">
        <f>+SUMIFS(H714:AK714,H713:AK713,$A$1)-E714</f>
        <v>-134710.75</v>
      </c>
      <c r="F715" s="45"/>
    </row>
    <row r="716" spans="1:17" x14ac:dyDescent="0.25">
      <c r="B716" s="24"/>
      <c r="C716" s="21"/>
      <c r="F716" s="45"/>
      <c r="G716" s="24"/>
      <c r="H716" t="s">
        <v>153</v>
      </c>
    </row>
    <row r="717" spans="1:17" x14ac:dyDescent="0.25">
      <c r="F717" s="45"/>
      <c r="H717" s="22"/>
      <c r="I717" s="22"/>
      <c r="J717" s="22"/>
      <c r="K717" s="22"/>
      <c r="L717" s="22"/>
      <c r="M717" s="22"/>
    </row>
    <row r="718" spans="1:17" x14ac:dyDescent="0.25">
      <c r="A718" s="51">
        <v>45790</v>
      </c>
      <c r="B718" s="1">
        <v>24</v>
      </c>
      <c r="C718" s="156" t="s">
        <v>613</v>
      </c>
      <c r="D718" s="51">
        <v>45797</v>
      </c>
      <c r="E718" s="191">
        <v>1500000</v>
      </c>
      <c r="F718" s="290">
        <f>+SUMIF(H717:AF717,$B$1,H718:AI718)</f>
        <v>0</v>
      </c>
      <c r="G718" s="24">
        <v>3</v>
      </c>
      <c r="H718" s="291">
        <f>+$E$718/6</f>
        <v>250000</v>
      </c>
      <c r="I718" s="291">
        <f t="shared" ref="I718:M718" si="0">+$E$718/6</f>
        <v>250000</v>
      </c>
      <c r="J718" s="291">
        <f t="shared" si="0"/>
        <v>250000</v>
      </c>
      <c r="K718" s="291">
        <f t="shared" si="0"/>
        <v>250000</v>
      </c>
      <c r="L718" s="291">
        <f t="shared" si="0"/>
        <v>250000</v>
      </c>
      <c r="M718" s="291">
        <f t="shared" si="0"/>
        <v>250000</v>
      </c>
    </row>
    <row r="719" spans="1:17" x14ac:dyDescent="0.25">
      <c r="C719" s="21">
        <f>+SUMIFS(H718:AK718,H717:AK717,$A$1)-E718</f>
        <v>-1500000</v>
      </c>
      <c r="F719" s="45"/>
    </row>
    <row r="720" spans="1:17" x14ac:dyDescent="0.25">
      <c r="B720" s="24"/>
      <c r="C720" s="21"/>
      <c r="F720" s="45"/>
      <c r="G720" s="24"/>
      <c r="H720" t="s">
        <v>177</v>
      </c>
    </row>
    <row r="721" spans="1:13" x14ac:dyDescent="0.25">
      <c r="F721" s="45"/>
      <c r="H721" s="22"/>
      <c r="I721" s="22"/>
      <c r="J721" s="22"/>
      <c r="K721" s="22"/>
      <c r="L721" s="22"/>
      <c r="M721" s="22"/>
    </row>
    <row r="722" spans="1:13" x14ac:dyDescent="0.25">
      <c r="A722" s="51">
        <v>45790</v>
      </c>
      <c r="B722" s="1">
        <v>176</v>
      </c>
      <c r="C722" s="156" t="s">
        <v>614</v>
      </c>
      <c r="D722" s="51">
        <v>45798</v>
      </c>
      <c r="E722" s="191">
        <v>200000</v>
      </c>
      <c r="F722" s="290">
        <f>+SUMIF(H721:AF721,$B$1,H722:AI722)</f>
        <v>0</v>
      </c>
      <c r="G722" s="24">
        <v>3</v>
      </c>
      <c r="H722" s="291">
        <f>+$E$722/4</f>
        <v>50000</v>
      </c>
      <c r="I722" s="291">
        <f t="shared" ref="I722:K722" si="1">+$E$722/4</f>
        <v>50000</v>
      </c>
      <c r="J722" s="291">
        <f t="shared" si="1"/>
        <v>50000</v>
      </c>
      <c r="K722" s="291">
        <f t="shared" si="1"/>
        <v>50000</v>
      </c>
      <c r="L722" s="291"/>
      <c r="M722" s="291"/>
    </row>
    <row r="723" spans="1:13" x14ac:dyDescent="0.25">
      <c r="C723" s="21">
        <f>+SUMIFS(H722:AK722,H721:AK721,$A$1)-E722</f>
        <v>-200000</v>
      </c>
    </row>
    <row r="725" spans="1:13" x14ac:dyDescent="0.25">
      <c r="C725" t="s">
        <v>615</v>
      </c>
      <c r="D725" t="s">
        <v>616</v>
      </c>
      <c r="E725" t="s">
        <v>617</v>
      </c>
      <c r="F725" t="s">
        <v>618</v>
      </c>
      <c r="G725" t="s">
        <v>619</v>
      </c>
      <c r="H725" t="s">
        <v>620</v>
      </c>
      <c r="I725" t="s">
        <v>622</v>
      </c>
    </row>
    <row r="726" spans="1:13" x14ac:dyDescent="0.25">
      <c r="H726" t="s">
        <v>621</v>
      </c>
    </row>
  </sheetData>
  <autoFilter ref="A2:X137" xr:uid="{054EAB7A-2382-4FF4-9DEB-E34EF914886B}">
    <sortState xmlns:xlrd2="http://schemas.microsoft.com/office/spreadsheetml/2017/richdata2" ref="A12:X38">
      <sortCondition ref="A2:A38"/>
    </sortState>
  </autoFilter>
  <conditionalFormatting sqref="C1:C9 C11:C12 C14:C15 C17:C18 C20:C21 C23:C24 C26:C27 C29:C30 C32 C35:C36 C38:C39 C41:C42 C44:C45 C47:C48 C50:C51 C53:C54 C56:C57 C59:C60 C62:C63 C65:C66 C68:C69 C71:C72 C74:C75 C77:C78 C80:C81 C83 C86:C87 C89:C90 C92:C93 C95:C96 C98:C99 C101:C102 C104:C105 C107:C108 C110:C111 C113:C114 C116:C117 C119:C120 C122:C123 C125:C126 C128:C129 C131:C132 C134:C135 C137:C138 C236:C242 C244:C246 C509:C511 C513:C514 C517:C637 C667:C669 C671:C1048576">
    <cfRule type="cellIs" dxfId="38" priority="56" operator="lessThan">
      <formula>0</formula>
    </cfRule>
  </conditionalFormatting>
  <conditionalFormatting sqref="C33">
    <cfRule type="cellIs" dxfId="37" priority="36" operator="lessThan">
      <formula>0</formula>
    </cfRule>
    <cfRule type="duplicateValues" dxfId="36" priority="37"/>
    <cfRule type="duplicateValues" dxfId="35" priority="38"/>
    <cfRule type="duplicateValues" dxfId="34" priority="39"/>
    <cfRule type="duplicateValues" dxfId="33" priority="40"/>
  </conditionalFormatting>
  <conditionalFormatting sqref="C140:C141 C143:C145 C147:C149 C151:C153 C155:C157 C159:C160 C162:C164 C166:C167 C169:C170 C172:C173 C175:C176 C178:C179 C181:C182 C184:C185 C187:C188 C190:C191 C194 C196:C199 C201:C202 C204:C206 C208:C209 C211:C213 C215:C216 C218:C220 C222:C225 C227:C230 C232:C234">
    <cfRule type="cellIs" dxfId="32" priority="29" operator="lessThan">
      <formula>0</formula>
    </cfRule>
  </conditionalFormatting>
  <conditionalFormatting sqref="C248:C329">
    <cfRule type="cellIs" dxfId="31" priority="24" operator="lessThan">
      <formula>0</formula>
    </cfRule>
  </conditionalFormatting>
  <conditionalFormatting sqref="C331:C507">
    <cfRule type="cellIs" dxfId="30" priority="23" operator="lessThan">
      <formula>0</formula>
    </cfRule>
  </conditionalFormatting>
  <conditionalFormatting sqref="C639:C641">
    <cfRule type="cellIs" dxfId="29" priority="3" operator="lessThan">
      <formula>0</formula>
    </cfRule>
  </conditionalFormatting>
  <conditionalFormatting sqref="C643:C645">
    <cfRule type="cellIs" dxfId="28" priority="20" operator="lessThan">
      <formula>0</formula>
    </cfRule>
  </conditionalFormatting>
  <conditionalFormatting sqref="C647:C649">
    <cfRule type="cellIs" dxfId="27" priority="19" operator="lessThan">
      <formula>0</formula>
    </cfRule>
  </conditionalFormatting>
  <conditionalFormatting sqref="C651:C653">
    <cfRule type="cellIs" dxfId="26" priority="17" operator="lessThan">
      <formula>0</formula>
    </cfRule>
  </conditionalFormatting>
  <conditionalFormatting sqref="C655:C657">
    <cfRule type="cellIs" dxfId="25" priority="14" operator="lessThan">
      <formula>0</formula>
    </cfRule>
  </conditionalFormatting>
  <conditionalFormatting sqref="C659:C661">
    <cfRule type="cellIs" dxfId="24" priority="13" operator="lessThan">
      <formula>0</formula>
    </cfRule>
  </conditionalFormatting>
  <conditionalFormatting sqref="C663:C665">
    <cfRule type="cellIs" dxfId="23" priority="11" operator="lessThan">
      <formula>0</formula>
    </cfRule>
  </conditionalFormatting>
  <conditionalFormatting sqref="E25">
    <cfRule type="cellIs" dxfId="22" priority="51" operator="lessThan">
      <formula>0</formula>
    </cfRule>
    <cfRule type="duplicateValues" dxfId="21" priority="52"/>
    <cfRule type="duplicateValues" dxfId="20" priority="53"/>
    <cfRule type="duplicateValues" dxfId="19" priority="54"/>
    <cfRule type="duplicateValues" dxfId="18" priority="55"/>
  </conditionalFormatting>
  <conditionalFormatting sqref="E28">
    <cfRule type="cellIs" dxfId="17" priority="30" operator="lessThan">
      <formula>0</formula>
    </cfRule>
    <cfRule type="duplicateValues" dxfId="16" priority="31"/>
    <cfRule type="duplicateValues" dxfId="15" priority="32"/>
    <cfRule type="duplicateValues" dxfId="14" priority="33"/>
    <cfRule type="duplicateValues" dxfId="13" priority="34"/>
  </conditionalFormatting>
  <conditionalFormatting sqref="E31">
    <cfRule type="cellIs" dxfId="12" priority="46" operator="lessThan">
      <formula>0</formula>
    </cfRule>
    <cfRule type="duplicateValues" dxfId="11" priority="47"/>
    <cfRule type="duplicateValues" dxfId="10" priority="48"/>
    <cfRule type="duplicateValues" dxfId="9" priority="49"/>
    <cfRule type="duplicateValues" dxfId="8" priority="50"/>
  </conditionalFormatting>
  <conditionalFormatting sqref="E34">
    <cfRule type="cellIs" dxfId="7" priority="41" operator="lessThan">
      <formula>0</formula>
    </cfRule>
    <cfRule type="duplicateValues" dxfId="6" priority="42"/>
    <cfRule type="duplicateValues" dxfId="5" priority="43"/>
    <cfRule type="duplicateValues" dxfId="4" priority="44"/>
    <cfRule type="duplicateValues" dxfId="3" priority="45"/>
  </conditionalFormatting>
  <conditionalFormatting sqref="J7:S7">
    <cfRule type="containsText" dxfId="2" priority="35" operator="containsText" text="pago">
      <formula>NOT(ISERROR(SEARCH("pago",J7)))</formula>
    </cfRule>
  </conditionalFormatting>
  <dataValidations disablePrompts="1" count="3">
    <dataValidation type="list" allowBlank="1" showInputMessage="1" showErrorMessage="1" sqref="C10 C103 C22:C29 C19:C20 C13 C31:C32 C34:C35 C37:C38 C40:C41 C43:C44 C46:C47 C49:C50 C52:C53 C55:C56 C58:C59 C61:C62 C64 C67 C70 C16:C17" xr:uid="{70B73337-052A-40B4-89F9-33742071794A}">
      <formula1>$J$2:$J$30</formula1>
    </dataValidation>
    <dataValidation type="list" allowBlank="1" showInputMessage="1" showErrorMessage="1" sqref="C76" xr:uid="{55E382EC-A326-4DCA-A501-E0A8C53F906B}">
      <formula1>$I$2:$I$30</formula1>
    </dataValidation>
    <dataValidation type="list" allowBlank="1" showInputMessage="1" showErrorMessage="1" sqref="C7" xr:uid="{FC767509-5EE6-4C5E-BCC7-919F890072F1}">
      <formula1>$J$2:$J$33</formula1>
    </dataValidation>
  </dataValidations>
  <pageMargins left="0.7" right="0.7" top="0.75" bottom="0.75" header="0.3" footer="0.3"/>
  <pageSetup orientation="landscape" r:id="rId1"/>
  <ignoredErrors>
    <ignoredError sqref="C137 C125 C155 C162 C166 C169 C172 C175 C178 C35 C190 C38 C65 C95 C128 C134 C140 C147 C197 C211 D280:H280 C276 C248 C232 C252 C201 C371 C461 C505 C482 C478 C380 C368 C335 C327 C425 C433 C437 C555 C551 C567 C486 C671 C689 C675" formulaRange="1"/>
  </ignoredError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D878E-6272-4E5A-B69B-F68B501470FF}">
  <dimension ref="A1:H185"/>
  <sheetViews>
    <sheetView topLeftCell="A176" workbookViewId="0">
      <selection activeCell="A185" sqref="A185:F185"/>
    </sheetView>
  </sheetViews>
  <sheetFormatPr baseColWidth="10" defaultRowHeight="15" x14ac:dyDescent="0.25"/>
  <cols>
    <col min="1" max="1" width="16.7109375" customWidth="1"/>
    <col min="2" max="2" width="23.28515625" customWidth="1"/>
    <col min="3" max="3" width="17" customWidth="1"/>
    <col min="4" max="4" width="33.5703125" customWidth="1"/>
    <col min="5" max="5" width="29" customWidth="1"/>
    <col min="6" max="6" width="15.28515625" customWidth="1"/>
    <col min="7" max="7" width="33.28515625" customWidth="1"/>
  </cols>
  <sheetData>
    <row r="1" spans="1:6" ht="30" x14ac:dyDescent="0.25">
      <c r="A1" s="292" t="s">
        <v>311</v>
      </c>
      <c r="B1" s="292" t="s">
        <v>312</v>
      </c>
      <c r="C1" s="292" t="s">
        <v>313</v>
      </c>
      <c r="D1" s="292" t="s">
        <v>314</v>
      </c>
      <c r="E1" s="292" t="s">
        <v>315</v>
      </c>
      <c r="F1" s="292" t="s">
        <v>316</v>
      </c>
    </row>
    <row r="2" spans="1:6" ht="30.6" hidden="1" customHeight="1" x14ac:dyDescent="0.25">
      <c r="A2" s="293">
        <v>44785</v>
      </c>
      <c r="B2" s="294" t="s">
        <v>317</v>
      </c>
      <c r="C2" s="295">
        <v>37239.67</v>
      </c>
      <c r="D2" s="294" t="s">
        <v>318</v>
      </c>
      <c r="E2" s="296" t="s">
        <v>319</v>
      </c>
      <c r="F2" s="294" t="s">
        <v>320</v>
      </c>
    </row>
    <row r="3" spans="1:6" ht="30.6" hidden="1" customHeight="1" x14ac:dyDescent="0.25">
      <c r="A3" s="293">
        <v>44793</v>
      </c>
      <c r="B3" s="294" t="s">
        <v>317</v>
      </c>
      <c r="C3" s="295">
        <v>6851.24</v>
      </c>
      <c r="D3" s="294" t="s">
        <v>321</v>
      </c>
      <c r="E3" s="296" t="s">
        <v>322</v>
      </c>
      <c r="F3" s="294" t="s">
        <v>320</v>
      </c>
    </row>
    <row r="4" spans="1:6" ht="30.6" hidden="1" customHeight="1" x14ac:dyDescent="0.25">
      <c r="A4" s="297">
        <v>44783</v>
      </c>
      <c r="B4" s="296" t="s">
        <v>323</v>
      </c>
      <c r="C4" s="298">
        <v>130000</v>
      </c>
      <c r="D4" s="296" t="s">
        <v>324</v>
      </c>
      <c r="E4" s="296" t="s">
        <v>325</v>
      </c>
      <c r="F4" s="296" t="s">
        <v>320</v>
      </c>
    </row>
    <row r="5" spans="1:6" ht="30.6" hidden="1" customHeight="1" x14ac:dyDescent="0.25">
      <c r="A5" s="297">
        <v>44728</v>
      </c>
      <c r="B5" s="296" t="s">
        <v>326</v>
      </c>
      <c r="C5" s="298">
        <v>31900</v>
      </c>
      <c r="D5" s="294" t="s">
        <v>327</v>
      </c>
      <c r="E5" s="296" t="s">
        <v>328</v>
      </c>
      <c r="F5" s="294" t="s">
        <v>320</v>
      </c>
    </row>
    <row r="6" spans="1:6" ht="30.6" hidden="1" customHeight="1" x14ac:dyDescent="0.25">
      <c r="A6" s="297">
        <v>44778</v>
      </c>
      <c r="B6" s="294" t="s">
        <v>329</v>
      </c>
      <c r="C6" s="298">
        <v>76032.23</v>
      </c>
      <c r="D6" s="294" t="s">
        <v>330</v>
      </c>
      <c r="E6" s="296" t="s">
        <v>331</v>
      </c>
      <c r="F6" s="294" t="s">
        <v>332</v>
      </c>
    </row>
    <row r="7" spans="1:6" ht="30.6" hidden="1" customHeight="1" x14ac:dyDescent="0.25">
      <c r="A7" s="297">
        <v>44782</v>
      </c>
      <c r="B7" s="294" t="s">
        <v>333</v>
      </c>
      <c r="C7" s="298">
        <v>190000</v>
      </c>
      <c r="D7" s="294" t="s">
        <v>334</v>
      </c>
      <c r="E7" s="296" t="s">
        <v>325</v>
      </c>
      <c r="F7" s="294" t="s">
        <v>320</v>
      </c>
    </row>
    <row r="8" spans="1:6" ht="30.6" hidden="1" customHeight="1" x14ac:dyDescent="0.25">
      <c r="A8" s="297">
        <v>44783</v>
      </c>
      <c r="B8" s="294" t="s">
        <v>335</v>
      </c>
      <c r="C8" s="298">
        <v>37938.85</v>
      </c>
      <c r="D8" s="294" t="s">
        <v>336</v>
      </c>
      <c r="E8" s="296" t="s">
        <v>337</v>
      </c>
      <c r="F8" s="294" t="s">
        <v>320</v>
      </c>
    </row>
    <row r="9" spans="1:6" ht="30.6" hidden="1" customHeight="1" x14ac:dyDescent="0.25">
      <c r="A9" s="297">
        <v>44785</v>
      </c>
      <c r="B9" s="294" t="s">
        <v>338</v>
      </c>
      <c r="C9" s="298">
        <v>30000</v>
      </c>
      <c r="D9" s="294" t="s">
        <v>339</v>
      </c>
      <c r="E9" s="294" t="s">
        <v>340</v>
      </c>
      <c r="F9" s="294" t="s">
        <v>341</v>
      </c>
    </row>
    <row r="10" spans="1:6" ht="30.6" hidden="1" customHeight="1" x14ac:dyDescent="0.25">
      <c r="A10" s="297">
        <v>44795</v>
      </c>
      <c r="B10" s="294" t="s">
        <v>80</v>
      </c>
      <c r="C10" s="298">
        <v>30000</v>
      </c>
      <c r="D10" s="294" t="s">
        <v>342</v>
      </c>
      <c r="E10" s="294" t="s">
        <v>340</v>
      </c>
      <c r="F10" s="294" t="s">
        <v>343</v>
      </c>
    </row>
    <row r="11" spans="1:6" ht="32.450000000000003" hidden="1" customHeight="1" x14ac:dyDescent="0.25">
      <c r="A11" s="297">
        <v>44802</v>
      </c>
      <c r="B11" s="294" t="s">
        <v>82</v>
      </c>
      <c r="C11" s="298">
        <v>100000</v>
      </c>
      <c r="D11" s="294" t="s">
        <v>334</v>
      </c>
      <c r="E11" s="294" t="s">
        <v>340</v>
      </c>
      <c r="F11" s="294" t="s">
        <v>344</v>
      </c>
    </row>
    <row r="12" spans="1:6" ht="30" hidden="1" customHeight="1" x14ac:dyDescent="0.25">
      <c r="A12" s="297">
        <v>44803</v>
      </c>
      <c r="B12" s="299" t="s">
        <v>32</v>
      </c>
      <c r="C12" s="298">
        <v>220000</v>
      </c>
      <c r="D12" s="294" t="s">
        <v>345</v>
      </c>
      <c r="E12" s="294" t="s">
        <v>346</v>
      </c>
      <c r="F12" s="294" t="s">
        <v>320</v>
      </c>
    </row>
    <row r="13" spans="1:6" ht="29.45" hidden="1" customHeight="1" x14ac:dyDescent="0.25">
      <c r="A13" s="300">
        <v>44805</v>
      </c>
      <c r="B13" s="294" t="s">
        <v>83</v>
      </c>
      <c r="C13" s="298">
        <v>424227</v>
      </c>
      <c r="D13" s="294" t="s">
        <v>347</v>
      </c>
      <c r="E13" s="294" t="s">
        <v>348</v>
      </c>
      <c r="F13" s="294" t="s">
        <v>349</v>
      </c>
    </row>
    <row r="14" spans="1:6" ht="28.15" hidden="1" customHeight="1" x14ac:dyDescent="0.25">
      <c r="A14" s="300">
        <v>44818</v>
      </c>
      <c r="B14" s="294" t="s">
        <v>84</v>
      </c>
      <c r="C14" s="298">
        <v>150000</v>
      </c>
      <c r="D14" s="294" t="s">
        <v>350</v>
      </c>
      <c r="E14" s="294" t="s">
        <v>346</v>
      </c>
      <c r="F14" s="294" t="s">
        <v>349</v>
      </c>
    </row>
    <row r="15" spans="1:6" ht="25.15" hidden="1" customHeight="1" x14ac:dyDescent="0.25">
      <c r="A15" s="300">
        <v>44832</v>
      </c>
      <c r="B15" s="294" t="s">
        <v>81</v>
      </c>
      <c r="C15" s="298">
        <v>250000</v>
      </c>
      <c r="D15" s="294" t="s">
        <v>345</v>
      </c>
      <c r="E15" s="294" t="s">
        <v>351</v>
      </c>
      <c r="F15" s="294" t="s">
        <v>343</v>
      </c>
    </row>
    <row r="16" spans="1:6" ht="27.6" hidden="1" customHeight="1" x14ac:dyDescent="0.25">
      <c r="A16" s="297">
        <v>44833</v>
      </c>
      <c r="B16" s="296" t="s">
        <v>323</v>
      </c>
      <c r="C16" s="298">
        <v>15276.3</v>
      </c>
      <c r="D16" s="296" t="s">
        <v>324</v>
      </c>
      <c r="E16" s="296" t="s">
        <v>352</v>
      </c>
      <c r="F16" s="296" t="s">
        <v>320</v>
      </c>
    </row>
    <row r="17" spans="1:8" ht="25.15" hidden="1" customHeight="1" x14ac:dyDescent="0.25">
      <c r="A17" s="300">
        <v>44837</v>
      </c>
      <c r="B17" s="294" t="s">
        <v>88</v>
      </c>
      <c r="C17" s="298">
        <v>88428.94</v>
      </c>
      <c r="D17" s="294" t="s">
        <v>353</v>
      </c>
      <c r="E17" s="296" t="s">
        <v>354</v>
      </c>
      <c r="F17" s="294" t="s">
        <v>341</v>
      </c>
    </row>
    <row r="18" spans="1:8" ht="27.6" hidden="1" customHeight="1" x14ac:dyDescent="0.25">
      <c r="A18" s="297">
        <v>44839</v>
      </c>
      <c r="B18" s="296" t="s">
        <v>326</v>
      </c>
      <c r="C18" s="298">
        <v>86000</v>
      </c>
      <c r="D18" s="294" t="s">
        <v>342</v>
      </c>
      <c r="E18" s="294" t="s">
        <v>340</v>
      </c>
      <c r="F18" s="294" t="s">
        <v>320</v>
      </c>
    </row>
    <row r="19" spans="1:8" ht="24.6" hidden="1" customHeight="1" x14ac:dyDescent="0.25">
      <c r="A19" s="297">
        <v>44846</v>
      </c>
      <c r="B19" s="294" t="s">
        <v>333</v>
      </c>
      <c r="C19" s="298">
        <v>148000</v>
      </c>
      <c r="D19" s="294" t="s">
        <v>355</v>
      </c>
      <c r="E19" s="296" t="s">
        <v>90</v>
      </c>
      <c r="F19" s="294" t="s">
        <v>320</v>
      </c>
    </row>
    <row r="20" spans="1:8" ht="22.9" hidden="1" customHeight="1" x14ac:dyDescent="0.25">
      <c r="A20" s="300">
        <v>44886</v>
      </c>
      <c r="B20" s="296" t="s">
        <v>89</v>
      </c>
      <c r="C20" s="298">
        <v>26000</v>
      </c>
      <c r="D20" s="294" t="s">
        <v>356</v>
      </c>
      <c r="E20" s="296" t="s">
        <v>357</v>
      </c>
      <c r="F20" s="294" t="s">
        <v>344</v>
      </c>
    </row>
    <row r="21" spans="1:8" ht="21.6" hidden="1" customHeight="1" x14ac:dyDescent="0.25">
      <c r="A21" s="301">
        <v>44886</v>
      </c>
      <c r="B21" s="294" t="s">
        <v>92</v>
      </c>
      <c r="C21" s="298">
        <v>180000</v>
      </c>
      <c r="D21" s="294" t="s">
        <v>358</v>
      </c>
      <c r="E21" s="296" t="s">
        <v>359</v>
      </c>
      <c r="F21" s="294" t="s">
        <v>320</v>
      </c>
    </row>
    <row r="22" spans="1:8" ht="22.9" hidden="1" customHeight="1" x14ac:dyDescent="0.25">
      <c r="A22" s="301">
        <v>44886</v>
      </c>
      <c r="B22" s="296" t="s">
        <v>93</v>
      </c>
      <c r="C22" s="298">
        <v>70000</v>
      </c>
      <c r="D22" s="294" t="s">
        <v>360</v>
      </c>
      <c r="E22" s="296" t="s">
        <v>90</v>
      </c>
      <c r="F22" s="294" t="s">
        <v>320</v>
      </c>
      <c r="H22" s="302"/>
    </row>
    <row r="23" spans="1:8" ht="22.15" hidden="1" customHeight="1" x14ac:dyDescent="0.25">
      <c r="A23" s="301">
        <v>44897</v>
      </c>
      <c r="B23" s="296" t="s">
        <v>94</v>
      </c>
      <c r="C23" s="298">
        <v>255999.99</v>
      </c>
      <c r="D23" s="294" t="s">
        <v>361</v>
      </c>
      <c r="E23" s="296" t="s">
        <v>362</v>
      </c>
      <c r="F23" s="294" t="s">
        <v>341</v>
      </c>
    </row>
    <row r="24" spans="1:8" ht="26.45" hidden="1" customHeight="1" x14ac:dyDescent="0.25">
      <c r="A24" s="301">
        <v>44907</v>
      </c>
      <c r="B24" s="296" t="s">
        <v>363</v>
      </c>
      <c r="C24" s="298">
        <v>106768.8</v>
      </c>
      <c r="D24" s="294" t="s">
        <v>364</v>
      </c>
      <c r="E24" s="301" t="s">
        <v>365</v>
      </c>
      <c r="F24" s="296" t="s">
        <v>90</v>
      </c>
    </row>
    <row r="25" spans="1:8" ht="28.15" hidden="1" customHeight="1" x14ac:dyDescent="0.25">
      <c r="A25" s="303">
        <v>44922</v>
      </c>
      <c r="B25" s="304" t="s">
        <v>366</v>
      </c>
      <c r="C25" s="305">
        <v>30000</v>
      </c>
      <c r="D25" s="306" t="s">
        <v>367</v>
      </c>
      <c r="E25" s="294" t="s">
        <v>340</v>
      </c>
      <c r="F25" s="294" t="s">
        <v>320</v>
      </c>
    </row>
    <row r="26" spans="1:8" ht="23.45" hidden="1" customHeight="1" x14ac:dyDescent="0.25">
      <c r="A26" s="300">
        <v>44924</v>
      </c>
      <c r="B26" s="296" t="s">
        <v>329</v>
      </c>
      <c r="C26" s="298">
        <v>128644.64</v>
      </c>
      <c r="D26" s="307" t="s">
        <v>368</v>
      </c>
      <c r="E26" s="296" t="s">
        <v>369</v>
      </c>
      <c r="F26" s="294" t="s">
        <v>370</v>
      </c>
    </row>
    <row r="27" spans="1:8" ht="25.15" hidden="1" customHeight="1" x14ac:dyDescent="0.25">
      <c r="A27" s="300">
        <v>44928</v>
      </c>
      <c r="B27" s="296" t="s">
        <v>96</v>
      </c>
      <c r="C27" s="298">
        <v>100000</v>
      </c>
      <c r="D27" s="307" t="s">
        <v>371</v>
      </c>
      <c r="E27" s="296" t="s">
        <v>372</v>
      </c>
      <c r="F27" s="294" t="s">
        <v>341</v>
      </c>
    </row>
    <row r="28" spans="1:8" ht="24" hidden="1" customHeight="1" x14ac:dyDescent="0.25">
      <c r="A28" s="300">
        <v>44930</v>
      </c>
      <c r="B28" s="296" t="s">
        <v>373</v>
      </c>
      <c r="C28" s="298">
        <v>61983.47</v>
      </c>
      <c r="D28" s="294" t="s">
        <v>374</v>
      </c>
      <c r="E28" s="296" t="s">
        <v>375</v>
      </c>
      <c r="F28" s="294" t="s">
        <v>376</v>
      </c>
    </row>
    <row r="29" spans="1:8" ht="26.45" hidden="1" customHeight="1" x14ac:dyDescent="0.25">
      <c r="A29" s="300">
        <v>44943</v>
      </c>
      <c r="B29" s="296" t="s">
        <v>98</v>
      </c>
      <c r="C29" s="298">
        <v>69067.77</v>
      </c>
      <c r="D29" s="294" t="s">
        <v>377</v>
      </c>
      <c r="E29" s="296" t="s">
        <v>378</v>
      </c>
      <c r="F29" s="294" t="s">
        <v>379</v>
      </c>
    </row>
    <row r="30" spans="1:8" ht="34.15" hidden="1" customHeight="1" x14ac:dyDescent="0.25">
      <c r="A30" s="297">
        <v>44950</v>
      </c>
      <c r="B30" s="296" t="s">
        <v>326</v>
      </c>
      <c r="C30" s="298">
        <v>130000</v>
      </c>
      <c r="D30" s="294" t="s">
        <v>339</v>
      </c>
      <c r="E30" s="294" t="s">
        <v>90</v>
      </c>
      <c r="F30" s="294" t="s">
        <v>320</v>
      </c>
    </row>
    <row r="31" spans="1:8" ht="30.6" hidden="1" customHeight="1" x14ac:dyDescent="0.25">
      <c r="A31" s="297">
        <v>44961</v>
      </c>
      <c r="B31" s="296" t="s">
        <v>85</v>
      </c>
      <c r="C31" s="298">
        <v>124218.56</v>
      </c>
      <c r="D31" s="294" t="s">
        <v>380</v>
      </c>
      <c r="E31" s="296" t="s">
        <v>381</v>
      </c>
      <c r="F31" s="294" t="s">
        <v>382</v>
      </c>
    </row>
    <row r="32" spans="1:8" ht="21" hidden="1" customHeight="1" x14ac:dyDescent="0.25">
      <c r="A32" s="300">
        <v>44966</v>
      </c>
      <c r="B32" s="296" t="s">
        <v>100</v>
      </c>
      <c r="C32" s="298">
        <v>80000</v>
      </c>
      <c r="D32" s="294" t="s">
        <v>383</v>
      </c>
      <c r="E32" s="294" t="s">
        <v>340</v>
      </c>
      <c r="F32" s="294" t="s">
        <v>384</v>
      </c>
    </row>
    <row r="33" spans="1:6" ht="24" hidden="1" customHeight="1" x14ac:dyDescent="0.25">
      <c r="A33" s="301">
        <v>44966</v>
      </c>
      <c r="B33" s="296" t="s">
        <v>89</v>
      </c>
      <c r="C33" s="298">
        <v>46500</v>
      </c>
      <c r="D33" s="294" t="s">
        <v>385</v>
      </c>
      <c r="E33" s="296" t="s">
        <v>386</v>
      </c>
      <c r="F33" s="294" t="s">
        <v>387</v>
      </c>
    </row>
    <row r="34" spans="1:6" ht="24.6" hidden="1" customHeight="1" x14ac:dyDescent="0.25">
      <c r="A34" s="301">
        <v>44973</v>
      </c>
      <c r="B34" s="296" t="s">
        <v>101</v>
      </c>
      <c r="C34" s="298">
        <v>655084.62</v>
      </c>
      <c r="D34" s="294" t="s">
        <v>388</v>
      </c>
      <c r="E34" s="296" t="s">
        <v>389</v>
      </c>
      <c r="F34" s="294" t="s">
        <v>390</v>
      </c>
    </row>
    <row r="35" spans="1:6" ht="25.9" hidden="1" customHeight="1" x14ac:dyDescent="0.25">
      <c r="A35" s="301">
        <v>44974</v>
      </c>
      <c r="B35" s="294" t="s">
        <v>102</v>
      </c>
      <c r="C35" s="298">
        <v>751228.31</v>
      </c>
      <c r="D35" s="294" t="s">
        <v>391</v>
      </c>
      <c r="E35" s="296" t="s">
        <v>392</v>
      </c>
      <c r="F35" s="294" t="s">
        <v>393</v>
      </c>
    </row>
    <row r="36" spans="1:6" ht="25.9" hidden="1" customHeight="1" x14ac:dyDescent="0.25">
      <c r="A36" s="301">
        <v>44974</v>
      </c>
      <c r="B36" s="294" t="s">
        <v>102</v>
      </c>
      <c r="C36" s="298">
        <v>242129.25</v>
      </c>
      <c r="D36" s="294" t="s">
        <v>394</v>
      </c>
      <c r="E36" s="296" t="s">
        <v>395</v>
      </c>
      <c r="F36" s="294" t="s">
        <v>393</v>
      </c>
    </row>
    <row r="37" spans="1:6" ht="22.9" hidden="1" customHeight="1" x14ac:dyDescent="0.25">
      <c r="A37" s="301">
        <v>44974</v>
      </c>
      <c r="B37" s="296" t="s">
        <v>80</v>
      </c>
      <c r="C37" s="298">
        <v>50000</v>
      </c>
      <c r="D37" s="294" t="s">
        <v>396</v>
      </c>
      <c r="E37" s="294" t="s">
        <v>90</v>
      </c>
      <c r="F37" s="294" t="s">
        <v>343</v>
      </c>
    </row>
    <row r="38" spans="1:6" ht="22.9" hidden="1" customHeight="1" x14ac:dyDescent="0.25">
      <c r="A38" s="301">
        <v>44985</v>
      </c>
      <c r="B38" s="296" t="s">
        <v>397</v>
      </c>
      <c r="C38" s="298">
        <v>168595.04</v>
      </c>
      <c r="D38" s="294" t="s">
        <v>398</v>
      </c>
      <c r="E38" s="294" t="s">
        <v>399</v>
      </c>
      <c r="F38" s="294" t="s">
        <v>400</v>
      </c>
    </row>
    <row r="39" spans="1:6" ht="32.450000000000003" hidden="1" customHeight="1" x14ac:dyDescent="0.25">
      <c r="A39" s="301">
        <v>45002</v>
      </c>
      <c r="B39" s="296" t="s">
        <v>107</v>
      </c>
      <c r="C39" s="298">
        <v>30000</v>
      </c>
      <c r="D39" s="294" t="s">
        <v>380</v>
      </c>
      <c r="E39" s="294" t="s">
        <v>90</v>
      </c>
      <c r="F39" s="294" t="s">
        <v>343</v>
      </c>
    </row>
    <row r="40" spans="1:6" ht="28.9" hidden="1" customHeight="1" x14ac:dyDescent="0.25">
      <c r="A40" s="301">
        <v>45020</v>
      </c>
      <c r="B40" s="296" t="s">
        <v>160</v>
      </c>
      <c r="C40" s="298">
        <v>86611.56</v>
      </c>
      <c r="D40" s="294" t="s">
        <v>401</v>
      </c>
      <c r="E40" s="294" t="s">
        <v>402</v>
      </c>
      <c r="F40" s="294" t="s">
        <v>400</v>
      </c>
    </row>
    <row r="41" spans="1:6" ht="35.450000000000003" hidden="1" customHeight="1" x14ac:dyDescent="0.25">
      <c r="A41" s="301">
        <v>45029</v>
      </c>
      <c r="B41" s="296" t="s">
        <v>162</v>
      </c>
      <c r="C41" s="298">
        <v>109430.39999999999</v>
      </c>
      <c r="D41" s="294" t="s">
        <v>403</v>
      </c>
      <c r="E41" s="294" t="s">
        <v>404</v>
      </c>
      <c r="F41" s="294" t="s">
        <v>400</v>
      </c>
    </row>
    <row r="42" spans="1:6" ht="26.45" hidden="1" customHeight="1" x14ac:dyDescent="0.25">
      <c r="A42" s="308">
        <v>45036</v>
      </c>
      <c r="B42" s="309" t="s">
        <v>125</v>
      </c>
      <c r="C42" s="310">
        <v>150000</v>
      </c>
      <c r="D42" s="302" t="s">
        <v>405</v>
      </c>
      <c r="E42" s="302" t="s">
        <v>340</v>
      </c>
      <c r="F42" s="302" t="s">
        <v>400</v>
      </c>
    </row>
    <row r="43" spans="1:6" ht="26.45" hidden="1" customHeight="1" x14ac:dyDescent="0.25">
      <c r="A43" s="301">
        <v>45039</v>
      </c>
      <c r="B43" s="296" t="s">
        <v>174</v>
      </c>
      <c r="C43" s="310">
        <v>64379.34</v>
      </c>
      <c r="D43" s="294" t="s">
        <v>406</v>
      </c>
      <c r="E43" s="302" t="s">
        <v>407</v>
      </c>
      <c r="F43" s="302" t="s">
        <v>376</v>
      </c>
    </row>
    <row r="44" spans="1:6" ht="24.6" hidden="1" customHeight="1" x14ac:dyDescent="0.25">
      <c r="A44" s="300">
        <v>45048</v>
      </c>
      <c r="B44" s="296" t="s">
        <v>165</v>
      </c>
      <c r="C44" s="310">
        <v>341319.02</v>
      </c>
      <c r="D44" s="294" t="s">
        <v>408</v>
      </c>
      <c r="E44" s="302" t="s">
        <v>409</v>
      </c>
      <c r="F44" s="302" t="s">
        <v>400</v>
      </c>
    </row>
    <row r="45" spans="1:6" ht="22.9" hidden="1" customHeight="1" x14ac:dyDescent="0.25">
      <c r="A45" s="300">
        <v>45049</v>
      </c>
      <c r="B45" s="296" t="s">
        <v>410</v>
      </c>
      <c r="C45" s="310">
        <v>239669.42</v>
      </c>
      <c r="D45" s="294" t="s">
        <v>411</v>
      </c>
      <c r="E45" s="302" t="s">
        <v>412</v>
      </c>
      <c r="F45" s="302" t="s">
        <v>341</v>
      </c>
    </row>
    <row r="46" spans="1:6" ht="25.15" hidden="1" customHeight="1" x14ac:dyDescent="0.25">
      <c r="A46" s="300">
        <v>45040</v>
      </c>
      <c r="B46" s="296" t="s">
        <v>179</v>
      </c>
      <c r="C46" s="310">
        <v>192269.37</v>
      </c>
      <c r="D46" s="294" t="s">
        <v>413</v>
      </c>
      <c r="E46" s="302" t="s">
        <v>414</v>
      </c>
      <c r="F46" s="302" t="s">
        <v>400</v>
      </c>
    </row>
    <row r="47" spans="1:6" ht="23.45" hidden="1" customHeight="1" x14ac:dyDescent="0.25">
      <c r="A47" s="300">
        <v>45019</v>
      </c>
      <c r="B47" s="296" t="s">
        <v>182</v>
      </c>
      <c r="C47" s="310">
        <v>32264.400000000001</v>
      </c>
      <c r="D47" s="294" t="s">
        <v>415</v>
      </c>
      <c r="E47" s="311" t="s">
        <v>416</v>
      </c>
      <c r="F47" s="302" t="s">
        <v>376</v>
      </c>
    </row>
    <row r="48" spans="1:6" ht="25.9" hidden="1" customHeight="1" x14ac:dyDescent="0.25">
      <c r="A48" s="301">
        <v>45052</v>
      </c>
      <c r="B48" s="296" t="s">
        <v>183</v>
      </c>
      <c r="C48" s="310">
        <v>150000</v>
      </c>
      <c r="D48" s="294" t="s">
        <v>417</v>
      </c>
      <c r="E48" s="302" t="s">
        <v>340</v>
      </c>
      <c r="F48" s="294" t="s">
        <v>344</v>
      </c>
    </row>
    <row r="49" spans="1:6" ht="24.6" hidden="1" customHeight="1" x14ac:dyDescent="0.25">
      <c r="A49" s="301">
        <v>45054</v>
      </c>
      <c r="B49" s="296" t="s">
        <v>185</v>
      </c>
      <c r="C49" s="310">
        <v>109388.43</v>
      </c>
      <c r="D49" s="294" t="s">
        <v>403</v>
      </c>
      <c r="E49" s="311" t="s">
        <v>418</v>
      </c>
      <c r="F49" s="294" t="s">
        <v>341</v>
      </c>
    </row>
    <row r="50" spans="1:6" ht="28.9" hidden="1" customHeight="1" x14ac:dyDescent="0.25">
      <c r="A50" s="301">
        <v>45054</v>
      </c>
      <c r="B50" s="296" t="s">
        <v>84</v>
      </c>
      <c r="C50" s="310">
        <v>150000</v>
      </c>
      <c r="D50" s="294" t="s">
        <v>419</v>
      </c>
      <c r="E50" s="302" t="s">
        <v>340</v>
      </c>
      <c r="F50" s="302" t="s">
        <v>400</v>
      </c>
    </row>
    <row r="51" spans="1:6" ht="33.6" hidden="1" customHeight="1" x14ac:dyDescent="0.25">
      <c r="A51" s="301">
        <v>45058</v>
      </c>
      <c r="B51" s="296" t="s">
        <v>420</v>
      </c>
      <c r="C51" s="310">
        <v>100000</v>
      </c>
      <c r="D51" s="294" t="s">
        <v>421</v>
      </c>
      <c r="E51" s="302" t="s">
        <v>340</v>
      </c>
      <c r="F51" s="302" t="s">
        <v>344</v>
      </c>
    </row>
    <row r="52" spans="1:6" ht="22.15" hidden="1" customHeight="1" x14ac:dyDescent="0.25">
      <c r="A52" s="300">
        <v>45068</v>
      </c>
      <c r="B52" s="309" t="s">
        <v>191</v>
      </c>
      <c r="C52" s="310">
        <v>31900.83</v>
      </c>
      <c r="D52" s="294" t="s">
        <v>422</v>
      </c>
      <c r="E52" s="302" t="s">
        <v>423</v>
      </c>
      <c r="F52" s="302" t="s">
        <v>424</v>
      </c>
    </row>
    <row r="53" spans="1:6" ht="20.45" hidden="1" customHeight="1" x14ac:dyDescent="0.25">
      <c r="A53" s="301">
        <v>45069</v>
      </c>
      <c r="B53" s="296" t="s">
        <v>130</v>
      </c>
      <c r="C53" s="298">
        <v>50000</v>
      </c>
      <c r="D53" s="294" t="s">
        <v>425</v>
      </c>
      <c r="E53" s="294" t="s">
        <v>90</v>
      </c>
      <c r="F53" s="294" t="s">
        <v>426</v>
      </c>
    </row>
    <row r="54" spans="1:6" ht="20.45" hidden="1" customHeight="1" x14ac:dyDescent="0.25">
      <c r="A54" s="301">
        <v>45086</v>
      </c>
      <c r="B54" s="309" t="s">
        <v>329</v>
      </c>
      <c r="C54" s="298">
        <v>41180.400000000001</v>
      </c>
      <c r="D54" s="294" t="s">
        <v>427</v>
      </c>
      <c r="E54" s="294" t="s">
        <v>428</v>
      </c>
      <c r="F54" s="294" t="s">
        <v>400</v>
      </c>
    </row>
    <row r="55" spans="1:6" ht="21.6" hidden="1" customHeight="1" x14ac:dyDescent="0.25">
      <c r="A55" s="301">
        <v>45089</v>
      </c>
      <c r="B55" s="294" t="s">
        <v>196</v>
      </c>
      <c r="C55" s="298">
        <v>75371</v>
      </c>
      <c r="D55" s="294" t="s">
        <v>406</v>
      </c>
      <c r="E55" s="294" t="s">
        <v>429</v>
      </c>
      <c r="F55" s="294" t="s">
        <v>400</v>
      </c>
    </row>
    <row r="56" spans="1:6" ht="22.9" hidden="1" customHeight="1" x14ac:dyDescent="0.25">
      <c r="A56" s="301">
        <v>45128</v>
      </c>
      <c r="B56" s="294" t="s">
        <v>430</v>
      </c>
      <c r="C56" s="298">
        <v>261429.75</v>
      </c>
      <c r="D56" s="294" t="s">
        <v>398</v>
      </c>
      <c r="E56" s="294" t="s">
        <v>431</v>
      </c>
      <c r="F56" s="294" t="s">
        <v>432</v>
      </c>
    </row>
    <row r="57" spans="1:6" ht="22.9" hidden="1" customHeight="1" x14ac:dyDescent="0.25">
      <c r="A57" s="301">
        <v>45128</v>
      </c>
      <c r="B57" s="294" t="s">
        <v>201</v>
      </c>
      <c r="C57" s="298">
        <v>50000</v>
      </c>
      <c r="D57" s="294" t="s">
        <v>380</v>
      </c>
      <c r="E57" s="294" t="s">
        <v>90</v>
      </c>
      <c r="F57" s="294" t="s">
        <v>343</v>
      </c>
    </row>
    <row r="58" spans="1:6" ht="22.9" hidden="1" customHeight="1" x14ac:dyDescent="0.25">
      <c r="A58" s="300">
        <v>45131</v>
      </c>
      <c r="B58" s="294" t="s">
        <v>202</v>
      </c>
      <c r="C58" s="298">
        <v>145605.07999999999</v>
      </c>
      <c r="D58" s="294" t="s">
        <v>433</v>
      </c>
      <c r="E58" s="294" t="s">
        <v>434</v>
      </c>
      <c r="F58" s="294" t="s">
        <v>344</v>
      </c>
    </row>
    <row r="59" spans="1:6" ht="25.15" hidden="1" customHeight="1" x14ac:dyDescent="0.25">
      <c r="A59" s="297">
        <v>45146</v>
      </c>
      <c r="B59" s="294" t="s">
        <v>333</v>
      </c>
      <c r="C59" s="298">
        <v>60000</v>
      </c>
      <c r="D59" s="294" t="s">
        <v>435</v>
      </c>
      <c r="E59" s="296" t="s">
        <v>90</v>
      </c>
      <c r="F59" s="294" t="s">
        <v>320</v>
      </c>
    </row>
    <row r="60" spans="1:6" ht="27" hidden="1" customHeight="1" x14ac:dyDescent="0.25">
      <c r="A60" s="301">
        <v>45146</v>
      </c>
      <c r="B60" s="296" t="s">
        <v>185</v>
      </c>
      <c r="C60" s="310">
        <v>242908.43</v>
      </c>
      <c r="D60" s="294" t="s">
        <v>436</v>
      </c>
      <c r="E60" s="311" t="s">
        <v>437</v>
      </c>
      <c r="F60" s="294" t="s">
        <v>432</v>
      </c>
    </row>
    <row r="61" spans="1:6" ht="19.899999999999999" hidden="1" customHeight="1" x14ac:dyDescent="0.25">
      <c r="A61" s="301">
        <v>45146</v>
      </c>
      <c r="B61" s="294" t="s">
        <v>204</v>
      </c>
      <c r="C61" s="310">
        <v>66115.7</v>
      </c>
      <c r="D61" s="294" t="s">
        <v>422</v>
      </c>
      <c r="E61" s="311" t="s">
        <v>438</v>
      </c>
      <c r="F61" s="294" t="s">
        <v>320</v>
      </c>
    </row>
    <row r="62" spans="1:6" ht="20.45" hidden="1" customHeight="1" x14ac:dyDescent="0.25">
      <c r="A62" s="301">
        <v>45152</v>
      </c>
      <c r="B62" s="294" t="s">
        <v>92</v>
      </c>
      <c r="C62" s="298">
        <v>32320.080000000002</v>
      </c>
      <c r="D62" s="294" t="s">
        <v>439</v>
      </c>
      <c r="E62" s="296" t="s">
        <v>440</v>
      </c>
      <c r="F62" s="294" t="s">
        <v>441</v>
      </c>
    </row>
    <row r="63" spans="1:6" ht="19.899999999999999" hidden="1" customHeight="1" x14ac:dyDescent="0.25">
      <c r="A63" s="300">
        <v>45155</v>
      </c>
      <c r="B63" s="294" t="s">
        <v>212</v>
      </c>
      <c r="C63" s="312">
        <v>1400000</v>
      </c>
      <c r="D63" s="294" t="s">
        <v>442</v>
      </c>
      <c r="E63" s="311" t="s">
        <v>340</v>
      </c>
      <c r="F63" s="294" t="s">
        <v>443</v>
      </c>
    </row>
    <row r="64" spans="1:6" ht="22.9" hidden="1" customHeight="1" x14ac:dyDescent="0.25">
      <c r="A64" s="301">
        <v>45156</v>
      </c>
      <c r="B64" s="296" t="s">
        <v>130</v>
      </c>
      <c r="C64" s="298">
        <v>126781.2</v>
      </c>
      <c r="D64" s="294" t="s">
        <v>388</v>
      </c>
      <c r="E64" s="302" t="s">
        <v>444</v>
      </c>
      <c r="F64" s="294" t="s">
        <v>426</v>
      </c>
    </row>
    <row r="65" spans="1:6" ht="22.9" hidden="1" customHeight="1" x14ac:dyDescent="0.25">
      <c r="A65" s="301">
        <v>45161</v>
      </c>
      <c r="B65" s="294" t="s">
        <v>214</v>
      </c>
      <c r="C65" s="298">
        <v>354462.8</v>
      </c>
      <c r="D65" s="294" t="s">
        <v>406</v>
      </c>
      <c r="E65" s="311" t="s">
        <v>445</v>
      </c>
      <c r="F65" s="294" t="s">
        <v>344</v>
      </c>
    </row>
    <row r="66" spans="1:6" ht="19.899999999999999" hidden="1" customHeight="1" x14ac:dyDescent="0.25">
      <c r="A66" s="300">
        <v>45180</v>
      </c>
      <c r="B66" s="294" t="s">
        <v>446</v>
      </c>
      <c r="C66" s="312">
        <v>150000</v>
      </c>
      <c r="D66" s="294" t="s">
        <v>417</v>
      </c>
      <c r="E66" s="311" t="s">
        <v>340</v>
      </c>
      <c r="F66" s="294" t="s">
        <v>320</v>
      </c>
    </row>
    <row r="67" spans="1:6" ht="21.6" hidden="1" customHeight="1" x14ac:dyDescent="0.25">
      <c r="A67" s="300">
        <v>45187</v>
      </c>
      <c r="B67" s="294" t="s">
        <v>217</v>
      </c>
      <c r="C67" s="312">
        <v>500000</v>
      </c>
      <c r="D67" s="294" t="s">
        <v>447</v>
      </c>
      <c r="E67" s="311" t="s">
        <v>340</v>
      </c>
      <c r="F67" s="294" t="s">
        <v>443</v>
      </c>
    </row>
    <row r="68" spans="1:6" ht="19.899999999999999" hidden="1" customHeight="1" x14ac:dyDescent="0.25">
      <c r="A68" s="300">
        <v>45190</v>
      </c>
      <c r="B68" s="294" t="s">
        <v>218</v>
      </c>
      <c r="C68" s="312">
        <v>81570.25</v>
      </c>
      <c r="D68" s="294" t="s">
        <v>448</v>
      </c>
      <c r="E68" s="294" t="s">
        <v>449</v>
      </c>
      <c r="F68" s="294" t="s">
        <v>400</v>
      </c>
    </row>
    <row r="69" spans="1:6" ht="22.15" hidden="1" customHeight="1" x14ac:dyDescent="0.25">
      <c r="A69" s="301">
        <v>45190</v>
      </c>
      <c r="B69" s="294" t="s">
        <v>410</v>
      </c>
      <c r="C69" s="312">
        <v>255676.64</v>
      </c>
      <c r="D69" s="294" t="s">
        <v>450</v>
      </c>
      <c r="E69" s="294" t="s">
        <v>451</v>
      </c>
      <c r="F69" s="294" t="s">
        <v>432</v>
      </c>
    </row>
    <row r="70" spans="1:6" hidden="1" x14ac:dyDescent="0.25">
      <c r="A70" s="300">
        <v>45198</v>
      </c>
      <c r="B70" s="294" t="s">
        <v>333</v>
      </c>
      <c r="C70" s="313">
        <v>140000</v>
      </c>
      <c r="D70" s="294" t="s">
        <v>452</v>
      </c>
      <c r="E70" s="294" t="s">
        <v>90</v>
      </c>
      <c r="F70" s="294" t="s">
        <v>320</v>
      </c>
    </row>
    <row r="71" spans="1:6" ht="21" hidden="1" customHeight="1" x14ac:dyDescent="0.25">
      <c r="A71" s="300">
        <v>45203</v>
      </c>
      <c r="B71" s="294" t="s">
        <v>222</v>
      </c>
      <c r="C71" s="313">
        <v>74380.17</v>
      </c>
      <c r="D71" s="294" t="s">
        <v>453</v>
      </c>
      <c r="E71" s="294" t="s">
        <v>454</v>
      </c>
      <c r="F71" s="294" t="s">
        <v>344</v>
      </c>
    </row>
    <row r="72" spans="1:6" ht="19.149999999999999" hidden="1" customHeight="1" x14ac:dyDescent="0.25">
      <c r="A72" s="300">
        <v>45209</v>
      </c>
      <c r="B72" s="314" t="s">
        <v>455</v>
      </c>
      <c r="C72" s="313">
        <v>42563.05</v>
      </c>
      <c r="D72" s="314" t="s">
        <v>456</v>
      </c>
      <c r="E72" s="294" t="s">
        <v>457</v>
      </c>
      <c r="F72" s="314" t="s">
        <v>458</v>
      </c>
    </row>
    <row r="73" spans="1:6" ht="19.149999999999999" hidden="1" customHeight="1" x14ac:dyDescent="0.25">
      <c r="A73" s="300">
        <v>45210</v>
      </c>
      <c r="B73" s="294" t="s">
        <v>80</v>
      </c>
      <c r="C73" s="313">
        <v>60000</v>
      </c>
      <c r="D73" s="294" t="s">
        <v>459</v>
      </c>
      <c r="E73" s="294" t="s">
        <v>460</v>
      </c>
      <c r="F73" s="294" t="s">
        <v>461</v>
      </c>
    </row>
    <row r="74" spans="1:6" ht="19.149999999999999" hidden="1" customHeight="1" x14ac:dyDescent="0.25">
      <c r="A74" s="300">
        <v>45217</v>
      </c>
      <c r="B74" s="294" t="s">
        <v>462</v>
      </c>
      <c r="C74" s="313">
        <v>200000</v>
      </c>
      <c r="D74" s="294" t="s">
        <v>463</v>
      </c>
      <c r="E74" s="294" t="s">
        <v>460</v>
      </c>
      <c r="F74" s="294" t="s">
        <v>376</v>
      </c>
    </row>
    <row r="75" spans="1:6" ht="19.149999999999999" hidden="1" customHeight="1" x14ac:dyDescent="0.25">
      <c r="A75" s="300">
        <v>45191</v>
      </c>
      <c r="B75" s="294" t="s">
        <v>174</v>
      </c>
      <c r="C75" s="313">
        <v>17107.439999999999</v>
      </c>
      <c r="D75" s="294" t="s">
        <v>464</v>
      </c>
      <c r="E75" s="294" t="s">
        <v>465</v>
      </c>
      <c r="F75" s="294" t="s">
        <v>400</v>
      </c>
    </row>
    <row r="76" spans="1:6" ht="19.149999999999999" hidden="1" customHeight="1" x14ac:dyDescent="0.25">
      <c r="A76" s="300">
        <v>45194</v>
      </c>
      <c r="B76" s="294" t="s">
        <v>174</v>
      </c>
      <c r="C76" s="313">
        <v>41157.019999999997</v>
      </c>
      <c r="D76" s="294" t="s">
        <v>466</v>
      </c>
      <c r="E76" s="294" t="s">
        <v>467</v>
      </c>
      <c r="F76" s="294" t="s">
        <v>400</v>
      </c>
    </row>
    <row r="77" spans="1:6" ht="19.149999999999999" hidden="1" customHeight="1" x14ac:dyDescent="0.25">
      <c r="A77" s="300">
        <v>45219</v>
      </c>
      <c r="B77" s="294" t="s">
        <v>363</v>
      </c>
      <c r="C77" s="313">
        <v>591685.19999999995</v>
      </c>
      <c r="D77" s="294" t="s">
        <v>468</v>
      </c>
      <c r="E77" s="294" t="s">
        <v>469</v>
      </c>
      <c r="F77" s="294" t="s">
        <v>458</v>
      </c>
    </row>
    <row r="78" spans="1:6" ht="18" hidden="1" customHeight="1" x14ac:dyDescent="0.25">
      <c r="A78" s="300">
        <v>45219</v>
      </c>
      <c r="B78" s="294" t="s">
        <v>228</v>
      </c>
      <c r="C78" s="313">
        <v>298180.90999999997</v>
      </c>
      <c r="D78" s="294" t="s">
        <v>470</v>
      </c>
      <c r="E78" s="294" t="s">
        <v>471</v>
      </c>
      <c r="F78" s="294" t="s">
        <v>400</v>
      </c>
    </row>
    <row r="79" spans="1:6" ht="21" hidden="1" customHeight="1" x14ac:dyDescent="0.25">
      <c r="A79" s="300">
        <v>45219</v>
      </c>
      <c r="B79" s="294" t="s">
        <v>231</v>
      </c>
      <c r="C79" s="313">
        <v>186000</v>
      </c>
      <c r="D79" s="294" t="s">
        <v>380</v>
      </c>
      <c r="E79" s="294" t="s">
        <v>472</v>
      </c>
      <c r="F79" s="294" t="s">
        <v>344</v>
      </c>
    </row>
    <row r="80" spans="1:6" ht="22.15" hidden="1" customHeight="1" x14ac:dyDescent="0.25">
      <c r="A80" s="300">
        <v>45227</v>
      </c>
      <c r="B80" s="294" t="s">
        <v>231</v>
      </c>
      <c r="C80" s="313">
        <v>94152</v>
      </c>
      <c r="D80" s="294" t="s">
        <v>380</v>
      </c>
      <c r="E80" s="294" t="s">
        <v>473</v>
      </c>
      <c r="F80" s="294" t="s">
        <v>344</v>
      </c>
    </row>
    <row r="81" spans="1:6" ht="22.15" hidden="1" customHeight="1" x14ac:dyDescent="0.25">
      <c r="A81" s="300">
        <v>45222</v>
      </c>
      <c r="B81" s="294" t="s">
        <v>92</v>
      </c>
      <c r="C81" s="313">
        <v>79074.36</v>
      </c>
      <c r="D81" s="294" t="s">
        <v>474</v>
      </c>
      <c r="E81" s="294" t="s">
        <v>475</v>
      </c>
      <c r="F81" s="294" t="s">
        <v>458</v>
      </c>
    </row>
    <row r="82" spans="1:6" ht="22.15" hidden="1" customHeight="1" x14ac:dyDescent="0.25">
      <c r="A82" s="300">
        <v>45222</v>
      </c>
      <c r="B82" s="294" t="s">
        <v>92</v>
      </c>
      <c r="C82" s="313">
        <v>21099.17</v>
      </c>
      <c r="D82" s="294" t="s">
        <v>474</v>
      </c>
      <c r="E82" s="294" t="s">
        <v>476</v>
      </c>
      <c r="F82" s="294" t="s">
        <v>458</v>
      </c>
    </row>
    <row r="83" spans="1:6" ht="22.15" hidden="1" customHeight="1" x14ac:dyDescent="0.25">
      <c r="A83" s="300">
        <v>45225</v>
      </c>
      <c r="B83" s="294" t="s">
        <v>329</v>
      </c>
      <c r="C83" s="313">
        <v>62504.13</v>
      </c>
      <c r="D83" s="294" t="s">
        <v>477</v>
      </c>
      <c r="E83" s="294" t="s">
        <v>478</v>
      </c>
      <c r="F83" s="294" t="s">
        <v>400</v>
      </c>
    </row>
    <row r="84" spans="1:6" ht="22.15" hidden="1" customHeight="1" x14ac:dyDescent="0.25">
      <c r="A84" s="300">
        <v>45225</v>
      </c>
      <c r="B84" s="294" t="s">
        <v>236</v>
      </c>
      <c r="C84" s="313">
        <v>136198.35</v>
      </c>
      <c r="D84" s="294" t="s">
        <v>479</v>
      </c>
      <c r="E84" s="294" t="s">
        <v>480</v>
      </c>
      <c r="F84" s="294" t="s">
        <v>458</v>
      </c>
    </row>
    <row r="85" spans="1:6" ht="22.15" hidden="1" customHeight="1" x14ac:dyDescent="0.25">
      <c r="A85" s="311" t="s">
        <v>481</v>
      </c>
      <c r="B85" s="294" t="s">
        <v>182</v>
      </c>
      <c r="C85" s="313">
        <v>57420</v>
      </c>
      <c r="D85" s="294" t="s">
        <v>468</v>
      </c>
      <c r="E85" s="294" t="s">
        <v>482</v>
      </c>
      <c r="F85" s="294" t="s">
        <v>400</v>
      </c>
    </row>
    <row r="86" spans="1:6" ht="23.45" hidden="1" customHeight="1" x14ac:dyDescent="0.25">
      <c r="A86" s="300">
        <v>45234</v>
      </c>
      <c r="B86" s="294" t="s">
        <v>237</v>
      </c>
      <c r="C86" s="313">
        <v>304958.65999999997</v>
      </c>
      <c r="D86" s="294" t="s">
        <v>483</v>
      </c>
      <c r="E86" s="294" t="s">
        <v>484</v>
      </c>
      <c r="F86" s="294" t="s">
        <v>400</v>
      </c>
    </row>
    <row r="87" spans="1:6" ht="18.600000000000001" hidden="1" customHeight="1" x14ac:dyDescent="0.25">
      <c r="A87" s="300">
        <v>45252</v>
      </c>
      <c r="B87" s="294" t="s">
        <v>83</v>
      </c>
      <c r="C87" s="313">
        <v>309090.08</v>
      </c>
      <c r="D87" s="294" t="s">
        <v>485</v>
      </c>
      <c r="E87" s="294" t="s">
        <v>486</v>
      </c>
      <c r="F87" s="294" t="s">
        <v>344</v>
      </c>
    </row>
    <row r="88" spans="1:6" ht="22.15" hidden="1" customHeight="1" x14ac:dyDescent="0.25">
      <c r="A88" s="300">
        <v>45251</v>
      </c>
      <c r="B88" s="294" t="s">
        <v>92</v>
      </c>
      <c r="C88" s="313">
        <v>71494.429999999993</v>
      </c>
      <c r="D88" s="294" t="s">
        <v>487</v>
      </c>
      <c r="E88" s="294" t="s">
        <v>488</v>
      </c>
      <c r="F88" s="294" t="s">
        <v>458</v>
      </c>
    </row>
    <row r="89" spans="1:6" ht="25.9" hidden="1" customHeight="1" x14ac:dyDescent="0.25">
      <c r="A89" s="300">
        <v>45258</v>
      </c>
      <c r="B89" s="294" t="s">
        <v>236</v>
      </c>
      <c r="C89" s="315">
        <v>285000</v>
      </c>
      <c r="D89" s="294" t="s">
        <v>489</v>
      </c>
      <c r="E89" s="294" t="s">
        <v>90</v>
      </c>
      <c r="F89" s="294" t="s">
        <v>320</v>
      </c>
    </row>
    <row r="90" spans="1:6" ht="25.9" hidden="1" customHeight="1" x14ac:dyDescent="0.25">
      <c r="A90" s="300">
        <v>45259</v>
      </c>
      <c r="B90" s="294" t="s">
        <v>226</v>
      </c>
      <c r="C90" s="315">
        <v>25000</v>
      </c>
      <c r="D90" s="294" t="s">
        <v>490</v>
      </c>
      <c r="E90" s="294" t="s">
        <v>491</v>
      </c>
      <c r="F90" s="294" t="s">
        <v>400</v>
      </c>
    </row>
    <row r="91" spans="1:6" ht="22.15" hidden="1" customHeight="1" x14ac:dyDescent="0.25">
      <c r="A91" s="300">
        <v>45260</v>
      </c>
    </row>
    <row r="92" spans="1:6" ht="25.9" hidden="1" customHeight="1" x14ac:dyDescent="0.25">
      <c r="A92" s="300">
        <v>45271</v>
      </c>
      <c r="B92" s="294" t="s">
        <v>224</v>
      </c>
      <c r="C92" s="315">
        <v>77725.399999999994</v>
      </c>
      <c r="D92" s="294" t="s">
        <v>492</v>
      </c>
      <c r="E92" s="294" t="s">
        <v>493</v>
      </c>
      <c r="F92" s="294" t="s">
        <v>458</v>
      </c>
    </row>
    <row r="93" spans="1:6" ht="28.15" hidden="1" customHeight="1" x14ac:dyDescent="0.25">
      <c r="A93" s="300">
        <v>45274</v>
      </c>
      <c r="B93" s="294" t="s">
        <v>219</v>
      </c>
      <c r="C93" s="315">
        <v>162516.57999999999</v>
      </c>
      <c r="D93" s="294" t="s">
        <v>494</v>
      </c>
      <c r="E93" s="294" t="s">
        <v>495</v>
      </c>
      <c r="F93" s="294" t="s">
        <v>400</v>
      </c>
    </row>
    <row r="94" spans="1:6" ht="24" hidden="1" customHeight="1" x14ac:dyDescent="0.25">
      <c r="A94" s="300">
        <v>45280</v>
      </c>
      <c r="B94" s="294" t="s">
        <v>241</v>
      </c>
      <c r="C94" s="315">
        <v>300000</v>
      </c>
      <c r="D94" s="294" t="s">
        <v>496</v>
      </c>
      <c r="E94" s="294" t="s">
        <v>340</v>
      </c>
      <c r="F94" s="294" t="s">
        <v>400</v>
      </c>
    </row>
    <row r="95" spans="1:6" ht="24" hidden="1" customHeight="1" x14ac:dyDescent="0.25">
      <c r="A95" s="300">
        <v>45287</v>
      </c>
      <c r="B95" s="294" t="s">
        <v>497</v>
      </c>
      <c r="C95" s="315">
        <v>120000</v>
      </c>
      <c r="D95" s="294" t="s">
        <v>498</v>
      </c>
      <c r="E95" s="294" t="s">
        <v>340</v>
      </c>
      <c r="F95" s="294" t="s">
        <v>400</v>
      </c>
    </row>
    <row r="96" spans="1:6" ht="19.899999999999999" hidden="1" customHeight="1" x14ac:dyDescent="0.25">
      <c r="A96" s="300">
        <v>45288</v>
      </c>
      <c r="B96" s="294" t="s">
        <v>232</v>
      </c>
      <c r="C96" s="315">
        <v>34710.74</v>
      </c>
      <c r="D96" s="294" t="s">
        <v>499</v>
      </c>
      <c r="E96" s="294" t="s">
        <v>340</v>
      </c>
      <c r="F96" s="294" t="s">
        <v>400</v>
      </c>
    </row>
    <row r="97" spans="1:7" ht="25.9" hidden="1" customHeight="1" x14ac:dyDescent="0.25">
      <c r="A97" s="300">
        <v>45295</v>
      </c>
      <c r="B97" s="294" t="s">
        <v>204</v>
      </c>
      <c r="C97" s="315">
        <v>280000</v>
      </c>
      <c r="D97" s="294" t="s">
        <v>500</v>
      </c>
      <c r="E97" s="311"/>
      <c r="F97" s="294" t="s">
        <v>501</v>
      </c>
    </row>
    <row r="98" spans="1:7" ht="27.6" hidden="1" customHeight="1" x14ac:dyDescent="0.25">
      <c r="A98" s="316">
        <v>45293</v>
      </c>
      <c r="B98" s="294" t="s">
        <v>243</v>
      </c>
      <c r="C98" s="315">
        <v>650000</v>
      </c>
      <c r="D98" s="294" t="s">
        <v>502</v>
      </c>
      <c r="E98" s="294" t="s">
        <v>340</v>
      </c>
      <c r="F98" s="294" t="s">
        <v>458</v>
      </c>
    </row>
    <row r="99" spans="1:7" ht="28.15" hidden="1" customHeight="1" x14ac:dyDescent="0.25">
      <c r="A99" s="316">
        <v>45300</v>
      </c>
      <c r="B99" s="294" t="s">
        <v>212</v>
      </c>
      <c r="C99" s="315">
        <v>120000</v>
      </c>
      <c r="D99" s="294" t="s">
        <v>503</v>
      </c>
      <c r="E99" s="294" t="s">
        <v>340</v>
      </c>
      <c r="F99" s="294" t="s">
        <v>400</v>
      </c>
    </row>
    <row r="100" spans="1:7" ht="24" hidden="1" customHeight="1" x14ac:dyDescent="0.25">
      <c r="A100" s="316">
        <v>45300</v>
      </c>
      <c r="B100" s="294" t="s">
        <v>84</v>
      </c>
      <c r="C100" s="315">
        <v>120000</v>
      </c>
      <c r="D100" s="294" t="s">
        <v>503</v>
      </c>
      <c r="E100" s="294" t="s">
        <v>340</v>
      </c>
      <c r="F100" s="294" t="s">
        <v>400</v>
      </c>
    </row>
    <row r="101" spans="1:7" ht="24" hidden="1" customHeight="1" x14ac:dyDescent="0.25">
      <c r="A101" s="316">
        <v>45300</v>
      </c>
      <c r="B101" s="294" t="s">
        <v>241</v>
      </c>
      <c r="C101" s="315">
        <v>240000</v>
      </c>
      <c r="D101" s="294" t="s">
        <v>503</v>
      </c>
      <c r="E101" s="294" t="s">
        <v>340</v>
      </c>
      <c r="F101" s="294" t="s">
        <v>400</v>
      </c>
    </row>
    <row r="102" spans="1:7" hidden="1" x14ac:dyDescent="0.25">
      <c r="A102" s="317">
        <v>45303</v>
      </c>
      <c r="B102" s="318" t="s">
        <v>92</v>
      </c>
      <c r="C102" s="319">
        <v>50000</v>
      </c>
      <c r="D102" s="318" t="s">
        <v>504</v>
      </c>
      <c r="E102" s="318" t="s">
        <v>340</v>
      </c>
      <c r="F102" s="318" t="s">
        <v>400</v>
      </c>
      <c r="G102" s="320" t="s">
        <v>505</v>
      </c>
    </row>
    <row r="103" spans="1:7" ht="28.15" hidden="1" customHeight="1" x14ac:dyDescent="0.25">
      <c r="A103" s="300">
        <v>45314</v>
      </c>
      <c r="B103" s="294" t="s">
        <v>497</v>
      </c>
      <c r="C103" s="313">
        <v>252513.57</v>
      </c>
      <c r="D103" s="294" t="s">
        <v>506</v>
      </c>
      <c r="E103" s="294" t="s">
        <v>340</v>
      </c>
      <c r="F103" s="294" t="s">
        <v>320</v>
      </c>
    </row>
    <row r="104" spans="1:7" ht="28.15" hidden="1" customHeight="1" x14ac:dyDescent="0.25">
      <c r="A104" s="300">
        <v>45315</v>
      </c>
      <c r="B104" s="294" t="s">
        <v>446</v>
      </c>
      <c r="C104" s="313">
        <v>300000</v>
      </c>
      <c r="D104" s="294" t="s">
        <v>503</v>
      </c>
      <c r="E104" s="294" t="s">
        <v>340</v>
      </c>
      <c r="F104" s="294" t="s">
        <v>325</v>
      </c>
    </row>
    <row r="105" spans="1:7" ht="28.15" hidden="1" customHeight="1" x14ac:dyDescent="0.25">
      <c r="A105" s="300">
        <v>45321</v>
      </c>
      <c r="B105" s="294" t="s">
        <v>212</v>
      </c>
      <c r="C105" s="313">
        <v>75840.5</v>
      </c>
      <c r="D105" s="294" t="s">
        <v>507</v>
      </c>
      <c r="E105" s="294" t="s">
        <v>508</v>
      </c>
      <c r="F105" s="294" t="s">
        <v>376</v>
      </c>
    </row>
    <row r="106" spans="1:7" ht="28.15" hidden="1" customHeight="1" x14ac:dyDescent="0.25">
      <c r="A106" s="300">
        <v>45328</v>
      </c>
      <c r="B106" s="294" t="s">
        <v>92</v>
      </c>
      <c r="C106" s="313">
        <v>36326.47</v>
      </c>
      <c r="D106" s="294" t="s">
        <v>509</v>
      </c>
      <c r="E106" s="294" t="s">
        <v>510</v>
      </c>
      <c r="F106" s="294" t="s">
        <v>458</v>
      </c>
    </row>
    <row r="107" spans="1:7" ht="28.15" hidden="1" customHeight="1" x14ac:dyDescent="0.25">
      <c r="A107" s="316">
        <v>45329</v>
      </c>
      <c r="B107" s="294" t="s">
        <v>511</v>
      </c>
      <c r="C107" s="313">
        <v>240000</v>
      </c>
      <c r="D107" s="294" t="s">
        <v>512</v>
      </c>
      <c r="E107" s="294" t="s">
        <v>340</v>
      </c>
      <c r="F107" s="294" t="s">
        <v>400</v>
      </c>
    </row>
    <row r="108" spans="1:7" ht="28.15" hidden="1" customHeight="1" x14ac:dyDescent="0.25">
      <c r="A108" s="301">
        <v>45330</v>
      </c>
      <c r="B108" s="294" t="s">
        <v>179</v>
      </c>
      <c r="C108" s="321">
        <v>150000</v>
      </c>
      <c r="D108" s="294" t="s">
        <v>513</v>
      </c>
      <c r="E108" s="294" t="s">
        <v>340</v>
      </c>
      <c r="F108" s="294" t="s">
        <v>458</v>
      </c>
    </row>
    <row r="109" spans="1:7" ht="28.15" hidden="1" customHeight="1" x14ac:dyDescent="0.25">
      <c r="A109" s="301">
        <v>45330</v>
      </c>
      <c r="B109" s="294" t="s">
        <v>224</v>
      </c>
      <c r="C109" s="321">
        <v>300000</v>
      </c>
      <c r="D109" s="294" t="s">
        <v>513</v>
      </c>
      <c r="E109" s="294" t="s">
        <v>340</v>
      </c>
      <c r="F109" s="294" t="s">
        <v>458</v>
      </c>
    </row>
    <row r="110" spans="1:7" ht="25.9" hidden="1" customHeight="1" x14ac:dyDescent="0.25">
      <c r="A110" s="300">
        <v>45337</v>
      </c>
      <c r="B110" s="294" t="s">
        <v>247</v>
      </c>
      <c r="C110" s="321">
        <v>400000</v>
      </c>
      <c r="D110" s="294" t="s">
        <v>514</v>
      </c>
      <c r="E110" s="294" t="s">
        <v>340</v>
      </c>
      <c r="F110" s="294" t="s">
        <v>400</v>
      </c>
    </row>
    <row r="111" spans="1:7" ht="24" hidden="1" customHeight="1" x14ac:dyDescent="0.25">
      <c r="A111" s="316">
        <v>45328</v>
      </c>
      <c r="B111" s="294" t="s">
        <v>226</v>
      </c>
      <c r="C111" s="321">
        <v>483872.08</v>
      </c>
      <c r="D111" s="294" t="s">
        <v>515</v>
      </c>
      <c r="E111" s="294" t="s">
        <v>516</v>
      </c>
      <c r="F111" s="294" t="s">
        <v>400</v>
      </c>
    </row>
    <row r="112" spans="1:7" ht="24" hidden="1" customHeight="1" x14ac:dyDescent="0.25">
      <c r="A112" s="316">
        <v>45349</v>
      </c>
      <c r="B112" s="294" t="s">
        <v>249</v>
      </c>
      <c r="C112" s="321">
        <v>205288.15</v>
      </c>
      <c r="D112" s="294" t="s">
        <v>517</v>
      </c>
      <c r="E112" s="294" t="s">
        <v>340</v>
      </c>
      <c r="F112" s="294" t="s">
        <v>400</v>
      </c>
    </row>
    <row r="113" spans="1:6" ht="27.6" hidden="1" customHeight="1" x14ac:dyDescent="0.25">
      <c r="A113" s="316">
        <v>45355</v>
      </c>
      <c r="B113" s="294" t="s">
        <v>92</v>
      </c>
      <c r="C113" s="321">
        <v>200000</v>
      </c>
      <c r="D113" s="294" t="s">
        <v>427</v>
      </c>
      <c r="E113" s="294" t="s">
        <v>340</v>
      </c>
      <c r="F113" s="294" t="s">
        <v>400</v>
      </c>
    </row>
    <row r="114" spans="1:6" ht="25.9" hidden="1" customHeight="1" x14ac:dyDescent="0.25">
      <c r="A114" s="322">
        <v>45357</v>
      </c>
      <c r="B114" s="314" t="s">
        <v>232</v>
      </c>
      <c r="C114" s="323">
        <v>132000</v>
      </c>
      <c r="D114" s="314" t="s">
        <v>514</v>
      </c>
      <c r="E114" s="294" t="s">
        <v>340</v>
      </c>
      <c r="F114" s="294" t="s">
        <v>400</v>
      </c>
    </row>
    <row r="115" spans="1:6" ht="24" hidden="1" customHeight="1" x14ac:dyDescent="0.25">
      <c r="A115" s="316">
        <v>45362</v>
      </c>
      <c r="B115" s="294" t="s">
        <v>225</v>
      </c>
      <c r="C115" s="321">
        <v>396000</v>
      </c>
      <c r="D115" s="294" t="s">
        <v>518</v>
      </c>
      <c r="E115" s="294" t="s">
        <v>519</v>
      </c>
      <c r="F115" s="294" t="s">
        <v>400</v>
      </c>
    </row>
    <row r="116" spans="1:6" ht="31.9" hidden="1" customHeight="1" x14ac:dyDescent="0.25">
      <c r="A116" s="316">
        <v>45362</v>
      </c>
      <c r="B116" s="294" t="s">
        <v>250</v>
      </c>
      <c r="C116" s="321">
        <v>458925.62</v>
      </c>
      <c r="D116" s="294" t="s">
        <v>518</v>
      </c>
      <c r="E116" s="294" t="s">
        <v>520</v>
      </c>
      <c r="F116" s="294" t="s">
        <v>400</v>
      </c>
    </row>
    <row r="117" spans="1:6" ht="31.9" hidden="1" customHeight="1" x14ac:dyDescent="0.25">
      <c r="A117" s="316">
        <v>45364</v>
      </c>
      <c r="B117" s="294" t="s">
        <v>214</v>
      </c>
      <c r="C117" s="321">
        <v>2428065.2000000002</v>
      </c>
      <c r="D117" s="294" t="s">
        <v>521</v>
      </c>
      <c r="E117" s="294" t="s">
        <v>340</v>
      </c>
      <c r="F117" s="294" t="s">
        <v>400</v>
      </c>
    </row>
    <row r="118" spans="1:6" ht="31.9" hidden="1" customHeight="1" x14ac:dyDescent="0.25">
      <c r="A118" s="316">
        <v>45364</v>
      </c>
      <c r="B118" s="294" t="s">
        <v>252</v>
      </c>
      <c r="C118" s="321">
        <v>1000485.13</v>
      </c>
      <c r="D118" s="294" t="s">
        <v>514</v>
      </c>
      <c r="E118" s="294" t="s">
        <v>340</v>
      </c>
      <c r="F118" s="294" t="s">
        <v>400</v>
      </c>
    </row>
    <row r="119" spans="1:6" ht="31.9" hidden="1" customHeight="1" x14ac:dyDescent="0.25">
      <c r="A119" s="316">
        <v>45365</v>
      </c>
      <c r="B119" s="294" t="s">
        <v>234</v>
      </c>
      <c r="C119" s="321">
        <v>253162.77</v>
      </c>
      <c r="D119" s="294" t="s">
        <v>522</v>
      </c>
      <c r="E119" s="294" t="s">
        <v>523</v>
      </c>
      <c r="F119" s="294" t="s">
        <v>458</v>
      </c>
    </row>
    <row r="120" spans="1:6" ht="31.9" hidden="1" customHeight="1" x14ac:dyDescent="0.25">
      <c r="A120" s="316">
        <v>45370</v>
      </c>
      <c r="B120" s="294" t="s">
        <v>524</v>
      </c>
      <c r="C120" s="321">
        <v>882352.04</v>
      </c>
      <c r="D120" s="294" t="s">
        <v>525</v>
      </c>
      <c r="E120" s="294" t="s">
        <v>526</v>
      </c>
      <c r="F120" s="294" t="s">
        <v>400</v>
      </c>
    </row>
    <row r="121" spans="1:6" ht="31.9" hidden="1" customHeight="1" x14ac:dyDescent="0.25">
      <c r="A121" s="316">
        <v>45373</v>
      </c>
      <c r="B121" s="294" t="s">
        <v>191</v>
      </c>
      <c r="C121" s="321">
        <v>181487.6</v>
      </c>
      <c r="D121" s="294" t="s">
        <v>527</v>
      </c>
      <c r="E121" s="294" t="s">
        <v>528</v>
      </c>
      <c r="F121" s="294" t="s">
        <v>400</v>
      </c>
    </row>
    <row r="122" spans="1:6" ht="31.9" hidden="1" customHeight="1" x14ac:dyDescent="0.25">
      <c r="A122" s="300">
        <v>45399</v>
      </c>
      <c r="B122" s="294" t="s">
        <v>249</v>
      </c>
      <c r="C122" s="321">
        <v>986628.85</v>
      </c>
      <c r="D122" s="294" t="s">
        <v>529</v>
      </c>
      <c r="E122" s="294" t="s">
        <v>530</v>
      </c>
      <c r="F122" s="294" t="s">
        <v>531</v>
      </c>
    </row>
    <row r="123" spans="1:6" ht="27.6" hidden="1" customHeight="1" x14ac:dyDescent="0.25">
      <c r="A123" s="300">
        <v>45420</v>
      </c>
      <c r="B123" s="294" t="s">
        <v>179</v>
      </c>
      <c r="C123" s="321">
        <v>150000</v>
      </c>
      <c r="D123" s="294" t="s">
        <v>427</v>
      </c>
      <c r="E123" s="294" t="s">
        <v>340</v>
      </c>
      <c r="F123" s="294" t="s">
        <v>400</v>
      </c>
    </row>
    <row r="124" spans="1:6" ht="28.15" hidden="1" customHeight="1" x14ac:dyDescent="0.25">
      <c r="A124" s="300">
        <v>45425</v>
      </c>
      <c r="B124" s="294" t="s">
        <v>246</v>
      </c>
      <c r="C124" s="321">
        <v>235326.1</v>
      </c>
      <c r="D124" s="294" t="s">
        <v>532</v>
      </c>
      <c r="E124" s="294" t="s">
        <v>533</v>
      </c>
      <c r="F124" s="294" t="s">
        <v>400</v>
      </c>
    </row>
    <row r="125" spans="1:6" ht="28.15" hidden="1" customHeight="1" x14ac:dyDescent="0.25">
      <c r="A125" s="300">
        <v>45417</v>
      </c>
      <c r="B125" s="294" t="s">
        <v>289</v>
      </c>
      <c r="C125" s="321">
        <v>76031.399999999994</v>
      </c>
      <c r="D125" s="294" t="s">
        <v>534</v>
      </c>
      <c r="E125" s="294" t="s">
        <v>535</v>
      </c>
      <c r="F125" s="294" t="s">
        <v>400</v>
      </c>
    </row>
    <row r="126" spans="1:6" ht="25.9" hidden="1" customHeight="1" x14ac:dyDescent="0.25">
      <c r="A126" s="300">
        <v>45422</v>
      </c>
      <c r="B126" s="294" t="s">
        <v>241</v>
      </c>
      <c r="C126" s="321">
        <v>165289.25</v>
      </c>
      <c r="D126" s="294" t="s">
        <v>536</v>
      </c>
      <c r="E126" s="294" t="s">
        <v>537</v>
      </c>
      <c r="F126" s="294" t="s">
        <v>400</v>
      </c>
    </row>
    <row r="127" spans="1:6" ht="31.9" hidden="1" customHeight="1" x14ac:dyDescent="0.25">
      <c r="A127" s="300">
        <v>45428</v>
      </c>
      <c r="B127" s="294" t="s">
        <v>290</v>
      </c>
      <c r="C127" s="321">
        <v>488800</v>
      </c>
      <c r="D127" s="294" t="s">
        <v>538</v>
      </c>
      <c r="E127" s="294" t="s">
        <v>539</v>
      </c>
      <c r="F127" s="294" t="s">
        <v>400</v>
      </c>
    </row>
    <row r="128" spans="1:6" ht="24" hidden="1" customHeight="1" x14ac:dyDescent="0.25">
      <c r="A128" s="300">
        <v>45439</v>
      </c>
      <c r="B128" s="294" t="s">
        <v>84</v>
      </c>
      <c r="C128" s="321">
        <v>95000</v>
      </c>
      <c r="D128" s="294" t="s">
        <v>540</v>
      </c>
      <c r="E128" s="294" t="s">
        <v>340</v>
      </c>
      <c r="F128" s="294" t="s">
        <v>400</v>
      </c>
    </row>
    <row r="129" spans="1:6" ht="28.9" hidden="1" customHeight="1" x14ac:dyDescent="0.25">
      <c r="A129" s="300">
        <v>45439</v>
      </c>
      <c r="B129" s="294" t="s">
        <v>125</v>
      </c>
      <c r="C129" s="321">
        <v>515000</v>
      </c>
      <c r="D129" s="294" t="s">
        <v>541</v>
      </c>
      <c r="E129" s="294" t="s">
        <v>542</v>
      </c>
      <c r="F129" s="294" t="s">
        <v>400</v>
      </c>
    </row>
    <row r="130" spans="1:6" ht="26.45" hidden="1" customHeight="1" x14ac:dyDescent="0.25">
      <c r="A130" s="300">
        <v>45469</v>
      </c>
      <c r="B130" s="294" t="s">
        <v>205</v>
      </c>
      <c r="C130" s="321">
        <v>325949.98</v>
      </c>
      <c r="D130" s="294" t="s">
        <v>487</v>
      </c>
      <c r="E130" s="294" t="s">
        <v>543</v>
      </c>
      <c r="F130" s="294" t="s">
        <v>531</v>
      </c>
    </row>
    <row r="131" spans="1:6" ht="26.45" hidden="1" customHeight="1" x14ac:dyDescent="0.25">
      <c r="A131" s="300">
        <v>45476</v>
      </c>
      <c r="B131" s="294" t="s">
        <v>497</v>
      </c>
      <c r="C131" s="321">
        <v>725121.68</v>
      </c>
      <c r="D131" s="294" t="s">
        <v>544</v>
      </c>
      <c r="E131" s="294" t="s">
        <v>545</v>
      </c>
      <c r="F131" s="294" t="s">
        <v>531</v>
      </c>
    </row>
    <row r="132" spans="1:6" ht="26.45" hidden="1" customHeight="1" x14ac:dyDescent="0.25">
      <c r="A132" s="300">
        <v>45476</v>
      </c>
      <c r="B132" s="294" t="s">
        <v>497</v>
      </c>
      <c r="C132" s="321">
        <v>26271.67</v>
      </c>
      <c r="D132" s="294" t="s">
        <v>546</v>
      </c>
      <c r="E132" s="294" t="s">
        <v>547</v>
      </c>
      <c r="F132" s="294" t="s">
        <v>531</v>
      </c>
    </row>
    <row r="133" spans="1:6" ht="26.45" hidden="1" customHeight="1" x14ac:dyDescent="0.25">
      <c r="A133" s="300">
        <v>45481</v>
      </c>
      <c r="B133" s="294" t="s">
        <v>182</v>
      </c>
      <c r="C133" s="321">
        <v>195000</v>
      </c>
      <c r="D133" s="294" t="s">
        <v>548</v>
      </c>
      <c r="E133" s="294" t="s">
        <v>549</v>
      </c>
      <c r="F133" s="294" t="s">
        <v>400</v>
      </c>
    </row>
    <row r="134" spans="1:6" ht="26.45" hidden="1" customHeight="1" x14ac:dyDescent="0.25">
      <c r="A134" s="300">
        <v>45488</v>
      </c>
      <c r="B134" s="294" t="s">
        <v>293</v>
      </c>
      <c r="C134" s="321">
        <v>250000</v>
      </c>
      <c r="D134" s="294" t="s">
        <v>514</v>
      </c>
      <c r="E134" s="294" t="s">
        <v>340</v>
      </c>
      <c r="F134" s="294" t="s">
        <v>400</v>
      </c>
    </row>
    <row r="135" spans="1:6" ht="26.45" hidden="1" customHeight="1" x14ac:dyDescent="0.25">
      <c r="A135" s="300">
        <v>45491</v>
      </c>
      <c r="B135" s="294" t="s">
        <v>84</v>
      </c>
      <c r="C135" s="321">
        <v>176142</v>
      </c>
      <c r="D135" s="294" t="s">
        <v>550</v>
      </c>
      <c r="E135" s="294" t="s">
        <v>551</v>
      </c>
      <c r="F135" s="294" t="s">
        <v>400</v>
      </c>
    </row>
    <row r="136" spans="1:6" ht="26.45" hidden="1" customHeight="1" x14ac:dyDescent="0.25">
      <c r="A136" s="300">
        <v>45512</v>
      </c>
      <c r="B136" s="294" t="s">
        <v>326</v>
      </c>
      <c r="C136" s="321">
        <v>350000</v>
      </c>
      <c r="D136" s="294" t="s">
        <v>427</v>
      </c>
      <c r="E136" s="294" t="s">
        <v>340</v>
      </c>
      <c r="F136" s="294" t="s">
        <v>531</v>
      </c>
    </row>
    <row r="137" spans="1:6" ht="26.45" hidden="1" customHeight="1" x14ac:dyDescent="0.25">
      <c r="A137" s="300">
        <v>45513</v>
      </c>
      <c r="B137" s="294" t="s">
        <v>179</v>
      </c>
      <c r="C137" s="321">
        <v>236946.85</v>
      </c>
      <c r="D137" s="294" t="s">
        <v>552</v>
      </c>
      <c r="E137" s="294" t="s">
        <v>553</v>
      </c>
      <c r="F137" s="294" t="s">
        <v>531</v>
      </c>
    </row>
    <row r="138" spans="1:6" ht="26.45" hidden="1" customHeight="1" x14ac:dyDescent="0.25">
      <c r="A138" s="300">
        <v>45513</v>
      </c>
      <c r="B138" s="294" t="s">
        <v>165</v>
      </c>
      <c r="C138" s="321">
        <v>637268.46</v>
      </c>
      <c r="D138" s="294" t="s">
        <v>554</v>
      </c>
      <c r="E138" s="294" t="s">
        <v>555</v>
      </c>
      <c r="F138" s="294" t="s">
        <v>400</v>
      </c>
    </row>
    <row r="139" spans="1:6" ht="26.45" hidden="1" customHeight="1" x14ac:dyDescent="0.25">
      <c r="A139" s="300">
        <v>45517</v>
      </c>
      <c r="B139" s="294" t="s">
        <v>224</v>
      </c>
      <c r="C139" s="321">
        <v>600000</v>
      </c>
      <c r="D139" s="294" t="s">
        <v>556</v>
      </c>
      <c r="E139" s="294" t="s">
        <v>340</v>
      </c>
      <c r="F139" s="294" t="s">
        <v>531</v>
      </c>
    </row>
    <row r="140" spans="1:6" ht="26.45" hidden="1" customHeight="1" x14ac:dyDescent="0.25">
      <c r="A140" s="300">
        <v>45516</v>
      </c>
      <c r="B140" s="294" t="s">
        <v>165</v>
      </c>
      <c r="C140" s="321">
        <v>42764.68</v>
      </c>
      <c r="D140" s="294" t="s">
        <v>557</v>
      </c>
      <c r="E140" s="294" t="s">
        <v>558</v>
      </c>
      <c r="F140" s="294" t="s">
        <v>400</v>
      </c>
    </row>
    <row r="141" spans="1:6" ht="26.45" hidden="1" customHeight="1" x14ac:dyDescent="0.25">
      <c r="A141" s="300">
        <v>45503</v>
      </c>
      <c r="B141" s="294" t="s">
        <v>295</v>
      </c>
      <c r="C141" s="321">
        <v>178000</v>
      </c>
      <c r="D141" s="294" t="s">
        <v>559</v>
      </c>
      <c r="E141" s="294" t="s">
        <v>560</v>
      </c>
      <c r="F141" s="294" t="s">
        <v>461</v>
      </c>
    </row>
    <row r="142" spans="1:6" ht="26.45" hidden="1" customHeight="1" x14ac:dyDescent="0.25">
      <c r="A142" s="300">
        <v>45526</v>
      </c>
      <c r="B142" s="294" t="s">
        <v>249</v>
      </c>
      <c r="C142" s="321">
        <v>170000</v>
      </c>
      <c r="D142" s="294" t="s">
        <v>561</v>
      </c>
      <c r="E142" s="294" t="s">
        <v>340</v>
      </c>
      <c r="F142" s="294" t="s">
        <v>400</v>
      </c>
    </row>
    <row r="143" spans="1:6" ht="28.15" hidden="1" customHeight="1" x14ac:dyDescent="0.25">
      <c r="A143" s="300">
        <v>45533</v>
      </c>
      <c r="B143" s="294" t="s">
        <v>430</v>
      </c>
      <c r="C143" s="321">
        <v>500000</v>
      </c>
      <c r="D143" s="294" t="s">
        <v>562</v>
      </c>
      <c r="E143" s="294" t="s">
        <v>340</v>
      </c>
      <c r="F143" s="294" t="s">
        <v>400</v>
      </c>
    </row>
    <row r="144" spans="1:6" ht="25.9" hidden="1" customHeight="1" x14ac:dyDescent="0.25">
      <c r="A144" s="300">
        <v>45541</v>
      </c>
      <c r="B144" s="294" t="s">
        <v>232</v>
      </c>
      <c r="C144" s="321">
        <v>190000</v>
      </c>
      <c r="D144" s="294" t="s">
        <v>563</v>
      </c>
      <c r="E144" s="294" t="s">
        <v>340</v>
      </c>
      <c r="F144" s="294" t="s">
        <v>400</v>
      </c>
    </row>
    <row r="145" spans="1:7" ht="25.9" hidden="1" customHeight="1" x14ac:dyDescent="0.25">
      <c r="A145" s="300">
        <v>45544</v>
      </c>
      <c r="B145" s="294" t="s">
        <v>298</v>
      </c>
      <c r="C145" s="321">
        <v>300000</v>
      </c>
      <c r="D145" s="294" t="s">
        <v>452</v>
      </c>
      <c r="E145" s="294" t="s">
        <v>340</v>
      </c>
      <c r="F145" s="294" t="s">
        <v>400</v>
      </c>
    </row>
    <row r="146" spans="1:7" ht="25.9" hidden="1" customHeight="1" x14ac:dyDescent="0.25">
      <c r="A146" s="300">
        <v>45511</v>
      </c>
      <c r="B146" s="294" t="s">
        <v>299</v>
      </c>
      <c r="C146" s="321">
        <v>300000</v>
      </c>
      <c r="D146" s="294" t="s">
        <v>336</v>
      </c>
      <c r="E146" s="294" t="s">
        <v>340</v>
      </c>
      <c r="F146" s="294" t="s">
        <v>400</v>
      </c>
    </row>
    <row r="147" spans="1:7" ht="25.9" hidden="1" customHeight="1" x14ac:dyDescent="0.25">
      <c r="A147" s="300">
        <v>45545</v>
      </c>
      <c r="B147" s="294" t="s">
        <v>247</v>
      </c>
      <c r="C147" s="321">
        <v>548000</v>
      </c>
      <c r="D147" s="294" t="s">
        <v>336</v>
      </c>
      <c r="E147" s="294" t="s">
        <v>564</v>
      </c>
      <c r="F147" s="294" t="s">
        <v>400</v>
      </c>
    </row>
    <row r="148" spans="1:7" ht="25.9" hidden="1" customHeight="1" x14ac:dyDescent="0.25">
      <c r="A148" s="300">
        <v>45545</v>
      </c>
      <c r="B148" s="294" t="s">
        <v>295</v>
      </c>
      <c r="C148" s="321">
        <v>274000</v>
      </c>
      <c r="D148" s="294" t="s">
        <v>336</v>
      </c>
      <c r="E148" s="294" t="s">
        <v>565</v>
      </c>
      <c r="F148" s="294" t="s">
        <v>400</v>
      </c>
    </row>
    <row r="149" spans="1:7" ht="25.9" hidden="1" customHeight="1" x14ac:dyDescent="0.25">
      <c r="A149" s="300">
        <v>45545</v>
      </c>
      <c r="B149" s="294" t="s">
        <v>566</v>
      </c>
      <c r="C149" s="321">
        <v>274000</v>
      </c>
      <c r="D149" s="294" t="s">
        <v>336</v>
      </c>
      <c r="E149" s="294" t="s">
        <v>567</v>
      </c>
      <c r="F149" s="294" t="s">
        <v>400</v>
      </c>
    </row>
    <row r="150" spans="1:7" ht="25.9" hidden="1" customHeight="1" x14ac:dyDescent="0.25">
      <c r="A150" s="324">
        <v>45568</v>
      </c>
      <c r="B150" s="325" t="s">
        <v>217</v>
      </c>
      <c r="C150" s="326">
        <v>480000</v>
      </c>
      <c r="D150" s="325" t="s">
        <v>540</v>
      </c>
      <c r="E150" s="325" t="s">
        <v>340</v>
      </c>
      <c r="F150" s="325" t="s">
        <v>400</v>
      </c>
      <c r="G150" s="327" t="s">
        <v>568</v>
      </c>
    </row>
    <row r="151" spans="1:7" ht="25.9" hidden="1" customHeight="1" x14ac:dyDescent="0.25">
      <c r="A151" s="300">
        <v>45569</v>
      </c>
      <c r="B151" s="294" t="s">
        <v>333</v>
      </c>
      <c r="C151" s="321">
        <v>350000</v>
      </c>
      <c r="D151" s="294" t="s">
        <v>540</v>
      </c>
      <c r="E151" s="294" t="s">
        <v>569</v>
      </c>
      <c r="F151" s="294" t="s">
        <v>400</v>
      </c>
    </row>
    <row r="152" spans="1:7" ht="25.9" hidden="1" customHeight="1" x14ac:dyDescent="0.25">
      <c r="A152" s="300">
        <v>45574</v>
      </c>
      <c r="B152" s="294" t="s">
        <v>89</v>
      </c>
      <c r="C152" s="321">
        <v>1106206.2</v>
      </c>
      <c r="D152" s="294" t="s">
        <v>380</v>
      </c>
      <c r="E152" s="294" t="s">
        <v>570</v>
      </c>
      <c r="F152" s="294" t="s">
        <v>400</v>
      </c>
    </row>
    <row r="153" spans="1:7" ht="28.15" hidden="1" customHeight="1" x14ac:dyDescent="0.25">
      <c r="A153" s="300">
        <v>45583</v>
      </c>
      <c r="B153" s="314" t="s">
        <v>304</v>
      </c>
      <c r="C153" s="323">
        <v>500000</v>
      </c>
      <c r="D153" s="314" t="s">
        <v>540</v>
      </c>
      <c r="E153" s="294" t="s">
        <v>569</v>
      </c>
      <c r="F153" s="294" t="s">
        <v>400</v>
      </c>
    </row>
    <row r="154" spans="1:7" ht="28.15" hidden="1" customHeight="1" x14ac:dyDescent="0.25">
      <c r="A154" s="300">
        <v>45589</v>
      </c>
      <c r="B154" s="314" t="s">
        <v>232</v>
      </c>
      <c r="C154" s="323">
        <v>390000</v>
      </c>
      <c r="D154" s="314" t="s">
        <v>540</v>
      </c>
      <c r="E154" s="294" t="s">
        <v>90</v>
      </c>
      <c r="F154" s="294" t="s">
        <v>400</v>
      </c>
    </row>
    <row r="155" spans="1:7" ht="30" hidden="1" customHeight="1" x14ac:dyDescent="0.25">
      <c r="A155" s="300">
        <v>45600</v>
      </c>
      <c r="B155" s="294" t="s">
        <v>305</v>
      </c>
      <c r="C155" s="321">
        <v>294097.11</v>
      </c>
      <c r="D155" s="294" t="s">
        <v>327</v>
      </c>
      <c r="E155" s="294" t="s">
        <v>571</v>
      </c>
      <c r="F155" s="294" t="s">
        <v>400</v>
      </c>
    </row>
    <row r="156" spans="1:7" ht="30" hidden="1" customHeight="1" x14ac:dyDescent="0.25">
      <c r="A156" s="300">
        <v>45608</v>
      </c>
      <c r="B156" s="294" t="s">
        <v>179</v>
      </c>
      <c r="C156" s="321">
        <v>490000</v>
      </c>
      <c r="D156" s="294" t="s">
        <v>572</v>
      </c>
      <c r="E156" s="294" t="s">
        <v>569</v>
      </c>
      <c r="F156" s="294" t="s">
        <v>400</v>
      </c>
    </row>
    <row r="157" spans="1:7" ht="30" hidden="1" customHeight="1" x14ac:dyDescent="0.25">
      <c r="A157" s="300">
        <v>45615</v>
      </c>
      <c r="B157" s="294" t="s">
        <v>573</v>
      </c>
      <c r="C157" s="321">
        <v>785240.1</v>
      </c>
      <c r="D157" s="294" t="s">
        <v>572</v>
      </c>
      <c r="E157" s="294" t="s">
        <v>574</v>
      </c>
      <c r="F157" s="294" t="s">
        <v>400</v>
      </c>
    </row>
    <row r="158" spans="1:7" ht="30" hidden="1" customHeight="1" x14ac:dyDescent="0.25">
      <c r="A158" s="300">
        <v>45628</v>
      </c>
      <c r="B158" s="294" t="s">
        <v>575</v>
      </c>
      <c r="C158" s="321">
        <v>392700.01</v>
      </c>
      <c r="D158" s="294" t="s">
        <v>576</v>
      </c>
      <c r="E158" s="294" t="s">
        <v>577</v>
      </c>
      <c r="F158" s="294" t="s">
        <v>458</v>
      </c>
    </row>
    <row r="159" spans="1:7" ht="30" hidden="1" customHeight="1" x14ac:dyDescent="0.25">
      <c r="A159" s="300">
        <v>45631</v>
      </c>
      <c r="B159" s="294" t="s">
        <v>92</v>
      </c>
      <c r="C159" s="321">
        <v>581229.06000000006</v>
      </c>
      <c r="D159" s="294" t="s">
        <v>487</v>
      </c>
      <c r="E159" s="294" t="s">
        <v>578</v>
      </c>
      <c r="F159" s="294" t="s">
        <v>458</v>
      </c>
    </row>
    <row r="160" spans="1:7" ht="27" hidden="1" customHeight="1" x14ac:dyDescent="0.25">
      <c r="A160" s="300">
        <v>45646</v>
      </c>
      <c r="B160" s="294" t="s">
        <v>204</v>
      </c>
      <c r="C160" s="315">
        <v>400000</v>
      </c>
      <c r="D160" s="294" t="s">
        <v>540</v>
      </c>
      <c r="E160" s="294" t="s">
        <v>340</v>
      </c>
      <c r="F160" s="294" t="s">
        <v>458</v>
      </c>
    </row>
    <row r="161" spans="1:6" ht="27" customHeight="1" x14ac:dyDescent="0.25">
      <c r="A161" s="300">
        <v>45612</v>
      </c>
      <c r="B161" s="294" t="s">
        <v>307</v>
      </c>
      <c r="C161" s="315">
        <v>324285.95</v>
      </c>
      <c r="D161" s="294" t="s">
        <v>579</v>
      </c>
      <c r="E161" s="294" t="s">
        <v>580</v>
      </c>
      <c r="F161" s="294" t="s">
        <v>400</v>
      </c>
    </row>
    <row r="162" spans="1:6" ht="27" customHeight="1" x14ac:dyDescent="0.25">
      <c r="A162" s="300">
        <v>45663</v>
      </c>
      <c r="B162" s="294" t="s">
        <v>309</v>
      </c>
      <c r="C162" s="315">
        <v>600000</v>
      </c>
      <c r="D162" s="294" t="s">
        <v>581</v>
      </c>
      <c r="E162" s="294" t="s">
        <v>340</v>
      </c>
      <c r="F162" s="294" t="s">
        <v>400</v>
      </c>
    </row>
    <row r="163" spans="1:6" ht="27" customHeight="1" x14ac:dyDescent="0.25">
      <c r="A163" s="300">
        <v>45691</v>
      </c>
      <c r="B163" s="294" t="s">
        <v>224</v>
      </c>
      <c r="C163" s="315">
        <v>800000</v>
      </c>
      <c r="D163" s="294" t="s">
        <v>380</v>
      </c>
      <c r="E163" s="294" t="s">
        <v>340</v>
      </c>
      <c r="F163" s="294" t="s">
        <v>400</v>
      </c>
    </row>
    <row r="164" spans="1:6" ht="27" customHeight="1" x14ac:dyDescent="0.25">
      <c r="A164" s="300">
        <v>45688</v>
      </c>
      <c r="B164" s="294" t="s">
        <v>84</v>
      </c>
      <c r="C164" s="315">
        <v>450000</v>
      </c>
      <c r="D164" s="294" t="s">
        <v>582</v>
      </c>
      <c r="E164" s="294" t="s">
        <v>340</v>
      </c>
      <c r="F164" s="294" t="s">
        <v>400</v>
      </c>
    </row>
    <row r="165" spans="1:6" ht="27" customHeight="1" x14ac:dyDescent="0.25">
      <c r="A165" s="300">
        <v>45688</v>
      </c>
      <c r="B165" s="294" t="s">
        <v>212</v>
      </c>
      <c r="C165" s="315">
        <v>450000</v>
      </c>
      <c r="D165" s="294" t="s">
        <v>582</v>
      </c>
      <c r="E165" s="294" t="s">
        <v>340</v>
      </c>
      <c r="F165" s="294" t="s">
        <v>400</v>
      </c>
    </row>
    <row r="166" spans="1:6" ht="27" customHeight="1" x14ac:dyDescent="0.25">
      <c r="A166" s="300">
        <v>45688</v>
      </c>
      <c r="B166" s="294" t="s">
        <v>165</v>
      </c>
      <c r="C166" s="315">
        <v>450000</v>
      </c>
      <c r="D166" s="294" t="s">
        <v>582</v>
      </c>
      <c r="E166" s="294" t="s">
        <v>340</v>
      </c>
      <c r="F166" s="294" t="s">
        <v>400</v>
      </c>
    </row>
    <row r="167" spans="1:6" ht="27" customHeight="1" x14ac:dyDescent="0.25">
      <c r="A167" s="300">
        <v>45692</v>
      </c>
      <c r="B167" s="294" t="s">
        <v>583</v>
      </c>
      <c r="C167" s="315">
        <v>1082758.2</v>
      </c>
      <c r="D167" s="294" t="s">
        <v>436</v>
      </c>
      <c r="E167" s="294" t="s">
        <v>584</v>
      </c>
      <c r="F167" s="294" t="s">
        <v>400</v>
      </c>
    </row>
    <row r="168" spans="1:6" ht="27" customHeight="1" x14ac:dyDescent="0.25">
      <c r="A168" s="300">
        <v>45711</v>
      </c>
      <c r="B168" s="294" t="s">
        <v>182</v>
      </c>
      <c r="C168" s="315">
        <v>323575.82</v>
      </c>
      <c r="D168" s="294" t="s">
        <v>585</v>
      </c>
      <c r="E168" s="294" t="s">
        <v>586</v>
      </c>
      <c r="F168" s="294" t="s">
        <v>400</v>
      </c>
    </row>
    <row r="169" spans="1:6" ht="27" customHeight="1" x14ac:dyDescent="0.25">
      <c r="A169" s="300">
        <v>45686</v>
      </c>
      <c r="B169" s="294" t="s">
        <v>226</v>
      </c>
      <c r="C169" s="315">
        <v>170000</v>
      </c>
      <c r="D169" s="294" t="s">
        <v>587</v>
      </c>
      <c r="E169" s="294" t="s">
        <v>588</v>
      </c>
      <c r="F169" s="294" t="s">
        <v>400</v>
      </c>
    </row>
    <row r="170" spans="1:6" ht="27" customHeight="1" x14ac:dyDescent="0.25">
      <c r="A170" s="300">
        <v>45699</v>
      </c>
      <c r="B170" s="294" t="s">
        <v>566</v>
      </c>
      <c r="C170" s="315">
        <v>300000</v>
      </c>
      <c r="D170" s="294" t="s">
        <v>540</v>
      </c>
      <c r="E170" s="294" t="s">
        <v>340</v>
      </c>
      <c r="F170" s="294" t="s">
        <v>400</v>
      </c>
    </row>
    <row r="171" spans="1:6" ht="27" customHeight="1" x14ac:dyDescent="0.25">
      <c r="A171" s="300">
        <v>45706</v>
      </c>
      <c r="B171" s="294" t="s">
        <v>179</v>
      </c>
      <c r="C171" s="315">
        <v>800000</v>
      </c>
      <c r="D171" s="294" t="s">
        <v>589</v>
      </c>
      <c r="E171" s="294" t="s">
        <v>340</v>
      </c>
      <c r="F171" s="294" t="s">
        <v>400</v>
      </c>
    </row>
    <row r="172" spans="1:6" ht="27" customHeight="1" x14ac:dyDescent="0.25">
      <c r="A172" s="300">
        <v>45708</v>
      </c>
      <c r="B172" s="294" t="s">
        <v>298</v>
      </c>
      <c r="C172" s="315">
        <v>300000</v>
      </c>
      <c r="D172" s="294" t="s">
        <v>540</v>
      </c>
      <c r="E172" s="294" t="s">
        <v>340</v>
      </c>
      <c r="F172" s="294" t="s">
        <v>400</v>
      </c>
    </row>
    <row r="173" spans="1:6" ht="27" customHeight="1" x14ac:dyDescent="0.25">
      <c r="A173" s="300">
        <v>45713</v>
      </c>
      <c r="B173" s="294" t="s">
        <v>326</v>
      </c>
      <c r="C173" s="315">
        <v>1000000</v>
      </c>
      <c r="D173" s="294" t="s">
        <v>540</v>
      </c>
      <c r="E173" s="294" t="s">
        <v>340</v>
      </c>
      <c r="F173" s="294" t="s">
        <v>400</v>
      </c>
    </row>
    <row r="174" spans="1:6" ht="27" customHeight="1" x14ac:dyDescent="0.25">
      <c r="A174" s="300">
        <v>45723</v>
      </c>
      <c r="B174" s="294" t="s">
        <v>232</v>
      </c>
      <c r="C174" s="315">
        <v>280000</v>
      </c>
      <c r="D174" s="294" t="s">
        <v>591</v>
      </c>
      <c r="E174" s="294" t="s">
        <v>340</v>
      </c>
      <c r="F174" s="294" t="s">
        <v>400</v>
      </c>
    </row>
    <row r="175" spans="1:6" ht="27" customHeight="1" x14ac:dyDescent="0.25">
      <c r="A175" s="300">
        <v>45723</v>
      </c>
      <c r="B175" s="294" t="s">
        <v>249</v>
      </c>
      <c r="C175" s="315">
        <v>4000000</v>
      </c>
      <c r="D175" s="294" t="s">
        <v>540</v>
      </c>
      <c r="E175" s="294" t="s">
        <v>340</v>
      </c>
      <c r="F175" s="294" t="s">
        <v>400</v>
      </c>
    </row>
    <row r="176" spans="1:6" ht="27" customHeight="1" x14ac:dyDescent="0.25">
      <c r="A176" s="300">
        <v>45723</v>
      </c>
      <c r="B176" s="294" t="s">
        <v>592</v>
      </c>
      <c r="C176" s="315">
        <v>4000000</v>
      </c>
      <c r="D176" s="294" t="s">
        <v>540</v>
      </c>
      <c r="E176" s="294" t="s">
        <v>340</v>
      </c>
      <c r="F176" s="294" t="s">
        <v>400</v>
      </c>
    </row>
    <row r="177" spans="1:6" ht="27" customHeight="1" x14ac:dyDescent="0.25">
      <c r="A177" s="300">
        <v>45727</v>
      </c>
      <c r="B177" s="294" t="s">
        <v>228</v>
      </c>
      <c r="C177" s="315">
        <v>2000000</v>
      </c>
      <c r="D177" s="294" t="s">
        <v>540</v>
      </c>
      <c r="E177" s="294" t="s">
        <v>340</v>
      </c>
      <c r="F177" s="294" t="s">
        <v>400</v>
      </c>
    </row>
    <row r="178" spans="1:6" ht="27" customHeight="1" x14ac:dyDescent="0.25">
      <c r="A178" s="300">
        <v>45742</v>
      </c>
      <c r="B178" s="294" t="s">
        <v>446</v>
      </c>
      <c r="C178" s="315">
        <v>111699.58</v>
      </c>
      <c r="D178" s="294" t="s">
        <v>487</v>
      </c>
      <c r="E178" s="294" t="s">
        <v>593</v>
      </c>
      <c r="F178" s="294" t="s">
        <v>325</v>
      </c>
    </row>
    <row r="179" spans="1:6" ht="27" customHeight="1" x14ac:dyDescent="0.25">
      <c r="A179" s="300">
        <v>45744</v>
      </c>
      <c r="B179" s="294" t="s">
        <v>430</v>
      </c>
      <c r="C179" s="315">
        <v>300000</v>
      </c>
      <c r="D179" s="294" t="s">
        <v>540</v>
      </c>
      <c r="E179" s="294" t="s">
        <v>340</v>
      </c>
      <c r="F179" s="294" t="s">
        <v>400</v>
      </c>
    </row>
    <row r="180" spans="1:6" ht="26.45" customHeight="1" x14ac:dyDescent="0.25">
      <c r="A180" s="300">
        <v>45755</v>
      </c>
      <c r="B180" s="294" t="s">
        <v>363</v>
      </c>
      <c r="C180" s="315">
        <v>2000000</v>
      </c>
      <c r="D180" s="294" t="s">
        <v>561</v>
      </c>
      <c r="E180" s="294" t="s">
        <v>340</v>
      </c>
      <c r="F180" s="294" t="s">
        <v>400</v>
      </c>
    </row>
    <row r="181" spans="1:6" ht="27" customHeight="1" x14ac:dyDescent="0.25">
      <c r="A181" s="300">
        <v>45756</v>
      </c>
      <c r="B181" s="294" t="s">
        <v>234</v>
      </c>
      <c r="C181" s="315">
        <v>1000000</v>
      </c>
      <c r="D181" s="294" t="s">
        <v>380</v>
      </c>
      <c r="E181" s="294" t="s">
        <v>340</v>
      </c>
      <c r="F181" s="294" t="s">
        <v>400</v>
      </c>
    </row>
    <row r="182" spans="1:6" ht="27" customHeight="1" x14ac:dyDescent="0.25">
      <c r="A182" s="300">
        <v>45785</v>
      </c>
      <c r="B182" s="294" t="s">
        <v>84</v>
      </c>
      <c r="C182" s="315">
        <v>700000</v>
      </c>
      <c r="D182" s="294" t="s">
        <v>540</v>
      </c>
      <c r="E182" s="294" t="s">
        <v>340</v>
      </c>
      <c r="F182" s="294" t="s">
        <v>400</v>
      </c>
    </row>
    <row r="183" spans="1:6" ht="27" customHeight="1" x14ac:dyDescent="0.25">
      <c r="A183" s="300">
        <v>45785</v>
      </c>
      <c r="B183" s="294" t="s">
        <v>573</v>
      </c>
      <c r="C183" s="315">
        <v>1194338.44</v>
      </c>
      <c r="D183" s="294" t="s">
        <v>608</v>
      </c>
      <c r="E183" s="294" t="s">
        <v>609</v>
      </c>
      <c r="F183" s="294" t="s">
        <v>400</v>
      </c>
    </row>
    <row r="184" spans="1:6" ht="27" customHeight="1" x14ac:dyDescent="0.25">
      <c r="A184" s="300">
        <v>45790</v>
      </c>
      <c r="B184" s="294" t="s">
        <v>224</v>
      </c>
      <c r="C184" s="315">
        <v>2000000</v>
      </c>
      <c r="D184" s="294" t="s">
        <v>514</v>
      </c>
      <c r="E184" s="294" t="s">
        <v>340</v>
      </c>
      <c r="F184" s="294" t="s">
        <v>400</v>
      </c>
    </row>
    <row r="185" spans="1:6" ht="27" customHeight="1" x14ac:dyDescent="0.25">
      <c r="A185" s="300">
        <v>45790</v>
      </c>
      <c r="B185" s="294" t="s">
        <v>610</v>
      </c>
      <c r="C185" s="315">
        <v>134710.75</v>
      </c>
      <c r="D185" s="294" t="s">
        <v>611</v>
      </c>
      <c r="E185" s="294" t="s">
        <v>612</v>
      </c>
      <c r="F185" s="294" t="s">
        <v>400</v>
      </c>
    </row>
  </sheetData>
  <autoFilter ref="A1:G123" xr:uid="{51E5DBE1-A25D-4878-8F34-1B78A8505666}"/>
  <conditionalFormatting sqref="E24">
    <cfRule type="duplicateValues" dxfId="1" priority="1"/>
    <cfRule type="duplicateValues" dxfId="0" priority="2"/>
  </conditionalFormatting>
  <dataValidations count="1">
    <dataValidation type="list" allowBlank="1" showInputMessage="1" showErrorMessage="1" sqref="B12" xr:uid="{C53841B0-06C2-4228-B580-439580835EED}">
      <formula1>$I$2:$I$26</formula1>
    </dataValidation>
  </dataValidation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704DB-2A38-417E-9B84-4539D2AF5EA9}">
  <dimension ref="A1:EJ102"/>
  <sheetViews>
    <sheetView topLeftCell="A48" workbookViewId="0">
      <pane xSplit="4" topLeftCell="AI1" activePane="topRight" state="frozen"/>
      <selection activeCell="K43" sqref="K43"/>
      <selection pane="topRight" activeCell="D72" sqref="D72"/>
    </sheetView>
  </sheetViews>
  <sheetFormatPr baseColWidth="10" defaultColWidth="11.42578125" defaultRowHeight="12" x14ac:dyDescent="0.2"/>
  <cols>
    <col min="1" max="2" width="14.42578125" style="88" customWidth="1"/>
    <col min="3" max="3" width="14.42578125" style="84" customWidth="1"/>
    <col min="4" max="4" width="10.5703125" style="84" customWidth="1"/>
    <col min="5" max="5" width="12.42578125" style="84" customWidth="1"/>
    <col min="6" max="7" width="10.5703125" style="84" customWidth="1"/>
    <col min="8" max="9" width="12.42578125" style="89" customWidth="1"/>
    <col min="10" max="18" width="10.42578125" style="84" customWidth="1"/>
    <col min="19" max="19" width="10.5703125" style="90" customWidth="1"/>
    <col min="20" max="77" width="10.5703125" style="91" customWidth="1"/>
    <col min="78" max="78" width="9.5703125" style="117" customWidth="1"/>
    <col min="79" max="79" width="10.85546875" style="87" customWidth="1"/>
    <col min="80" max="93" width="10.85546875" style="87" hidden="1" customWidth="1"/>
    <col min="94" max="95" width="9.7109375" style="87" hidden="1" customWidth="1"/>
    <col min="96" max="96" width="10.28515625" style="87" hidden="1" customWidth="1"/>
    <col min="97" max="97" width="9.7109375" style="87" hidden="1" customWidth="1"/>
    <col min="98" max="98" width="9" style="87" hidden="1" customWidth="1"/>
    <col min="99" max="99" width="10.85546875" style="87" hidden="1" customWidth="1"/>
    <col min="100" max="100" width="10.28515625" style="87" hidden="1" customWidth="1"/>
    <col min="101" max="101" width="9.140625" style="87" hidden="1" customWidth="1"/>
    <col min="102" max="103" width="8.5703125" style="87" hidden="1" customWidth="1"/>
    <col min="104" max="16384" width="11.42578125" style="84"/>
  </cols>
  <sheetData>
    <row r="1" spans="1:140" s="82" customFormat="1" ht="31.15" customHeight="1" x14ac:dyDescent="0.25">
      <c r="A1" s="92" t="s">
        <v>116</v>
      </c>
      <c r="B1" s="92" t="s">
        <v>176</v>
      </c>
      <c r="C1" s="92" t="s">
        <v>115</v>
      </c>
      <c r="D1" s="92" t="s">
        <v>154</v>
      </c>
      <c r="E1" s="93">
        <v>44562</v>
      </c>
      <c r="F1" s="93">
        <v>44593</v>
      </c>
      <c r="G1" s="93">
        <v>44621</v>
      </c>
      <c r="H1" s="93">
        <v>44652</v>
      </c>
      <c r="I1" s="93">
        <v>44682</v>
      </c>
      <c r="J1" s="93">
        <v>44713</v>
      </c>
      <c r="K1" s="93">
        <v>44743</v>
      </c>
      <c r="L1" s="93">
        <v>44774</v>
      </c>
      <c r="M1" s="93">
        <v>44805</v>
      </c>
      <c r="N1" s="93">
        <v>44835</v>
      </c>
      <c r="O1" s="93">
        <v>44866</v>
      </c>
      <c r="P1" s="93">
        <v>44896</v>
      </c>
      <c r="Q1" s="93">
        <v>44927</v>
      </c>
      <c r="R1" s="93">
        <v>44958</v>
      </c>
      <c r="S1" s="93">
        <v>44986</v>
      </c>
      <c r="T1" s="93">
        <v>45017</v>
      </c>
      <c r="U1" s="93">
        <v>45047</v>
      </c>
      <c r="V1" s="93">
        <v>45078</v>
      </c>
      <c r="W1" s="93">
        <v>45108</v>
      </c>
      <c r="X1" s="93">
        <v>45139</v>
      </c>
      <c r="Y1" s="93">
        <v>45170</v>
      </c>
      <c r="Z1" s="93">
        <v>45200</v>
      </c>
      <c r="AA1" s="93">
        <v>45231</v>
      </c>
      <c r="AB1" s="108">
        <v>45261</v>
      </c>
      <c r="AC1" s="108">
        <v>45292</v>
      </c>
      <c r="AD1" s="108">
        <v>45323</v>
      </c>
      <c r="AE1" s="108">
        <v>45352</v>
      </c>
      <c r="AF1" s="108">
        <v>45383</v>
      </c>
      <c r="AG1" s="108">
        <v>45413</v>
      </c>
      <c r="AH1" s="108">
        <v>45444</v>
      </c>
      <c r="AI1" s="108">
        <v>45474</v>
      </c>
      <c r="AJ1" s="108">
        <v>45505</v>
      </c>
      <c r="AK1" s="108">
        <v>45536</v>
      </c>
      <c r="AL1" s="108">
        <v>45566</v>
      </c>
      <c r="AM1" s="108">
        <v>45597</v>
      </c>
      <c r="AN1" s="108">
        <v>45627</v>
      </c>
      <c r="AO1" s="108">
        <v>45658</v>
      </c>
      <c r="AP1" s="108">
        <v>45689</v>
      </c>
      <c r="AQ1" s="108">
        <v>45717</v>
      </c>
      <c r="AR1" s="108">
        <v>45748</v>
      </c>
      <c r="AS1" s="108">
        <v>45778</v>
      </c>
      <c r="AT1" s="108">
        <v>45809</v>
      </c>
      <c r="AU1" s="108">
        <v>45839</v>
      </c>
      <c r="AV1" s="108">
        <v>45870</v>
      </c>
      <c r="AW1" s="108">
        <v>45901</v>
      </c>
      <c r="AX1" s="108">
        <v>45931</v>
      </c>
      <c r="AY1" s="108">
        <v>45962</v>
      </c>
      <c r="AZ1" s="108">
        <v>45992</v>
      </c>
      <c r="BA1" s="108">
        <v>46023</v>
      </c>
      <c r="BB1" s="108">
        <v>46054</v>
      </c>
      <c r="BC1" s="108">
        <v>46082</v>
      </c>
      <c r="BD1" s="108">
        <v>46113</v>
      </c>
      <c r="BE1" s="108">
        <v>46143</v>
      </c>
      <c r="BF1" s="108">
        <v>46174</v>
      </c>
      <c r="BG1" s="108">
        <v>46204</v>
      </c>
      <c r="BH1" s="108">
        <v>46235</v>
      </c>
      <c r="BI1" s="108">
        <v>46266</v>
      </c>
      <c r="BJ1" s="108">
        <v>46296</v>
      </c>
      <c r="BK1" s="108">
        <v>46327</v>
      </c>
      <c r="BL1" s="108">
        <v>46357</v>
      </c>
      <c r="BM1" s="108">
        <v>46388</v>
      </c>
      <c r="BN1" s="108">
        <v>46419</v>
      </c>
      <c r="BO1" s="108">
        <v>46447</v>
      </c>
      <c r="BP1" s="108">
        <v>46478</v>
      </c>
      <c r="BQ1" s="108">
        <v>46508</v>
      </c>
      <c r="BR1" s="108">
        <v>46539</v>
      </c>
      <c r="BS1" s="108">
        <v>46569</v>
      </c>
      <c r="BT1" s="108">
        <v>46600</v>
      </c>
      <c r="BU1" s="108">
        <v>46631</v>
      </c>
      <c r="BV1" s="108">
        <v>46661</v>
      </c>
      <c r="BW1" s="108">
        <v>46692</v>
      </c>
      <c r="BX1" s="108">
        <v>46722</v>
      </c>
      <c r="BY1" s="108">
        <v>46753</v>
      </c>
      <c r="BZ1" s="115"/>
      <c r="CA1" s="112" t="s">
        <v>117</v>
      </c>
      <c r="CB1" s="94" t="s">
        <v>280</v>
      </c>
      <c r="CC1" s="94" t="s">
        <v>281</v>
      </c>
      <c r="CD1" s="94" t="s">
        <v>282</v>
      </c>
      <c r="CE1" s="94" t="s">
        <v>283</v>
      </c>
      <c r="CF1" s="94" t="s">
        <v>284</v>
      </c>
      <c r="CG1" s="94" t="s">
        <v>285</v>
      </c>
      <c r="CH1" s="94" t="s">
        <v>288</v>
      </c>
      <c r="CI1" s="94" t="s">
        <v>286</v>
      </c>
      <c r="CJ1" s="94" t="s">
        <v>287</v>
      </c>
      <c r="CK1" s="94" t="s">
        <v>279</v>
      </c>
      <c r="CL1" s="94" t="s">
        <v>152</v>
      </c>
      <c r="CM1" s="94" t="s">
        <v>151</v>
      </c>
      <c r="CN1" s="94" t="s">
        <v>150</v>
      </c>
      <c r="CO1" s="94" t="s">
        <v>149</v>
      </c>
      <c r="CP1" s="94" t="s">
        <v>118</v>
      </c>
      <c r="CQ1" s="94" t="s">
        <v>140</v>
      </c>
      <c r="CR1" s="94" t="s">
        <v>141</v>
      </c>
      <c r="CS1" s="94" t="s">
        <v>142</v>
      </c>
      <c r="CT1" s="94" t="s">
        <v>143</v>
      </c>
      <c r="CU1" s="94" t="s">
        <v>144</v>
      </c>
      <c r="CV1" s="94" t="s">
        <v>145</v>
      </c>
      <c r="CW1" s="94" t="s">
        <v>146</v>
      </c>
      <c r="CX1" s="94" t="s">
        <v>147</v>
      </c>
      <c r="CY1" s="94" t="s">
        <v>148</v>
      </c>
      <c r="CZ1" s="94" t="s">
        <v>256</v>
      </c>
      <c r="DA1" s="94" t="s">
        <v>257</v>
      </c>
      <c r="DB1" s="94" t="s">
        <v>258</v>
      </c>
      <c r="DC1" s="94" t="s">
        <v>259</v>
      </c>
      <c r="DD1" s="94" t="s">
        <v>260</v>
      </c>
      <c r="DE1" s="94" t="s">
        <v>261</v>
      </c>
      <c r="DF1" s="94" t="s">
        <v>262</v>
      </c>
      <c r="DG1" s="94" t="s">
        <v>263</v>
      </c>
      <c r="DH1" s="94" t="s">
        <v>264</v>
      </c>
      <c r="DI1" s="94" t="s">
        <v>265</v>
      </c>
      <c r="DJ1" s="94" t="s">
        <v>266</v>
      </c>
      <c r="DK1" s="94" t="s">
        <v>255</v>
      </c>
      <c r="DL1" s="94" t="s">
        <v>267</v>
      </c>
      <c r="DM1" s="94" t="s">
        <v>268</v>
      </c>
      <c r="DN1" s="94" t="s">
        <v>269</v>
      </c>
      <c r="DO1" s="94" t="s">
        <v>270</v>
      </c>
      <c r="DP1" s="94" t="s">
        <v>271</v>
      </c>
      <c r="DQ1" s="94" t="s">
        <v>272</v>
      </c>
      <c r="DR1" s="94" t="s">
        <v>273</v>
      </c>
      <c r="DS1" s="94" t="s">
        <v>274</v>
      </c>
      <c r="DT1" s="94" t="s">
        <v>275</v>
      </c>
      <c r="DU1" s="94" t="s">
        <v>276</v>
      </c>
      <c r="DV1" s="94" t="s">
        <v>277</v>
      </c>
      <c r="DW1" s="94" t="s">
        <v>278</v>
      </c>
      <c r="DX1" s="94" t="s">
        <v>595</v>
      </c>
      <c r="DY1" s="94" t="s">
        <v>596</v>
      </c>
      <c r="DZ1" s="94" t="s">
        <v>597</v>
      </c>
      <c r="EA1" s="94" t="s">
        <v>598</v>
      </c>
      <c r="EB1" s="94" t="s">
        <v>599</v>
      </c>
      <c r="EC1" s="94" t="s">
        <v>600</v>
      </c>
      <c r="ED1" s="94" t="s">
        <v>601</v>
      </c>
      <c r="EE1" s="94" t="s">
        <v>602</v>
      </c>
      <c r="EF1" s="94" t="s">
        <v>603</v>
      </c>
      <c r="EG1" s="94" t="s">
        <v>604</v>
      </c>
      <c r="EH1" s="94" t="s">
        <v>605</v>
      </c>
      <c r="EI1" s="94" t="s">
        <v>590</v>
      </c>
      <c r="EJ1" s="94" t="s">
        <v>606</v>
      </c>
    </row>
    <row r="2" spans="1:140" s="83" customFormat="1" ht="13.15" customHeight="1" x14ac:dyDescent="0.2">
      <c r="A2" s="95" t="s">
        <v>253</v>
      </c>
      <c r="B2" s="95">
        <v>134</v>
      </c>
      <c r="C2" s="95" t="s">
        <v>83</v>
      </c>
      <c r="D2" s="97" t="s">
        <v>155</v>
      </c>
      <c r="E2" s="97"/>
      <c r="F2" s="96">
        <v>-424227</v>
      </c>
      <c r="G2" s="97"/>
      <c r="H2" s="97"/>
      <c r="I2" s="97"/>
      <c r="J2" s="97"/>
      <c r="K2" s="97"/>
      <c r="L2" s="97"/>
      <c r="M2" s="97"/>
      <c r="N2" s="97">
        <v>100000</v>
      </c>
      <c r="O2" s="97">
        <v>100000</v>
      </c>
      <c r="P2" s="97">
        <v>100000</v>
      </c>
      <c r="Q2" s="97">
        <v>124227</v>
      </c>
      <c r="R2" s="96">
        <v>-297000</v>
      </c>
      <c r="S2" s="96">
        <v>-358000</v>
      </c>
      <c r="T2" s="99">
        <v>163760</v>
      </c>
      <c r="U2" s="99">
        <v>163760</v>
      </c>
      <c r="V2" s="99">
        <v>163760</v>
      </c>
      <c r="W2" s="99">
        <v>163720</v>
      </c>
      <c r="X2" s="96">
        <f>118154.26-354462.8</f>
        <v>-236308.53999999998</v>
      </c>
      <c r="Y2" s="99">
        <v>118154.26</v>
      </c>
      <c r="Z2" s="99">
        <v>118154.26</v>
      </c>
      <c r="AA2" s="96">
        <f>-309090.08</f>
        <v>-309090.08</v>
      </c>
      <c r="AB2" s="109">
        <v>103030</v>
      </c>
      <c r="AC2" s="109">
        <v>103030</v>
      </c>
      <c r="AD2" s="109">
        <v>103030</v>
      </c>
      <c r="AE2" s="96">
        <f>(89005.4333669391-'Costa Diego'!T27)</f>
        <v>-2339059.7666330612</v>
      </c>
      <c r="AF2" s="109">
        <v>95309.984897097296</v>
      </c>
      <c r="AG2" s="109">
        <v>102061.10882730836</v>
      </c>
      <c r="AH2" s="109">
        <v>109290.43736924272</v>
      </c>
      <c r="AI2" s="109">
        <v>117031.84334956408</v>
      </c>
      <c r="AJ2" s="109">
        <v>125321.5989201582</v>
      </c>
      <c r="AK2" s="109">
        <v>134198.54551033606</v>
      </c>
      <c r="AL2" s="109">
        <v>143704.27581731821</v>
      </c>
      <c r="AM2" s="109">
        <v>153883.32868771159</v>
      </c>
      <c r="AN2" s="109">
        <v>164783.39780309115</v>
      </c>
      <c r="AO2" s="109">
        <v>176455.55514747679</v>
      </c>
      <c r="AP2" s="109">
        <v>188954.49</v>
      </c>
      <c r="AQ2" s="109"/>
      <c r="AR2" s="147"/>
      <c r="AS2" s="147"/>
      <c r="AT2" s="147"/>
      <c r="AU2" s="147"/>
      <c r="AV2" s="147"/>
      <c r="AW2" s="147"/>
      <c r="AX2" s="147"/>
      <c r="AY2" s="147"/>
      <c r="AZ2" s="147"/>
      <c r="BA2" s="147"/>
      <c r="BB2" s="147"/>
      <c r="BC2" s="147"/>
      <c r="BD2" s="147"/>
      <c r="BE2" s="147"/>
      <c r="BF2" s="147"/>
      <c r="BG2" s="147"/>
      <c r="BH2" s="147"/>
      <c r="BI2" s="147"/>
      <c r="BJ2" s="147"/>
      <c r="BK2" s="147"/>
      <c r="BL2" s="147"/>
      <c r="BM2" s="147"/>
      <c r="BN2" s="147"/>
      <c r="BO2" s="147"/>
      <c r="BP2" s="147"/>
      <c r="BQ2" s="147"/>
      <c r="BR2" s="147"/>
      <c r="BS2" s="147"/>
      <c r="BT2" s="147"/>
      <c r="BU2" s="147"/>
      <c r="BV2" s="147"/>
      <c r="BW2" s="147"/>
      <c r="BX2" s="147"/>
      <c r="BY2" s="147"/>
      <c r="BZ2" s="116"/>
      <c r="CA2" s="113">
        <f t="shared" ref="CA2:CA65" si="0">+SUM(E2:BZ2)</f>
        <v>-828065.30030375719</v>
      </c>
      <c r="CB2" s="275">
        <f t="shared" ref="CB2:CB72" si="1">+SUM($E2)</f>
        <v>0</v>
      </c>
      <c r="CC2" s="275">
        <f t="shared" ref="CC2:CC72" si="2">+SUM($E2:$F2)</f>
        <v>-424227</v>
      </c>
      <c r="CD2" s="275">
        <f t="shared" ref="CD2:CD72" si="3">+SUM($E2:$G2)</f>
        <v>-424227</v>
      </c>
      <c r="CE2" s="275">
        <f t="shared" ref="CE2:CE72" si="4">+SUM($E2:$H2)</f>
        <v>-424227</v>
      </c>
      <c r="CF2" s="275">
        <f t="shared" ref="CF2:CF72" si="5">+SUM($E2:$I2)</f>
        <v>-424227</v>
      </c>
      <c r="CG2" s="275">
        <f t="shared" ref="CG2:CG72" si="6">+SUM($E2:$J2)</f>
        <v>-424227</v>
      </c>
      <c r="CH2" s="275">
        <f t="shared" ref="CH2:CH72" si="7">+SUM($E2:$K2)</f>
        <v>-424227</v>
      </c>
      <c r="CI2" s="275">
        <f t="shared" ref="CI2:CI72" si="8">+SUM($E2:$L2)</f>
        <v>-424227</v>
      </c>
      <c r="CJ2" s="275">
        <f t="shared" ref="CJ2:CJ72" si="9">+SUM($E2:$M2)</f>
        <v>-424227</v>
      </c>
      <c r="CK2" s="275">
        <f t="shared" ref="CK2:CK72" si="10">+SUM($E2:$N2)</f>
        <v>-324227</v>
      </c>
      <c r="CL2" s="275">
        <f t="shared" ref="CL2:CL72" si="11">+SUM($E2:$O2)</f>
        <v>-224227</v>
      </c>
      <c r="CM2" s="113">
        <f t="shared" ref="CM2:CM72" si="12">+SUM($E2:$P2)</f>
        <v>-124227</v>
      </c>
      <c r="CN2" s="113">
        <f t="shared" ref="CN2:CN72" si="13">+SUM($E2:$Q2)</f>
        <v>0</v>
      </c>
      <c r="CO2" s="113">
        <f t="shared" ref="CO2:CO72" si="14">+SUM($E2:$R2)</f>
        <v>-297000</v>
      </c>
      <c r="CP2" s="100">
        <f t="shared" ref="CP2:CP72" si="15">+SUM($E2:$S2)</f>
        <v>-655000</v>
      </c>
      <c r="CQ2" s="101">
        <f>+SUM($E2:$T2)</f>
        <v>-491240</v>
      </c>
      <c r="CR2" s="101">
        <f t="shared" ref="CR2:CR72" si="16">+SUM($E2:$U2)</f>
        <v>-327480</v>
      </c>
      <c r="CS2" s="101">
        <f t="shared" ref="CS2:CS72" si="17">+SUM($E2:$V2)</f>
        <v>-163720</v>
      </c>
      <c r="CT2" s="101">
        <f t="shared" ref="CT2:CT72" si="18">+SUM($E2:$W2)</f>
        <v>0</v>
      </c>
      <c r="CU2" s="101">
        <f t="shared" ref="CU2:CU72" si="19">+SUM($E2:$X2)</f>
        <v>-236308.53999999998</v>
      </c>
      <c r="CV2" s="101">
        <f t="shared" ref="CV2:CV72" si="20">+SUM($E2:$Y2)</f>
        <v>-118154.27999999998</v>
      </c>
      <c r="CW2" s="101">
        <f t="shared" ref="CW2:CW65" si="21">+SUM($E2:$Z2)</f>
        <v>-1.9999999989522621E-2</v>
      </c>
      <c r="CX2" s="101">
        <f>+SUM($E2:$AA2)</f>
        <v>-309090.09999999998</v>
      </c>
      <c r="CY2" s="101">
        <f t="shared" ref="CY2:CY72" si="22">+SUM($E2:$AB2)</f>
        <v>-206060.09999999998</v>
      </c>
      <c r="CZ2" s="101">
        <f t="shared" ref="CZ2:CZ72" si="23">+SUM($E2:$AC2)</f>
        <v>-103030.09999999998</v>
      </c>
      <c r="DA2" s="101">
        <f>+SUM($E2:$AD2)</f>
        <v>-9.9999999976716936E-2</v>
      </c>
      <c r="DB2" s="101">
        <f>+SUM($E2:$AE2)</f>
        <v>-2339059.8666330613</v>
      </c>
      <c r="DC2" s="101">
        <f t="shared" ref="DC2:DC72" si="24">+SUM($E2:$AF2)</f>
        <v>-2243749.8817359642</v>
      </c>
      <c r="DD2" s="101">
        <f t="shared" ref="DD2:DD59" si="25">+SUM($E2:$AG2)</f>
        <v>-2141688.7729086559</v>
      </c>
      <c r="DE2" s="101">
        <f t="shared" ref="DE2:DE72" si="26">+SUM($E2:$AH2)</f>
        <v>-2032398.3355394132</v>
      </c>
      <c r="DF2" s="101">
        <f t="shared" ref="DF2:DF72" si="27">+SUM($E2:$AI2)</f>
        <v>-1915366.492189849</v>
      </c>
      <c r="DG2" s="101">
        <f t="shared" ref="DG2:DG72" si="28">+SUM($E2:$AJ2)</f>
        <v>-1790044.8932696909</v>
      </c>
      <c r="DH2" s="101">
        <f t="shared" ref="DH2:DH72" si="29">+SUM($E2:$AK2)</f>
        <v>-1655846.3477593549</v>
      </c>
      <c r="DI2" s="101">
        <f t="shared" ref="DI2:DI72" si="30">+SUM($E2:$AL2)</f>
        <v>-1512142.0719420367</v>
      </c>
      <c r="DJ2" s="101">
        <f>+SUM($E2:$AM2)</f>
        <v>-1358258.7432543251</v>
      </c>
      <c r="DK2" s="101">
        <f t="shared" ref="DK2:DK72" si="31">+SUM($E2:$AN2)</f>
        <v>-1193475.3454512339</v>
      </c>
      <c r="DL2" s="101">
        <f t="shared" ref="DL2:DL72" si="32">+SUM($E2:$AO2)</f>
        <v>-1017019.7903037572</v>
      </c>
      <c r="DM2" s="101">
        <f t="shared" ref="DM2:DM72" si="33">+SUM($E2:$AP2)</f>
        <v>-828065.30030375719</v>
      </c>
      <c r="DN2" s="101">
        <f t="shared" ref="DN2:DN70" si="34">+SUM($E2:$AQ2)</f>
        <v>-828065.30030375719</v>
      </c>
      <c r="DO2" s="101">
        <f t="shared" ref="DO2:DO70" si="35">+SUM($E2:$AR2)</f>
        <v>-828065.30030375719</v>
      </c>
      <c r="DP2" s="101">
        <f t="shared" ref="DP2:DP70" si="36">+SUM($E2:$AS2)</f>
        <v>-828065.30030375719</v>
      </c>
      <c r="DQ2" s="101">
        <f t="shared" ref="DQ2:DQ70" si="37">+SUM($E2:$AT2)</f>
        <v>-828065.30030375719</v>
      </c>
      <c r="DR2" s="101">
        <f t="shared" ref="DR2:DR70" si="38">+SUM($E2:$AU2)</f>
        <v>-828065.30030375719</v>
      </c>
      <c r="DS2" s="101">
        <f>+SUM($E2:$AV2)</f>
        <v>-828065.30030375719</v>
      </c>
      <c r="DT2" s="86">
        <f>+SUM($E2:$AW2)</f>
        <v>-828065.30030375719</v>
      </c>
      <c r="DU2" s="86">
        <f>+SUM($E2:$AX2)</f>
        <v>-828065.30030375719</v>
      </c>
      <c r="DV2" s="86">
        <f>+SUM($E2:$AY2)</f>
        <v>-828065.30030375719</v>
      </c>
      <c r="DW2" s="86">
        <f>+SUM($E2:$AZ2)</f>
        <v>-828065.30030375719</v>
      </c>
      <c r="DX2" s="86">
        <f>+SUM($E2:$BA2)</f>
        <v>-828065.30030375719</v>
      </c>
      <c r="DY2" s="86">
        <f>+SUM($E2:$BB2)</f>
        <v>-828065.30030375719</v>
      </c>
      <c r="DZ2" s="86">
        <f>+SUM($E2:$BC2)</f>
        <v>-828065.30030375719</v>
      </c>
      <c r="EA2" s="86">
        <f>+SUM($E2:$BD2)</f>
        <v>-828065.30030375719</v>
      </c>
      <c r="EB2" s="86">
        <f>+SUM($E2:$BE2)</f>
        <v>-828065.30030375719</v>
      </c>
      <c r="EC2" s="86">
        <f>+SUM($E2:$BF2)</f>
        <v>-828065.30030375719</v>
      </c>
      <c r="ED2" s="86">
        <f>+SUM($E2:$BG2)</f>
        <v>-828065.30030375719</v>
      </c>
      <c r="EE2" s="86">
        <f>+SUM($E2:$BH2)</f>
        <v>-828065.30030375719</v>
      </c>
      <c r="EF2" s="86">
        <f>+SUM($E2:$BI2)</f>
        <v>-828065.30030375719</v>
      </c>
      <c r="EG2" s="86">
        <f>+SUM($E2:$BJ2)</f>
        <v>-828065.30030375719</v>
      </c>
      <c r="EH2" s="86">
        <f>+SUM($E2:$BK2)</f>
        <v>-828065.30030375719</v>
      </c>
      <c r="EI2" s="86">
        <f>+SUM($E2:$BL2)</f>
        <v>-828065.30030375719</v>
      </c>
      <c r="EJ2" s="86">
        <f>+SUM($E2:$BM2)</f>
        <v>-828065.30030375719</v>
      </c>
    </row>
    <row r="3" spans="1:140" s="83" customFormat="1" ht="13.15" customHeight="1" x14ac:dyDescent="0.2">
      <c r="A3" s="95" t="s">
        <v>120</v>
      </c>
      <c r="B3" s="95">
        <v>134</v>
      </c>
      <c r="C3" s="95" t="s">
        <v>83</v>
      </c>
      <c r="D3" s="97" t="s">
        <v>157</v>
      </c>
      <c r="E3" s="97"/>
      <c r="F3" s="97"/>
      <c r="G3" s="97"/>
      <c r="H3" s="97"/>
      <c r="I3" s="97"/>
      <c r="J3" s="97"/>
      <c r="K3" s="97"/>
      <c r="L3" s="97"/>
      <c r="M3" s="97"/>
      <c r="N3" s="97"/>
      <c r="O3" s="97"/>
      <c r="P3" s="97"/>
      <c r="Q3" s="97"/>
      <c r="R3" s="99"/>
      <c r="S3" s="99"/>
      <c r="T3" s="99"/>
      <c r="U3" s="99"/>
      <c r="V3" s="99"/>
      <c r="W3" s="99"/>
      <c r="X3" s="99"/>
      <c r="Y3" s="99"/>
      <c r="Z3" s="99"/>
      <c r="AA3" s="109"/>
      <c r="AB3" s="109"/>
      <c r="AC3" s="109"/>
      <c r="AD3" s="109"/>
      <c r="AE3" s="109">
        <v>113333.33333333333</v>
      </c>
      <c r="AF3" s="109">
        <v>107028.78180317515</v>
      </c>
      <c r="AG3" s="109">
        <v>100277.65787296409</v>
      </c>
      <c r="AH3" s="109">
        <v>93048.32933102973</v>
      </c>
      <c r="AI3" s="109">
        <v>85306.92335070837</v>
      </c>
      <c r="AJ3" s="109">
        <v>77017.16778011425</v>
      </c>
      <c r="AK3" s="109">
        <v>68140.221189936376</v>
      </c>
      <c r="AL3" s="109">
        <v>58634.49088295424</v>
      </c>
      <c r="AM3" s="109">
        <v>48455.438012560866</v>
      </c>
      <c r="AN3" s="109">
        <v>37555.368897181288</v>
      </c>
      <c r="AO3" s="109">
        <v>25883.211552795667</v>
      </c>
      <c r="AP3" s="109">
        <v>13384.276396516063</v>
      </c>
      <c r="AQ3" s="147"/>
      <c r="AR3" s="147"/>
      <c r="AS3" s="147"/>
      <c r="AT3" s="147"/>
      <c r="AU3" s="147"/>
      <c r="AV3" s="147"/>
      <c r="AW3" s="147"/>
      <c r="AX3" s="147"/>
      <c r="AY3" s="147"/>
      <c r="AZ3" s="147"/>
      <c r="BA3" s="147"/>
      <c r="BB3" s="147"/>
      <c r="BC3" s="147"/>
      <c r="BD3" s="147"/>
      <c r="BE3" s="147"/>
      <c r="BF3" s="147"/>
      <c r="BG3" s="147"/>
      <c r="BH3" s="147"/>
      <c r="BI3" s="147"/>
      <c r="BJ3" s="147"/>
      <c r="BK3" s="147"/>
      <c r="BL3" s="147"/>
      <c r="BM3" s="147"/>
      <c r="BN3" s="147"/>
      <c r="BO3" s="147"/>
      <c r="BP3" s="147"/>
      <c r="BQ3" s="147"/>
      <c r="BR3" s="147"/>
      <c r="BS3" s="147"/>
      <c r="BT3" s="147"/>
      <c r="BU3" s="147"/>
      <c r="BV3" s="147"/>
      <c r="BW3" s="147"/>
      <c r="BX3" s="147"/>
      <c r="BY3" s="147"/>
      <c r="BZ3" s="116"/>
      <c r="CA3" s="113">
        <f t="shared" si="0"/>
        <v>828065.20040326938</v>
      </c>
      <c r="CB3" s="275">
        <f t="shared" si="1"/>
        <v>0</v>
      </c>
      <c r="CC3" s="275">
        <f t="shared" si="2"/>
        <v>0</v>
      </c>
      <c r="CD3" s="275">
        <f t="shared" si="3"/>
        <v>0</v>
      </c>
      <c r="CE3" s="275">
        <f t="shared" si="4"/>
        <v>0</v>
      </c>
      <c r="CF3" s="275">
        <f t="shared" si="5"/>
        <v>0</v>
      </c>
      <c r="CG3" s="275">
        <f t="shared" si="6"/>
        <v>0</v>
      </c>
      <c r="CH3" s="275">
        <f t="shared" si="7"/>
        <v>0</v>
      </c>
      <c r="CI3" s="275">
        <f t="shared" si="8"/>
        <v>0</v>
      </c>
      <c r="CJ3" s="275">
        <f t="shared" si="9"/>
        <v>0</v>
      </c>
      <c r="CK3" s="275">
        <f t="shared" si="10"/>
        <v>0</v>
      </c>
      <c r="CL3" s="275">
        <f t="shared" si="11"/>
        <v>0</v>
      </c>
      <c r="CM3" s="113">
        <f t="shared" si="12"/>
        <v>0</v>
      </c>
      <c r="CN3" s="113">
        <f t="shared" si="13"/>
        <v>0</v>
      </c>
      <c r="CO3" s="113">
        <f t="shared" si="14"/>
        <v>0</v>
      </c>
      <c r="CP3" s="100">
        <f t="shared" si="15"/>
        <v>0</v>
      </c>
      <c r="CQ3" s="101">
        <f t="shared" ref="CQ3:CQ66" si="39">+SUM($E3:$T3)</f>
        <v>0</v>
      </c>
      <c r="CR3" s="101">
        <f t="shared" si="16"/>
        <v>0</v>
      </c>
      <c r="CS3" s="101">
        <f t="shared" si="17"/>
        <v>0</v>
      </c>
      <c r="CT3" s="101">
        <f t="shared" si="18"/>
        <v>0</v>
      </c>
      <c r="CU3" s="101">
        <f t="shared" si="19"/>
        <v>0</v>
      </c>
      <c r="CV3" s="101">
        <f t="shared" si="20"/>
        <v>0</v>
      </c>
      <c r="CW3" s="101">
        <f t="shared" si="21"/>
        <v>0</v>
      </c>
      <c r="CX3" s="101">
        <f t="shared" ref="CX3:CX66" si="40">+SUM($E3:$AA3)</f>
        <v>0</v>
      </c>
      <c r="CY3" s="101">
        <f t="shared" si="22"/>
        <v>0</v>
      </c>
      <c r="CZ3" s="101">
        <f t="shared" si="23"/>
        <v>0</v>
      </c>
      <c r="DA3" s="101">
        <f t="shared" ref="DA3:DA66" si="41">+SUM($E3:$AD3)</f>
        <v>0</v>
      </c>
      <c r="DB3" s="101">
        <f t="shared" ref="DB3:DB66" si="42">+SUM($E3:$AE3)</f>
        <v>113333.33333333333</v>
      </c>
      <c r="DC3" s="101">
        <f t="shared" si="24"/>
        <v>220362.11513650848</v>
      </c>
      <c r="DD3" s="101">
        <f t="shared" si="25"/>
        <v>320639.77300947258</v>
      </c>
      <c r="DE3" s="101">
        <f t="shared" si="26"/>
        <v>413688.10234050232</v>
      </c>
      <c r="DF3" s="101">
        <f t="shared" si="27"/>
        <v>498995.0256912107</v>
      </c>
      <c r="DG3" s="101">
        <f t="shared" si="28"/>
        <v>576012.19347132498</v>
      </c>
      <c r="DH3" s="101">
        <f t="shared" si="29"/>
        <v>644152.41466126137</v>
      </c>
      <c r="DI3" s="101">
        <f t="shared" si="30"/>
        <v>702786.90554421558</v>
      </c>
      <c r="DJ3" s="101">
        <f t="shared" ref="DJ3:DJ63" si="43">+SUM($E3:$AM3)</f>
        <v>751242.34355677641</v>
      </c>
      <c r="DK3" s="101">
        <f t="shared" si="31"/>
        <v>788797.71245395765</v>
      </c>
      <c r="DL3" s="101">
        <f t="shared" si="32"/>
        <v>814680.92400675337</v>
      </c>
      <c r="DM3" s="101">
        <f t="shared" si="33"/>
        <v>828065.20040326938</v>
      </c>
      <c r="DN3" s="101">
        <f t="shared" si="34"/>
        <v>828065.20040326938</v>
      </c>
      <c r="DO3" s="101">
        <f t="shared" si="35"/>
        <v>828065.20040326938</v>
      </c>
      <c r="DP3" s="101">
        <f t="shared" si="36"/>
        <v>828065.20040326938</v>
      </c>
      <c r="DQ3" s="101">
        <f t="shared" si="37"/>
        <v>828065.20040326938</v>
      </c>
      <c r="DR3" s="101">
        <f t="shared" si="38"/>
        <v>828065.20040326938</v>
      </c>
      <c r="DS3" s="101">
        <f t="shared" ref="DS3:DS66" si="44">+SUM($E3:$AV3)</f>
        <v>828065.20040326938</v>
      </c>
      <c r="DT3" s="86">
        <f t="shared" ref="DT3:DT66" si="45">+SUM($E3:$AW3)</f>
        <v>828065.20040326938</v>
      </c>
      <c r="DU3" s="86">
        <f t="shared" ref="DU3:DU66" si="46">+SUM($E3:$AX3)</f>
        <v>828065.20040326938</v>
      </c>
      <c r="DV3" s="86">
        <f t="shared" ref="DV3:DV66" si="47">+SUM($E3:$AY3)</f>
        <v>828065.20040326938</v>
      </c>
      <c r="DW3" s="86">
        <f t="shared" ref="DW3:DW66" si="48">+SUM($E3:$AZ3)</f>
        <v>828065.20040326938</v>
      </c>
      <c r="DX3" s="86">
        <f t="shared" ref="DX3:DX66" si="49">+SUM($E3:$BA3)</f>
        <v>828065.20040326938</v>
      </c>
      <c r="DY3" s="86">
        <f t="shared" ref="DY3:DY66" si="50">+SUM($E3:$BB3)</f>
        <v>828065.20040326938</v>
      </c>
      <c r="DZ3" s="86">
        <f t="shared" ref="DZ3:DZ66" si="51">+SUM($E3:$BC3)</f>
        <v>828065.20040326938</v>
      </c>
      <c r="EA3" s="86">
        <f t="shared" ref="EA3:EA66" si="52">+SUM($E3:$BD3)</f>
        <v>828065.20040326938</v>
      </c>
      <c r="EB3" s="86">
        <f t="shared" ref="EB3:EB66" si="53">+SUM($E3:$BE3)</f>
        <v>828065.20040326938</v>
      </c>
      <c r="EC3" s="86">
        <f t="shared" ref="EC3:EC66" si="54">+SUM($E3:$BF3)</f>
        <v>828065.20040326938</v>
      </c>
      <c r="ED3" s="86">
        <f t="shared" ref="ED3:ED66" si="55">+SUM($E3:$BG3)</f>
        <v>828065.20040326938</v>
      </c>
      <c r="EE3" s="86">
        <f t="shared" ref="EE3:EE66" si="56">+SUM($E3:$BH3)</f>
        <v>828065.20040326938</v>
      </c>
      <c r="EF3" s="86">
        <f t="shared" ref="EF3:EF66" si="57">+SUM($E3:$BI3)</f>
        <v>828065.20040326938</v>
      </c>
      <c r="EG3" s="86">
        <f t="shared" ref="EG3:EG66" si="58">+SUM($E3:$BJ3)</f>
        <v>828065.20040326938</v>
      </c>
      <c r="EH3" s="86">
        <f t="shared" ref="EH3:EH66" si="59">+SUM($E3:$BK3)</f>
        <v>828065.20040326938</v>
      </c>
      <c r="EI3" s="86">
        <f t="shared" ref="EI3:EI66" si="60">+SUM($E3:$BL3)</f>
        <v>828065.20040326938</v>
      </c>
      <c r="EJ3" s="86">
        <f t="shared" ref="EJ3:EJ66" si="61">+SUM($E3:$BM3)</f>
        <v>828065.20040326938</v>
      </c>
    </row>
    <row r="4" spans="1:140" s="83" customFormat="1" ht="13.15" customHeight="1" x14ac:dyDescent="0.2">
      <c r="A4" s="95" t="s">
        <v>120</v>
      </c>
      <c r="B4" s="95">
        <v>60</v>
      </c>
      <c r="C4" s="95" t="s">
        <v>156</v>
      </c>
      <c r="D4" s="97" t="s">
        <v>161</v>
      </c>
      <c r="E4" s="97"/>
      <c r="F4" s="97"/>
      <c r="G4" s="97"/>
      <c r="H4" s="97"/>
      <c r="I4" s="97"/>
      <c r="J4" s="97"/>
      <c r="K4" s="97"/>
      <c r="L4" s="97"/>
      <c r="M4" s="97"/>
      <c r="N4" s="97"/>
      <c r="O4" s="97"/>
      <c r="P4" s="97"/>
      <c r="Q4" s="97"/>
      <c r="R4" s="98"/>
      <c r="S4" s="99"/>
      <c r="U4" s="99"/>
      <c r="V4" s="99"/>
      <c r="W4" s="99"/>
      <c r="X4" s="99"/>
      <c r="Y4" s="99"/>
      <c r="Z4" s="96">
        <f>33300-200000</f>
        <v>-166700</v>
      </c>
      <c r="AA4" s="99">
        <v>33300</v>
      </c>
      <c r="AB4" s="109">
        <v>33300</v>
      </c>
      <c r="AC4" s="109">
        <v>33300</v>
      </c>
      <c r="AD4" s="109">
        <v>33300</v>
      </c>
      <c r="AE4" s="96">
        <f>(33500-396000)</f>
        <v>-362500</v>
      </c>
      <c r="AF4" s="109">
        <v>66000</v>
      </c>
      <c r="AG4" s="109">
        <v>66000</v>
      </c>
      <c r="AH4" s="109">
        <v>66000</v>
      </c>
      <c r="AI4" s="109">
        <v>66000</v>
      </c>
      <c r="AJ4" s="109">
        <v>66000</v>
      </c>
      <c r="AK4" s="109">
        <v>66000</v>
      </c>
      <c r="AL4" s="147"/>
      <c r="AM4" s="147"/>
      <c r="AN4" s="147"/>
      <c r="AO4" s="147"/>
      <c r="AP4" s="147"/>
      <c r="AQ4" s="147"/>
      <c r="AR4" s="147"/>
      <c r="AS4" s="147"/>
      <c r="AT4" s="147"/>
      <c r="AU4" s="147"/>
      <c r="AV4" s="147"/>
      <c r="AW4" s="147"/>
      <c r="AX4" s="147"/>
      <c r="AY4" s="147"/>
      <c r="AZ4" s="147"/>
      <c r="BA4" s="147"/>
      <c r="BB4" s="147"/>
      <c r="BC4" s="147"/>
      <c r="BD4" s="147"/>
      <c r="BE4" s="147"/>
      <c r="BF4" s="147"/>
      <c r="BG4" s="147"/>
      <c r="BH4" s="147"/>
      <c r="BI4" s="147"/>
      <c r="BJ4" s="147"/>
      <c r="BK4" s="147"/>
      <c r="BL4" s="147"/>
      <c r="BM4" s="147"/>
      <c r="BN4" s="147"/>
      <c r="BO4" s="147"/>
      <c r="BP4" s="147"/>
      <c r="BQ4" s="147"/>
      <c r="BR4" s="147"/>
      <c r="BS4" s="147"/>
      <c r="BT4" s="147"/>
      <c r="BU4" s="147"/>
      <c r="BV4" s="147"/>
      <c r="BW4" s="147"/>
      <c r="BX4" s="147"/>
      <c r="BY4" s="147"/>
      <c r="BZ4" s="116"/>
      <c r="CA4" s="113">
        <f t="shared" si="0"/>
        <v>0</v>
      </c>
      <c r="CB4" s="275">
        <f t="shared" si="1"/>
        <v>0</v>
      </c>
      <c r="CC4" s="275">
        <f t="shared" si="2"/>
        <v>0</v>
      </c>
      <c r="CD4" s="275">
        <f t="shared" si="3"/>
        <v>0</v>
      </c>
      <c r="CE4" s="275">
        <f t="shared" si="4"/>
        <v>0</v>
      </c>
      <c r="CF4" s="275">
        <f t="shared" si="5"/>
        <v>0</v>
      </c>
      <c r="CG4" s="275">
        <f t="shared" si="6"/>
        <v>0</v>
      </c>
      <c r="CH4" s="275">
        <f t="shared" si="7"/>
        <v>0</v>
      </c>
      <c r="CI4" s="275">
        <f t="shared" si="8"/>
        <v>0</v>
      </c>
      <c r="CJ4" s="275">
        <f t="shared" si="9"/>
        <v>0</v>
      </c>
      <c r="CK4" s="275">
        <f t="shared" si="10"/>
        <v>0</v>
      </c>
      <c r="CL4" s="275">
        <f t="shared" si="11"/>
        <v>0</v>
      </c>
      <c r="CM4" s="113">
        <f t="shared" si="12"/>
        <v>0</v>
      </c>
      <c r="CN4" s="113">
        <f t="shared" si="13"/>
        <v>0</v>
      </c>
      <c r="CO4" s="113">
        <f t="shared" si="14"/>
        <v>0</v>
      </c>
      <c r="CP4" s="100">
        <f t="shared" si="15"/>
        <v>0</v>
      </c>
      <c r="CQ4" s="101">
        <f t="shared" si="39"/>
        <v>0</v>
      </c>
      <c r="CR4" s="101">
        <f t="shared" si="16"/>
        <v>0</v>
      </c>
      <c r="CS4" s="101">
        <f t="shared" si="17"/>
        <v>0</v>
      </c>
      <c r="CT4" s="101">
        <f t="shared" si="18"/>
        <v>0</v>
      </c>
      <c r="CU4" s="101">
        <f t="shared" si="19"/>
        <v>0</v>
      </c>
      <c r="CV4" s="101">
        <f t="shared" si="20"/>
        <v>0</v>
      </c>
      <c r="CW4" s="101">
        <f t="shared" si="21"/>
        <v>-166700</v>
      </c>
      <c r="CX4" s="101">
        <f t="shared" si="40"/>
        <v>-133400</v>
      </c>
      <c r="CY4" s="101">
        <f t="shared" si="22"/>
        <v>-100100</v>
      </c>
      <c r="CZ4" s="101">
        <f t="shared" si="23"/>
        <v>-66800</v>
      </c>
      <c r="DA4" s="101">
        <f t="shared" si="41"/>
        <v>-33500</v>
      </c>
      <c r="DB4" s="101">
        <f t="shared" si="42"/>
        <v>-396000</v>
      </c>
      <c r="DC4" s="101">
        <f t="shared" si="24"/>
        <v>-330000</v>
      </c>
      <c r="DD4" s="101">
        <f t="shared" si="25"/>
        <v>-264000</v>
      </c>
      <c r="DE4" s="101">
        <f t="shared" si="26"/>
        <v>-198000</v>
      </c>
      <c r="DF4" s="101">
        <f t="shared" si="27"/>
        <v>-132000</v>
      </c>
      <c r="DG4" s="101">
        <f t="shared" si="28"/>
        <v>-66000</v>
      </c>
      <c r="DH4" s="101">
        <f t="shared" si="29"/>
        <v>0</v>
      </c>
      <c r="DI4" s="101">
        <f t="shared" si="30"/>
        <v>0</v>
      </c>
      <c r="DJ4" s="101">
        <f t="shared" si="43"/>
        <v>0</v>
      </c>
      <c r="DK4" s="101">
        <f t="shared" si="31"/>
        <v>0</v>
      </c>
      <c r="DL4" s="101">
        <f t="shared" si="32"/>
        <v>0</v>
      </c>
      <c r="DM4" s="101">
        <f t="shared" si="33"/>
        <v>0</v>
      </c>
      <c r="DN4" s="101">
        <f t="shared" si="34"/>
        <v>0</v>
      </c>
      <c r="DO4" s="101">
        <f t="shared" si="35"/>
        <v>0</v>
      </c>
      <c r="DP4" s="101">
        <f t="shared" si="36"/>
        <v>0</v>
      </c>
      <c r="DQ4" s="101">
        <f t="shared" si="37"/>
        <v>0</v>
      </c>
      <c r="DR4" s="101">
        <f t="shared" si="38"/>
        <v>0</v>
      </c>
      <c r="DS4" s="101">
        <f t="shared" si="44"/>
        <v>0</v>
      </c>
      <c r="DT4" s="86">
        <f t="shared" si="45"/>
        <v>0</v>
      </c>
      <c r="DU4" s="86">
        <f t="shared" si="46"/>
        <v>0</v>
      </c>
      <c r="DV4" s="86">
        <f t="shared" si="47"/>
        <v>0</v>
      </c>
      <c r="DW4" s="86">
        <f t="shared" si="48"/>
        <v>0</v>
      </c>
      <c r="DX4" s="86">
        <f t="shared" si="49"/>
        <v>0</v>
      </c>
      <c r="DY4" s="86">
        <f t="shared" si="50"/>
        <v>0</v>
      </c>
      <c r="DZ4" s="86">
        <f t="shared" si="51"/>
        <v>0</v>
      </c>
      <c r="EA4" s="86">
        <f t="shared" si="52"/>
        <v>0</v>
      </c>
      <c r="EB4" s="86">
        <f t="shared" si="53"/>
        <v>0</v>
      </c>
      <c r="EC4" s="86">
        <f t="shared" si="54"/>
        <v>0</v>
      </c>
      <c r="ED4" s="86">
        <f t="shared" si="55"/>
        <v>0</v>
      </c>
      <c r="EE4" s="86">
        <f t="shared" si="56"/>
        <v>0</v>
      </c>
      <c r="EF4" s="86">
        <f t="shared" si="57"/>
        <v>0</v>
      </c>
      <c r="EG4" s="86">
        <f t="shared" si="58"/>
        <v>0</v>
      </c>
      <c r="EH4" s="86">
        <f t="shared" si="59"/>
        <v>0</v>
      </c>
      <c r="EI4" s="86">
        <f t="shared" si="60"/>
        <v>0</v>
      </c>
      <c r="EJ4" s="86">
        <f t="shared" si="61"/>
        <v>0</v>
      </c>
    </row>
    <row r="5" spans="1:140" s="83" customFormat="1" ht="13.15" customHeight="1" x14ac:dyDescent="0.2">
      <c r="A5" s="95" t="s">
        <v>120</v>
      </c>
      <c r="B5" s="95" t="s">
        <v>233</v>
      </c>
      <c r="C5" s="95" t="s">
        <v>163</v>
      </c>
      <c r="D5" s="97" t="s">
        <v>155</v>
      </c>
      <c r="E5" s="96">
        <v>-60000</v>
      </c>
      <c r="F5" s="97">
        <v>10000</v>
      </c>
      <c r="G5" s="97">
        <v>10000</v>
      </c>
      <c r="H5" s="97">
        <v>10000</v>
      </c>
      <c r="I5" s="97">
        <v>10000</v>
      </c>
      <c r="J5" s="97">
        <v>10000</v>
      </c>
      <c r="K5" s="97">
        <v>10000</v>
      </c>
      <c r="L5" s="97"/>
      <c r="M5" s="97"/>
      <c r="N5" s="97"/>
      <c r="O5" s="97"/>
      <c r="P5" s="97"/>
      <c r="Q5" s="97"/>
      <c r="R5" s="98"/>
      <c r="S5" s="99"/>
      <c r="T5" s="99"/>
      <c r="U5" s="99"/>
      <c r="V5" s="99"/>
      <c r="W5" s="99"/>
      <c r="X5" s="99"/>
      <c r="Y5" s="99"/>
      <c r="Z5" s="99"/>
      <c r="AA5" s="99"/>
      <c r="AB5" s="109"/>
      <c r="AC5" s="109"/>
      <c r="AD5" s="109"/>
      <c r="AE5" s="109"/>
      <c r="AF5" s="109"/>
      <c r="AG5" s="109"/>
      <c r="AH5" s="147"/>
      <c r="AI5" s="147"/>
      <c r="AJ5" s="147"/>
      <c r="AK5" s="147"/>
      <c r="AL5" s="147"/>
      <c r="AM5" s="147"/>
      <c r="AN5" s="147"/>
      <c r="AO5" s="147"/>
      <c r="AP5" s="147"/>
      <c r="AQ5" s="147"/>
      <c r="AR5" s="147"/>
      <c r="AS5" s="147"/>
      <c r="AT5" s="147"/>
      <c r="AU5" s="147"/>
      <c r="AV5" s="147"/>
      <c r="AW5" s="147"/>
      <c r="AX5" s="147"/>
      <c r="AY5" s="147"/>
      <c r="AZ5" s="147"/>
      <c r="BA5" s="147"/>
      <c r="BB5" s="147"/>
      <c r="BC5" s="147"/>
      <c r="BD5" s="147"/>
      <c r="BE5" s="147"/>
      <c r="BF5" s="147"/>
      <c r="BG5" s="147"/>
      <c r="BH5" s="147"/>
      <c r="BI5" s="147"/>
      <c r="BJ5" s="147"/>
      <c r="BK5" s="147"/>
      <c r="BL5" s="147"/>
      <c r="BM5" s="147"/>
      <c r="BN5" s="147"/>
      <c r="BO5" s="147"/>
      <c r="BP5" s="147"/>
      <c r="BQ5" s="147"/>
      <c r="BR5" s="147"/>
      <c r="BS5" s="147"/>
      <c r="BT5" s="147"/>
      <c r="BU5" s="147"/>
      <c r="BV5" s="147"/>
      <c r="BW5" s="147"/>
      <c r="BX5" s="147"/>
      <c r="BY5" s="147"/>
      <c r="BZ5" s="116"/>
      <c r="CA5" s="113">
        <f t="shared" si="0"/>
        <v>0</v>
      </c>
      <c r="CB5" s="275">
        <f t="shared" si="1"/>
        <v>-60000</v>
      </c>
      <c r="CC5" s="275">
        <f t="shared" si="2"/>
        <v>-50000</v>
      </c>
      <c r="CD5" s="275">
        <f t="shared" si="3"/>
        <v>-40000</v>
      </c>
      <c r="CE5" s="275">
        <f t="shared" si="4"/>
        <v>-30000</v>
      </c>
      <c r="CF5" s="275">
        <f t="shared" si="5"/>
        <v>-20000</v>
      </c>
      <c r="CG5" s="275">
        <f t="shared" si="6"/>
        <v>-10000</v>
      </c>
      <c r="CH5" s="275">
        <f t="shared" si="7"/>
        <v>0</v>
      </c>
      <c r="CI5" s="275">
        <f t="shared" si="8"/>
        <v>0</v>
      </c>
      <c r="CJ5" s="275">
        <f t="shared" si="9"/>
        <v>0</v>
      </c>
      <c r="CK5" s="275">
        <f t="shared" si="10"/>
        <v>0</v>
      </c>
      <c r="CL5" s="275">
        <f t="shared" si="11"/>
        <v>0</v>
      </c>
      <c r="CM5" s="113">
        <f t="shared" si="12"/>
        <v>0</v>
      </c>
      <c r="CN5" s="113">
        <f t="shared" si="13"/>
        <v>0</v>
      </c>
      <c r="CO5" s="113">
        <f t="shared" si="14"/>
        <v>0</v>
      </c>
      <c r="CP5" s="100">
        <f t="shared" si="15"/>
        <v>0</v>
      </c>
      <c r="CQ5" s="101">
        <f t="shared" si="39"/>
        <v>0</v>
      </c>
      <c r="CR5" s="101">
        <f t="shared" si="16"/>
        <v>0</v>
      </c>
      <c r="CS5" s="101">
        <f t="shared" si="17"/>
        <v>0</v>
      </c>
      <c r="CT5" s="101">
        <f t="shared" si="18"/>
        <v>0</v>
      </c>
      <c r="CU5" s="101">
        <f t="shared" si="19"/>
        <v>0</v>
      </c>
      <c r="CV5" s="101">
        <f t="shared" si="20"/>
        <v>0</v>
      </c>
      <c r="CW5" s="101">
        <f t="shared" si="21"/>
        <v>0</v>
      </c>
      <c r="CX5" s="101">
        <f t="shared" si="40"/>
        <v>0</v>
      </c>
      <c r="CY5" s="101">
        <f t="shared" si="22"/>
        <v>0</v>
      </c>
      <c r="CZ5" s="101">
        <f t="shared" si="23"/>
        <v>0</v>
      </c>
      <c r="DA5" s="101">
        <f t="shared" si="41"/>
        <v>0</v>
      </c>
      <c r="DB5" s="101">
        <f t="shared" si="42"/>
        <v>0</v>
      </c>
      <c r="DC5" s="101">
        <f t="shared" si="24"/>
        <v>0</v>
      </c>
      <c r="DD5" s="101">
        <f t="shared" si="25"/>
        <v>0</v>
      </c>
      <c r="DE5" s="101">
        <f t="shared" si="26"/>
        <v>0</v>
      </c>
      <c r="DF5" s="101">
        <f t="shared" si="27"/>
        <v>0</v>
      </c>
      <c r="DG5" s="101">
        <f t="shared" si="28"/>
        <v>0</v>
      </c>
      <c r="DH5" s="101">
        <f t="shared" si="29"/>
        <v>0</v>
      </c>
      <c r="DI5" s="101">
        <f t="shared" si="30"/>
        <v>0</v>
      </c>
      <c r="DJ5" s="101">
        <f t="shared" si="43"/>
        <v>0</v>
      </c>
      <c r="DK5" s="101">
        <f t="shared" si="31"/>
        <v>0</v>
      </c>
      <c r="DL5" s="101">
        <f t="shared" si="32"/>
        <v>0</v>
      </c>
      <c r="DM5" s="101">
        <f t="shared" si="33"/>
        <v>0</v>
      </c>
      <c r="DN5" s="101">
        <f t="shared" si="34"/>
        <v>0</v>
      </c>
      <c r="DO5" s="101">
        <f t="shared" si="35"/>
        <v>0</v>
      </c>
      <c r="DP5" s="101">
        <f t="shared" si="36"/>
        <v>0</v>
      </c>
      <c r="DQ5" s="101">
        <f t="shared" si="37"/>
        <v>0</v>
      </c>
      <c r="DR5" s="101">
        <f t="shared" si="38"/>
        <v>0</v>
      </c>
      <c r="DS5" s="101">
        <f t="shared" si="44"/>
        <v>0</v>
      </c>
      <c r="DT5" s="86">
        <f t="shared" si="45"/>
        <v>0</v>
      </c>
      <c r="DU5" s="86">
        <f t="shared" si="46"/>
        <v>0</v>
      </c>
      <c r="DV5" s="86">
        <f t="shared" si="47"/>
        <v>0</v>
      </c>
      <c r="DW5" s="86">
        <f t="shared" si="48"/>
        <v>0</v>
      </c>
      <c r="DX5" s="86">
        <f t="shared" si="49"/>
        <v>0</v>
      </c>
      <c r="DY5" s="86">
        <f t="shared" si="50"/>
        <v>0</v>
      </c>
      <c r="DZ5" s="86">
        <f t="shared" si="51"/>
        <v>0</v>
      </c>
      <c r="EA5" s="86">
        <f t="shared" si="52"/>
        <v>0</v>
      </c>
      <c r="EB5" s="86">
        <f t="shared" si="53"/>
        <v>0</v>
      </c>
      <c r="EC5" s="86">
        <f t="shared" si="54"/>
        <v>0</v>
      </c>
      <c r="ED5" s="86">
        <f t="shared" si="55"/>
        <v>0</v>
      </c>
      <c r="EE5" s="86">
        <f t="shared" si="56"/>
        <v>0</v>
      </c>
      <c r="EF5" s="86">
        <f t="shared" si="57"/>
        <v>0</v>
      </c>
      <c r="EG5" s="86">
        <f t="shared" si="58"/>
        <v>0</v>
      </c>
      <c r="EH5" s="86">
        <f t="shared" si="59"/>
        <v>0</v>
      </c>
      <c r="EI5" s="86">
        <f t="shared" si="60"/>
        <v>0</v>
      </c>
      <c r="EJ5" s="86">
        <f t="shared" si="61"/>
        <v>0</v>
      </c>
    </row>
    <row r="6" spans="1:140" s="83" customFormat="1" ht="13.15" customHeight="1" x14ac:dyDescent="0.2">
      <c r="A6" s="95" t="s">
        <v>120</v>
      </c>
      <c r="B6" s="95">
        <v>126</v>
      </c>
      <c r="C6" s="95" t="s">
        <v>162</v>
      </c>
      <c r="D6" s="97" t="s">
        <v>155</v>
      </c>
      <c r="E6" s="97"/>
      <c r="F6" s="97"/>
      <c r="G6" s="96">
        <v>-41323</v>
      </c>
      <c r="H6" s="97">
        <v>6887</v>
      </c>
      <c r="I6" s="97">
        <v>6887</v>
      </c>
      <c r="J6" s="97">
        <v>6887</v>
      </c>
      <c r="K6" s="97">
        <v>6887</v>
      </c>
      <c r="L6" s="97">
        <v>6887</v>
      </c>
      <c r="M6" s="97">
        <v>6888</v>
      </c>
      <c r="N6" s="97"/>
      <c r="O6" s="97"/>
      <c r="P6" s="97"/>
      <c r="Q6" s="97"/>
      <c r="R6" s="98"/>
      <c r="S6" s="96">
        <v>-109430.39999999999</v>
      </c>
      <c r="T6" s="99">
        <v>18238.400000000001</v>
      </c>
      <c r="U6" s="99">
        <v>18238.400000000001</v>
      </c>
      <c r="V6" s="99">
        <v>72953.600000000006</v>
      </c>
      <c r="W6" s="99"/>
      <c r="X6" s="99"/>
      <c r="Y6" s="99"/>
      <c r="Z6" s="99"/>
      <c r="AA6" s="99"/>
      <c r="AB6" s="109"/>
      <c r="AC6" s="109"/>
      <c r="AD6" s="109"/>
      <c r="AE6" s="109"/>
      <c r="AF6" s="109"/>
      <c r="AG6" s="109"/>
      <c r="AH6" s="147"/>
      <c r="AI6" s="147"/>
      <c r="AJ6" s="147"/>
      <c r="AK6" s="147"/>
      <c r="AL6" s="147"/>
      <c r="AM6" s="147"/>
      <c r="AN6" s="147"/>
      <c r="AO6" s="147"/>
      <c r="AP6" s="147"/>
      <c r="AQ6" s="147"/>
      <c r="AR6" s="147"/>
      <c r="AS6" s="147"/>
      <c r="AT6" s="147"/>
      <c r="AU6" s="147"/>
      <c r="AV6" s="147"/>
      <c r="AW6" s="147"/>
      <c r="AX6" s="147"/>
      <c r="AY6" s="147"/>
      <c r="AZ6" s="147"/>
      <c r="BA6" s="147"/>
      <c r="BB6" s="147"/>
      <c r="BC6" s="147"/>
      <c r="BD6" s="147"/>
      <c r="BE6" s="147"/>
      <c r="BF6" s="147"/>
      <c r="BG6" s="147"/>
      <c r="BH6" s="147"/>
      <c r="BI6" s="147"/>
      <c r="BJ6" s="147"/>
      <c r="BK6" s="147"/>
      <c r="BL6" s="147"/>
      <c r="BM6" s="147"/>
      <c r="BN6" s="147"/>
      <c r="BO6" s="147"/>
      <c r="BP6" s="147"/>
      <c r="BQ6" s="147"/>
      <c r="BR6" s="147"/>
      <c r="BS6" s="147"/>
      <c r="BT6" s="147"/>
      <c r="BU6" s="147"/>
      <c r="BV6" s="147"/>
      <c r="BW6" s="147"/>
      <c r="BX6" s="147"/>
      <c r="BY6" s="147"/>
      <c r="BZ6" s="116"/>
      <c r="CA6" s="113">
        <f t="shared" si="0"/>
        <v>0</v>
      </c>
      <c r="CB6" s="275">
        <f t="shared" si="1"/>
        <v>0</v>
      </c>
      <c r="CC6" s="275">
        <f t="shared" si="2"/>
        <v>0</v>
      </c>
      <c r="CD6" s="275">
        <f t="shared" si="3"/>
        <v>-41323</v>
      </c>
      <c r="CE6" s="275">
        <f t="shared" si="4"/>
        <v>-34436</v>
      </c>
      <c r="CF6" s="275">
        <f t="shared" si="5"/>
        <v>-27549</v>
      </c>
      <c r="CG6" s="275">
        <f t="shared" si="6"/>
        <v>-20662</v>
      </c>
      <c r="CH6" s="275">
        <f t="shared" si="7"/>
        <v>-13775</v>
      </c>
      <c r="CI6" s="275">
        <f t="shared" si="8"/>
        <v>-6888</v>
      </c>
      <c r="CJ6" s="275">
        <f t="shared" si="9"/>
        <v>0</v>
      </c>
      <c r="CK6" s="275">
        <f t="shared" si="10"/>
        <v>0</v>
      </c>
      <c r="CL6" s="275">
        <f t="shared" si="11"/>
        <v>0</v>
      </c>
      <c r="CM6" s="113">
        <f t="shared" si="12"/>
        <v>0</v>
      </c>
      <c r="CN6" s="113">
        <f t="shared" si="13"/>
        <v>0</v>
      </c>
      <c r="CO6" s="113">
        <f t="shared" si="14"/>
        <v>0</v>
      </c>
      <c r="CP6" s="100">
        <f t="shared" si="15"/>
        <v>-109430.39999999999</v>
      </c>
      <c r="CQ6" s="101">
        <f t="shared" si="39"/>
        <v>-91192</v>
      </c>
      <c r="CR6" s="101">
        <f t="shared" si="16"/>
        <v>-72953.600000000006</v>
      </c>
      <c r="CS6" s="101">
        <f t="shared" si="17"/>
        <v>0</v>
      </c>
      <c r="CT6" s="101">
        <f t="shared" si="18"/>
        <v>0</v>
      </c>
      <c r="CU6" s="101">
        <f t="shared" si="19"/>
        <v>0</v>
      </c>
      <c r="CV6" s="101">
        <f t="shared" si="20"/>
        <v>0</v>
      </c>
      <c r="CW6" s="101">
        <f t="shared" si="21"/>
        <v>0</v>
      </c>
      <c r="CX6" s="101">
        <f t="shared" si="40"/>
        <v>0</v>
      </c>
      <c r="CY6" s="101">
        <f t="shared" si="22"/>
        <v>0</v>
      </c>
      <c r="CZ6" s="101">
        <f t="shared" si="23"/>
        <v>0</v>
      </c>
      <c r="DA6" s="101">
        <f t="shared" si="41"/>
        <v>0</v>
      </c>
      <c r="DB6" s="101">
        <f t="shared" si="42"/>
        <v>0</v>
      </c>
      <c r="DC6" s="101">
        <f t="shared" si="24"/>
        <v>0</v>
      </c>
      <c r="DD6" s="101">
        <f t="shared" si="25"/>
        <v>0</v>
      </c>
      <c r="DE6" s="101">
        <f t="shared" si="26"/>
        <v>0</v>
      </c>
      <c r="DF6" s="101">
        <f t="shared" si="27"/>
        <v>0</v>
      </c>
      <c r="DG6" s="101">
        <f t="shared" si="28"/>
        <v>0</v>
      </c>
      <c r="DH6" s="101">
        <f t="shared" si="29"/>
        <v>0</v>
      </c>
      <c r="DI6" s="101">
        <f t="shared" si="30"/>
        <v>0</v>
      </c>
      <c r="DJ6" s="101">
        <f t="shared" si="43"/>
        <v>0</v>
      </c>
      <c r="DK6" s="101">
        <f t="shared" si="31"/>
        <v>0</v>
      </c>
      <c r="DL6" s="101">
        <f t="shared" si="32"/>
        <v>0</v>
      </c>
      <c r="DM6" s="101">
        <f t="shared" si="33"/>
        <v>0</v>
      </c>
      <c r="DN6" s="101">
        <f t="shared" si="34"/>
        <v>0</v>
      </c>
      <c r="DO6" s="101">
        <f t="shared" si="35"/>
        <v>0</v>
      </c>
      <c r="DP6" s="101">
        <f t="shared" si="36"/>
        <v>0</v>
      </c>
      <c r="DQ6" s="101">
        <f t="shared" si="37"/>
        <v>0</v>
      </c>
      <c r="DR6" s="101">
        <f t="shared" si="38"/>
        <v>0</v>
      </c>
      <c r="DS6" s="101">
        <f t="shared" si="44"/>
        <v>0</v>
      </c>
      <c r="DT6" s="86">
        <f t="shared" si="45"/>
        <v>0</v>
      </c>
      <c r="DU6" s="86">
        <f t="shared" si="46"/>
        <v>0</v>
      </c>
      <c r="DV6" s="86">
        <f t="shared" si="47"/>
        <v>0</v>
      </c>
      <c r="DW6" s="86">
        <f t="shared" si="48"/>
        <v>0</v>
      </c>
      <c r="DX6" s="86">
        <f t="shared" si="49"/>
        <v>0</v>
      </c>
      <c r="DY6" s="86">
        <f t="shared" si="50"/>
        <v>0</v>
      </c>
      <c r="DZ6" s="86">
        <f t="shared" si="51"/>
        <v>0</v>
      </c>
      <c r="EA6" s="86">
        <f t="shared" si="52"/>
        <v>0</v>
      </c>
      <c r="EB6" s="86">
        <f t="shared" si="53"/>
        <v>0</v>
      </c>
      <c r="EC6" s="86">
        <f t="shared" si="54"/>
        <v>0</v>
      </c>
      <c r="ED6" s="86">
        <f t="shared" si="55"/>
        <v>0</v>
      </c>
      <c r="EE6" s="86">
        <f t="shared" si="56"/>
        <v>0</v>
      </c>
      <c r="EF6" s="86">
        <f t="shared" si="57"/>
        <v>0</v>
      </c>
      <c r="EG6" s="86">
        <f t="shared" si="58"/>
        <v>0</v>
      </c>
      <c r="EH6" s="86">
        <f t="shared" si="59"/>
        <v>0</v>
      </c>
      <c r="EI6" s="86">
        <f t="shared" si="60"/>
        <v>0</v>
      </c>
      <c r="EJ6" s="86">
        <f t="shared" si="61"/>
        <v>0</v>
      </c>
    </row>
    <row r="7" spans="1:140" s="83" customFormat="1" ht="13.15" customHeight="1" x14ac:dyDescent="0.2">
      <c r="A7" s="95" t="s">
        <v>120</v>
      </c>
      <c r="B7" s="95">
        <v>113</v>
      </c>
      <c r="C7" s="95" t="s">
        <v>164</v>
      </c>
      <c r="D7" s="97" t="s">
        <v>155</v>
      </c>
      <c r="E7" s="97"/>
      <c r="F7" s="97"/>
      <c r="G7" s="97"/>
      <c r="H7" s="97"/>
      <c r="I7" s="97"/>
      <c r="J7" s="96">
        <v>-50000</v>
      </c>
      <c r="K7" s="97">
        <v>10000</v>
      </c>
      <c r="L7" s="97">
        <v>10000</v>
      </c>
      <c r="M7" s="97">
        <v>10000</v>
      </c>
      <c r="N7" s="97">
        <v>10000</v>
      </c>
      <c r="O7" s="97">
        <v>10000</v>
      </c>
      <c r="P7" s="96">
        <v>-106768.8</v>
      </c>
      <c r="Q7" s="97">
        <v>17794.8</v>
      </c>
      <c r="R7" s="98">
        <v>17794.8</v>
      </c>
      <c r="S7" s="276">
        <v>17794.8</v>
      </c>
      <c r="T7" s="99">
        <v>17794.8</v>
      </c>
      <c r="U7" s="99">
        <v>17794.8</v>
      </c>
      <c r="V7" s="99">
        <v>17794.8</v>
      </c>
      <c r="W7" s="99"/>
      <c r="X7" s="99"/>
      <c r="Y7" s="99"/>
      <c r="Z7" s="96">
        <f>(16584.32-'Oscar Diaz'!K29)</f>
        <v>-1080708.45</v>
      </c>
      <c r="AA7" s="99">
        <v>17828.14349070991</v>
      </c>
      <c r="AB7" s="99">
        <v>19165.254252513158</v>
      </c>
      <c r="AC7" s="99">
        <v>20602.648321451648</v>
      </c>
      <c r="AD7" s="99">
        <v>22147.846945560515</v>
      </c>
      <c r="AE7" s="96">
        <f>(23808.9354664776-50000)</f>
        <v>-26191.0645335224</v>
      </c>
      <c r="AF7" s="99">
        <v>25594.605626463373</v>
      </c>
      <c r="AG7" s="99">
        <f>(27514.2010484481+10000)</f>
        <v>37514.2010484481</v>
      </c>
      <c r="AH7" s="99">
        <f>(29577.7661270817+10000)</f>
        <v>39577.766127081704</v>
      </c>
      <c r="AI7" s="99">
        <f>(31796.0985866129+10000)</f>
        <v>41796.098586612905</v>
      </c>
      <c r="AJ7" s="99">
        <f>(34180.8059806088+10000)</f>
        <v>44180.805980608799</v>
      </c>
      <c r="AK7" s="99">
        <f>(36744.3664291545+10000)</f>
        <v>46744.366429154499</v>
      </c>
      <c r="AL7" s="99">
        <v>39500.193911341092</v>
      </c>
      <c r="AM7" s="99">
        <v>42462.708454691667</v>
      </c>
      <c r="AN7" s="99">
        <v>45647.41158879354</v>
      </c>
      <c r="AO7" s="99">
        <v>49070.967457953055</v>
      </c>
      <c r="AP7" s="99">
        <v>52751.290017299536</v>
      </c>
      <c r="AQ7" s="99">
        <v>56707.636768597004</v>
      </c>
      <c r="AR7" s="96">
        <v>-2000000</v>
      </c>
      <c r="AS7" s="147">
        <v>225000</v>
      </c>
      <c r="AT7" s="147">
        <v>225000</v>
      </c>
      <c r="AU7" s="147">
        <v>225000</v>
      </c>
      <c r="AV7" s="147">
        <v>225000</v>
      </c>
      <c r="AW7" s="147">
        <v>225000</v>
      </c>
      <c r="AX7" s="147">
        <v>225000</v>
      </c>
      <c r="AY7" s="147">
        <v>225000</v>
      </c>
      <c r="AZ7" s="147">
        <v>225000</v>
      </c>
      <c r="BA7" s="147">
        <v>200000</v>
      </c>
      <c r="BB7" s="147"/>
      <c r="BC7" s="147"/>
      <c r="BD7" s="147"/>
      <c r="BE7" s="147"/>
      <c r="BF7" s="147"/>
      <c r="BG7" s="147"/>
      <c r="BH7" s="147"/>
      <c r="BI7" s="147"/>
      <c r="BJ7" s="147"/>
      <c r="BK7" s="147"/>
      <c r="BL7" s="147"/>
      <c r="BM7" s="147"/>
      <c r="BN7" s="147"/>
      <c r="BO7" s="147"/>
      <c r="BP7" s="147"/>
      <c r="BQ7" s="147"/>
      <c r="BR7" s="147"/>
      <c r="BS7" s="147"/>
      <c r="BT7" s="147"/>
      <c r="BU7" s="147"/>
      <c r="BV7" s="147"/>
      <c r="BW7" s="147"/>
      <c r="BX7" s="147"/>
      <c r="BY7" s="147"/>
      <c r="BZ7" s="116"/>
      <c r="CA7" s="113">
        <f t="shared" si="0"/>
        <v>-505607.56952624163</v>
      </c>
      <c r="CB7" s="275">
        <f t="shared" si="1"/>
        <v>0</v>
      </c>
      <c r="CC7" s="275">
        <f t="shared" si="2"/>
        <v>0</v>
      </c>
      <c r="CD7" s="275">
        <f t="shared" si="3"/>
        <v>0</v>
      </c>
      <c r="CE7" s="275">
        <f t="shared" si="4"/>
        <v>0</v>
      </c>
      <c r="CF7" s="275">
        <f t="shared" si="5"/>
        <v>0</v>
      </c>
      <c r="CG7" s="275">
        <f t="shared" si="6"/>
        <v>-50000</v>
      </c>
      <c r="CH7" s="275">
        <f t="shared" si="7"/>
        <v>-40000</v>
      </c>
      <c r="CI7" s="275">
        <f t="shared" si="8"/>
        <v>-30000</v>
      </c>
      <c r="CJ7" s="275">
        <f t="shared" si="9"/>
        <v>-20000</v>
      </c>
      <c r="CK7" s="275">
        <f t="shared" si="10"/>
        <v>-10000</v>
      </c>
      <c r="CL7" s="275">
        <f t="shared" si="11"/>
        <v>0</v>
      </c>
      <c r="CM7" s="113">
        <f t="shared" si="12"/>
        <v>-106768.8</v>
      </c>
      <c r="CN7" s="113">
        <f t="shared" si="13"/>
        <v>-88974</v>
      </c>
      <c r="CO7" s="113">
        <f t="shared" si="14"/>
        <v>-71179.199999999997</v>
      </c>
      <c r="CP7" s="100">
        <f t="shared" si="15"/>
        <v>-53384.399999999994</v>
      </c>
      <c r="CQ7" s="101">
        <f t="shared" si="39"/>
        <v>-35589.599999999991</v>
      </c>
      <c r="CR7" s="101">
        <f t="shared" si="16"/>
        <v>-17794.799999999992</v>
      </c>
      <c r="CS7" s="101">
        <f t="shared" si="17"/>
        <v>0</v>
      </c>
      <c r="CT7" s="101">
        <f t="shared" si="18"/>
        <v>0</v>
      </c>
      <c r="CU7" s="101">
        <f t="shared" si="19"/>
        <v>0</v>
      </c>
      <c r="CV7" s="101">
        <f t="shared" si="20"/>
        <v>0</v>
      </c>
      <c r="CW7" s="101">
        <f t="shared" si="21"/>
        <v>-1080708.45</v>
      </c>
      <c r="CX7" s="101">
        <f t="shared" si="40"/>
        <v>-1062880.3065092901</v>
      </c>
      <c r="CY7" s="101">
        <f t="shared" si="22"/>
        <v>-1043715.052256777</v>
      </c>
      <c r="CZ7" s="101">
        <f t="shared" si="23"/>
        <v>-1023112.4039353253</v>
      </c>
      <c r="DA7" s="101">
        <f t="shared" si="41"/>
        <v>-1000964.5569897648</v>
      </c>
      <c r="DB7" s="101">
        <f t="shared" si="42"/>
        <v>-1027155.6215232871</v>
      </c>
      <c r="DC7" s="101">
        <f t="shared" si="24"/>
        <v>-1001561.0158968237</v>
      </c>
      <c r="DD7" s="101">
        <f t="shared" si="25"/>
        <v>-964046.81484837562</v>
      </c>
      <c r="DE7" s="101">
        <f t="shared" si="26"/>
        <v>-924469.04872129392</v>
      </c>
      <c r="DF7" s="101">
        <f t="shared" si="27"/>
        <v>-882672.95013468107</v>
      </c>
      <c r="DG7" s="101">
        <f t="shared" si="28"/>
        <v>-838492.14415407227</v>
      </c>
      <c r="DH7" s="101">
        <f t="shared" si="29"/>
        <v>-791747.77772491775</v>
      </c>
      <c r="DI7" s="101">
        <f t="shared" si="30"/>
        <v>-752247.58381357661</v>
      </c>
      <c r="DJ7" s="101">
        <f t="shared" si="43"/>
        <v>-709784.87535888492</v>
      </c>
      <c r="DK7" s="101">
        <f t="shared" si="31"/>
        <v>-664137.46377009142</v>
      </c>
      <c r="DL7" s="101">
        <f t="shared" si="32"/>
        <v>-615066.49631213839</v>
      </c>
      <c r="DM7" s="101">
        <f t="shared" si="33"/>
        <v>-562315.2062948388</v>
      </c>
      <c r="DN7" s="101">
        <f t="shared" si="34"/>
        <v>-505607.5695262418</v>
      </c>
      <c r="DO7" s="101">
        <f t="shared" si="35"/>
        <v>-2505607.5695262416</v>
      </c>
      <c r="DP7" s="101">
        <f t="shared" si="36"/>
        <v>-2280607.5695262416</v>
      </c>
      <c r="DQ7" s="101">
        <f t="shared" si="37"/>
        <v>-2055607.5695262416</v>
      </c>
      <c r="DR7" s="101">
        <f t="shared" si="38"/>
        <v>-1830607.5695262416</v>
      </c>
      <c r="DS7" s="101">
        <f t="shared" si="44"/>
        <v>-1605607.5695262416</v>
      </c>
      <c r="DT7" s="86">
        <f t="shared" si="45"/>
        <v>-1380607.5695262416</v>
      </c>
      <c r="DU7" s="86">
        <f t="shared" si="46"/>
        <v>-1155607.5695262416</v>
      </c>
      <c r="DV7" s="86">
        <f t="shared" si="47"/>
        <v>-930607.56952624163</v>
      </c>
      <c r="DW7" s="86">
        <f t="shared" si="48"/>
        <v>-705607.56952624163</v>
      </c>
      <c r="DX7" s="86">
        <f t="shared" si="49"/>
        <v>-505607.56952624163</v>
      </c>
      <c r="DY7" s="86">
        <f t="shared" si="50"/>
        <v>-505607.56952624163</v>
      </c>
      <c r="DZ7" s="86">
        <f t="shared" si="51"/>
        <v>-505607.56952624163</v>
      </c>
      <c r="EA7" s="86">
        <f t="shared" si="52"/>
        <v>-505607.56952624163</v>
      </c>
      <c r="EB7" s="86">
        <f t="shared" si="53"/>
        <v>-505607.56952624163</v>
      </c>
      <c r="EC7" s="86">
        <f t="shared" si="54"/>
        <v>-505607.56952624163</v>
      </c>
      <c r="ED7" s="86">
        <f t="shared" si="55"/>
        <v>-505607.56952624163</v>
      </c>
      <c r="EE7" s="86">
        <f t="shared" si="56"/>
        <v>-505607.56952624163</v>
      </c>
      <c r="EF7" s="86">
        <f t="shared" si="57"/>
        <v>-505607.56952624163</v>
      </c>
      <c r="EG7" s="86">
        <f t="shared" si="58"/>
        <v>-505607.56952624163</v>
      </c>
      <c r="EH7" s="86">
        <f t="shared" si="59"/>
        <v>-505607.56952624163</v>
      </c>
      <c r="EI7" s="86">
        <f t="shared" si="60"/>
        <v>-505607.56952624163</v>
      </c>
      <c r="EJ7" s="86">
        <f t="shared" si="61"/>
        <v>-505607.56952624163</v>
      </c>
    </row>
    <row r="8" spans="1:140" s="83" customFormat="1" ht="13.15" customHeight="1" x14ac:dyDescent="0.2">
      <c r="A8" s="95" t="s">
        <v>120</v>
      </c>
      <c r="B8" s="95">
        <v>113</v>
      </c>
      <c r="C8" s="95" t="s">
        <v>164</v>
      </c>
      <c r="D8" s="97" t="s">
        <v>157</v>
      </c>
      <c r="E8" s="97"/>
      <c r="F8" s="97"/>
      <c r="G8" s="97"/>
      <c r="H8" s="97"/>
      <c r="I8" s="97"/>
      <c r="J8" s="97"/>
      <c r="K8" s="97"/>
      <c r="L8" s="97"/>
      <c r="M8" s="97"/>
      <c r="N8" s="97"/>
      <c r="O8" s="97"/>
      <c r="P8" s="97"/>
      <c r="Q8" s="97"/>
      <c r="R8" s="98"/>
      <c r="S8" s="276"/>
      <c r="T8" s="99"/>
      <c r="U8" s="99"/>
      <c r="V8" s="99"/>
      <c r="W8" s="99"/>
      <c r="X8" s="99"/>
      <c r="Y8" s="99"/>
      <c r="Z8" s="99">
        <v>44376.39</v>
      </c>
      <c r="AA8" s="99">
        <v>43132.566035531869</v>
      </c>
      <c r="AB8" s="99">
        <v>41795.455273728621</v>
      </c>
      <c r="AC8" s="99">
        <v>40358.06120479013</v>
      </c>
      <c r="AD8" s="99">
        <v>38812.862580681263</v>
      </c>
      <c r="AE8" s="99">
        <v>37151.774059764219</v>
      </c>
      <c r="AF8" s="99">
        <v>35366.103899778405</v>
      </c>
      <c r="AG8" s="99">
        <v>33446.50847779365</v>
      </c>
      <c r="AH8" s="99">
        <v>31382.943399160042</v>
      </c>
      <c r="AI8" s="99">
        <v>29164.61093962891</v>
      </c>
      <c r="AJ8" s="99">
        <v>26779.903545632944</v>
      </c>
      <c r="AK8" s="99">
        <v>24216.343097087283</v>
      </c>
      <c r="AL8" s="99">
        <v>21460.515614900691</v>
      </c>
      <c r="AM8" s="99">
        <v>18498.001071550112</v>
      </c>
      <c r="AN8" s="99">
        <v>15313.297937448237</v>
      </c>
      <c r="AO8" s="99">
        <v>11889.742068288722</v>
      </c>
      <c r="AP8" s="99">
        <v>8209.4195089422428</v>
      </c>
      <c r="AQ8" s="99">
        <v>4253.0727576447771</v>
      </c>
      <c r="AR8" s="147"/>
      <c r="AS8" s="147"/>
      <c r="AT8" s="147"/>
      <c r="AU8" s="147"/>
      <c r="AV8" s="147"/>
      <c r="AW8" s="147"/>
      <c r="AX8" s="147"/>
      <c r="AY8" s="147"/>
      <c r="AZ8" s="147"/>
      <c r="BA8" s="147"/>
      <c r="BB8" s="147"/>
      <c r="BC8" s="147"/>
      <c r="BD8" s="147"/>
      <c r="BE8" s="147"/>
      <c r="BF8" s="147"/>
      <c r="BG8" s="147"/>
      <c r="BH8" s="147"/>
      <c r="BI8" s="147"/>
      <c r="BJ8" s="147"/>
      <c r="BK8" s="147"/>
      <c r="BL8" s="147"/>
      <c r="BM8" s="147"/>
      <c r="BN8" s="147"/>
      <c r="BO8" s="147"/>
      <c r="BP8" s="147"/>
      <c r="BQ8" s="147"/>
      <c r="BR8" s="147"/>
      <c r="BS8" s="147"/>
      <c r="BT8" s="147"/>
      <c r="BU8" s="147"/>
      <c r="BV8" s="147"/>
      <c r="BW8" s="147"/>
      <c r="BX8" s="147"/>
      <c r="BY8" s="147"/>
      <c r="BZ8" s="116"/>
      <c r="CA8" s="113">
        <f t="shared" si="0"/>
        <v>505607.57147235214</v>
      </c>
      <c r="CB8" s="275">
        <f t="shared" si="1"/>
        <v>0</v>
      </c>
      <c r="CC8" s="275">
        <f t="shared" si="2"/>
        <v>0</v>
      </c>
      <c r="CD8" s="275">
        <f t="shared" si="3"/>
        <v>0</v>
      </c>
      <c r="CE8" s="275">
        <f t="shared" si="4"/>
        <v>0</v>
      </c>
      <c r="CF8" s="275">
        <f t="shared" si="5"/>
        <v>0</v>
      </c>
      <c r="CG8" s="275">
        <f t="shared" si="6"/>
        <v>0</v>
      </c>
      <c r="CH8" s="275">
        <f t="shared" si="7"/>
        <v>0</v>
      </c>
      <c r="CI8" s="275">
        <f t="shared" si="8"/>
        <v>0</v>
      </c>
      <c r="CJ8" s="275">
        <f t="shared" si="9"/>
        <v>0</v>
      </c>
      <c r="CK8" s="275">
        <f t="shared" si="10"/>
        <v>0</v>
      </c>
      <c r="CL8" s="275">
        <f t="shared" si="11"/>
        <v>0</v>
      </c>
      <c r="CM8" s="113">
        <f t="shared" si="12"/>
        <v>0</v>
      </c>
      <c r="CN8" s="113">
        <f t="shared" si="13"/>
        <v>0</v>
      </c>
      <c r="CO8" s="113">
        <f t="shared" si="14"/>
        <v>0</v>
      </c>
      <c r="CP8" s="100">
        <f t="shared" si="15"/>
        <v>0</v>
      </c>
      <c r="CQ8" s="101">
        <f t="shared" si="39"/>
        <v>0</v>
      </c>
      <c r="CR8" s="101">
        <f t="shared" si="16"/>
        <v>0</v>
      </c>
      <c r="CS8" s="101">
        <f t="shared" si="17"/>
        <v>0</v>
      </c>
      <c r="CT8" s="101">
        <f t="shared" si="18"/>
        <v>0</v>
      </c>
      <c r="CU8" s="101">
        <f t="shared" si="19"/>
        <v>0</v>
      </c>
      <c r="CV8" s="101">
        <f t="shared" si="20"/>
        <v>0</v>
      </c>
      <c r="CW8" s="101">
        <f t="shared" si="21"/>
        <v>44376.39</v>
      </c>
      <c r="CX8" s="101">
        <f t="shared" si="40"/>
        <v>87508.956035531868</v>
      </c>
      <c r="CY8" s="101">
        <f t="shared" si="22"/>
        <v>129304.4113092605</v>
      </c>
      <c r="CZ8" s="101">
        <f t="shared" si="23"/>
        <v>169662.47251405063</v>
      </c>
      <c r="DA8" s="101">
        <f t="shared" si="41"/>
        <v>208475.33509473188</v>
      </c>
      <c r="DB8" s="101">
        <f t="shared" si="42"/>
        <v>245627.10915449611</v>
      </c>
      <c r="DC8" s="101">
        <f t="shared" si="24"/>
        <v>280993.2130542745</v>
      </c>
      <c r="DD8" s="101">
        <f t="shared" si="25"/>
        <v>314439.72153206816</v>
      </c>
      <c r="DE8" s="101">
        <f t="shared" si="26"/>
        <v>345822.66493122821</v>
      </c>
      <c r="DF8" s="101">
        <f t="shared" si="27"/>
        <v>374987.27587085712</v>
      </c>
      <c r="DG8" s="101">
        <f t="shared" si="28"/>
        <v>401767.17941649008</v>
      </c>
      <c r="DH8" s="101">
        <f t="shared" si="29"/>
        <v>425983.52251357737</v>
      </c>
      <c r="DI8" s="101">
        <f t="shared" si="30"/>
        <v>447444.03812847805</v>
      </c>
      <c r="DJ8" s="101">
        <f t="shared" si="43"/>
        <v>465942.03920002817</v>
      </c>
      <c r="DK8" s="101">
        <f t="shared" si="31"/>
        <v>481255.33713747642</v>
      </c>
      <c r="DL8" s="101">
        <f t="shared" si="32"/>
        <v>493145.07920576516</v>
      </c>
      <c r="DM8" s="101">
        <f t="shared" si="33"/>
        <v>501354.49871470738</v>
      </c>
      <c r="DN8" s="101">
        <f t="shared" si="34"/>
        <v>505607.57147235214</v>
      </c>
      <c r="DO8" s="101">
        <f t="shared" si="35"/>
        <v>505607.57147235214</v>
      </c>
      <c r="DP8" s="101">
        <f t="shared" si="36"/>
        <v>505607.57147235214</v>
      </c>
      <c r="DQ8" s="101">
        <f t="shared" si="37"/>
        <v>505607.57147235214</v>
      </c>
      <c r="DR8" s="101">
        <f t="shared" si="38"/>
        <v>505607.57147235214</v>
      </c>
      <c r="DS8" s="101">
        <f t="shared" si="44"/>
        <v>505607.57147235214</v>
      </c>
      <c r="DT8" s="86">
        <f t="shared" si="45"/>
        <v>505607.57147235214</v>
      </c>
      <c r="DU8" s="86">
        <f t="shared" si="46"/>
        <v>505607.57147235214</v>
      </c>
      <c r="DV8" s="86">
        <f t="shared" si="47"/>
        <v>505607.57147235214</v>
      </c>
      <c r="DW8" s="86">
        <f t="shared" si="48"/>
        <v>505607.57147235214</v>
      </c>
      <c r="DX8" s="86">
        <f t="shared" si="49"/>
        <v>505607.57147235214</v>
      </c>
      <c r="DY8" s="86">
        <f t="shared" si="50"/>
        <v>505607.57147235214</v>
      </c>
      <c r="DZ8" s="86">
        <f t="shared" si="51"/>
        <v>505607.57147235214</v>
      </c>
      <c r="EA8" s="86">
        <f t="shared" si="52"/>
        <v>505607.57147235214</v>
      </c>
      <c r="EB8" s="86">
        <f t="shared" si="53"/>
        <v>505607.57147235214</v>
      </c>
      <c r="EC8" s="86">
        <f t="shared" si="54"/>
        <v>505607.57147235214</v>
      </c>
      <c r="ED8" s="86">
        <f t="shared" si="55"/>
        <v>505607.57147235214</v>
      </c>
      <c r="EE8" s="86">
        <f t="shared" si="56"/>
        <v>505607.57147235214</v>
      </c>
      <c r="EF8" s="86">
        <f t="shared" si="57"/>
        <v>505607.57147235214</v>
      </c>
      <c r="EG8" s="86">
        <f t="shared" si="58"/>
        <v>505607.57147235214</v>
      </c>
      <c r="EH8" s="86">
        <f t="shared" si="59"/>
        <v>505607.57147235214</v>
      </c>
      <c r="EI8" s="86">
        <f t="shared" si="60"/>
        <v>505607.57147235214</v>
      </c>
      <c r="EJ8" s="86">
        <f t="shared" si="61"/>
        <v>505607.57147235214</v>
      </c>
    </row>
    <row r="9" spans="1:140" s="83" customFormat="1" ht="13.15" customHeight="1" x14ac:dyDescent="0.2">
      <c r="A9" s="95" t="s">
        <v>120</v>
      </c>
      <c r="B9" s="95">
        <v>56</v>
      </c>
      <c r="C9" s="95" t="s">
        <v>165</v>
      </c>
      <c r="D9" s="97" t="s">
        <v>155</v>
      </c>
      <c r="E9" s="97"/>
      <c r="F9" s="97"/>
      <c r="G9" s="97"/>
      <c r="H9" s="97"/>
      <c r="I9" s="97"/>
      <c r="J9" s="96">
        <v>-103926</v>
      </c>
      <c r="K9" s="97">
        <v>25981.5</v>
      </c>
      <c r="L9" s="97">
        <v>25981.5</v>
      </c>
      <c r="M9" s="97">
        <v>25981.5</v>
      </c>
      <c r="N9" s="97">
        <v>25981.5</v>
      </c>
      <c r="O9" s="97"/>
      <c r="P9" s="97"/>
      <c r="Q9" s="97"/>
      <c r="R9" s="98"/>
      <c r="S9" s="276"/>
      <c r="T9" s="99"/>
      <c r="U9" s="96">
        <v>-341319.02</v>
      </c>
      <c r="V9" s="99">
        <v>56886.5</v>
      </c>
      <c r="W9" s="99">
        <v>56886.5</v>
      </c>
      <c r="X9" s="99">
        <v>56886.5</v>
      </c>
      <c r="Y9" s="99">
        <v>56886.5</v>
      </c>
      <c r="Z9" s="99">
        <v>56886.5</v>
      </c>
      <c r="AA9" s="99">
        <v>56886.5</v>
      </c>
      <c r="AB9" s="109"/>
      <c r="AC9" s="109"/>
      <c r="AD9" s="96">
        <f>(40000-240000)</f>
        <v>-200000</v>
      </c>
      <c r="AE9" s="109">
        <v>40000</v>
      </c>
      <c r="AF9" s="109">
        <v>40000</v>
      </c>
      <c r="AG9" s="96">
        <f>(120000-235326.1)</f>
        <v>-115326.1</v>
      </c>
      <c r="AH9" s="109">
        <v>117663.05</v>
      </c>
      <c r="AI9" s="109">
        <v>117663.05</v>
      </c>
      <c r="AJ9" s="96">
        <f>(140502-562010.86)</f>
        <v>-421508.86</v>
      </c>
      <c r="AK9" s="147">
        <v>140502</v>
      </c>
      <c r="AL9" s="147">
        <v>140502</v>
      </c>
      <c r="AM9" s="147">
        <v>140504.85999999999</v>
      </c>
      <c r="AN9" s="147"/>
      <c r="AO9" s="147"/>
      <c r="AP9" s="96">
        <f>(150000-450000)</f>
        <v>-300000</v>
      </c>
      <c r="AQ9" s="147">
        <v>150000</v>
      </c>
      <c r="AR9" s="147">
        <v>150000</v>
      </c>
      <c r="AS9" s="147"/>
      <c r="AT9" s="147"/>
      <c r="AU9" s="147"/>
      <c r="AV9" s="147"/>
      <c r="AW9" s="147"/>
      <c r="AX9" s="147"/>
      <c r="AY9" s="147"/>
      <c r="AZ9" s="147"/>
      <c r="BA9" s="147"/>
      <c r="BB9" s="147"/>
      <c r="BC9" s="147"/>
      <c r="BD9" s="147"/>
      <c r="BE9" s="147"/>
      <c r="BF9" s="147"/>
      <c r="BG9" s="147"/>
      <c r="BH9" s="147"/>
      <c r="BI9" s="147"/>
      <c r="BJ9" s="147"/>
      <c r="BK9" s="147"/>
      <c r="BL9" s="147"/>
      <c r="BM9" s="147"/>
      <c r="BN9" s="147"/>
      <c r="BO9" s="147"/>
      <c r="BP9" s="147"/>
      <c r="BQ9" s="147"/>
      <c r="BR9" s="147"/>
      <c r="BS9" s="147"/>
      <c r="BT9" s="147"/>
      <c r="BU9" s="147"/>
      <c r="BV9" s="147"/>
      <c r="BW9" s="147"/>
      <c r="BX9" s="147"/>
      <c r="BY9" s="147"/>
      <c r="BZ9" s="116"/>
      <c r="CA9" s="113">
        <f t="shared" si="0"/>
        <v>-2.0000000018626451E-2</v>
      </c>
      <c r="CB9" s="275">
        <f t="shared" si="1"/>
        <v>0</v>
      </c>
      <c r="CC9" s="275">
        <f t="shared" si="2"/>
        <v>0</v>
      </c>
      <c r="CD9" s="275">
        <f t="shared" si="3"/>
        <v>0</v>
      </c>
      <c r="CE9" s="275">
        <f t="shared" si="4"/>
        <v>0</v>
      </c>
      <c r="CF9" s="275">
        <f t="shared" si="5"/>
        <v>0</v>
      </c>
      <c r="CG9" s="275">
        <f t="shared" si="6"/>
        <v>-103926</v>
      </c>
      <c r="CH9" s="275">
        <f t="shared" si="7"/>
        <v>-77944.5</v>
      </c>
      <c r="CI9" s="275">
        <f t="shared" si="8"/>
        <v>-51963</v>
      </c>
      <c r="CJ9" s="275">
        <f t="shared" si="9"/>
        <v>-25981.5</v>
      </c>
      <c r="CK9" s="275">
        <f t="shared" si="10"/>
        <v>0</v>
      </c>
      <c r="CL9" s="275">
        <f t="shared" si="11"/>
        <v>0</v>
      </c>
      <c r="CM9" s="113">
        <f t="shared" si="12"/>
        <v>0</v>
      </c>
      <c r="CN9" s="113">
        <f t="shared" si="13"/>
        <v>0</v>
      </c>
      <c r="CO9" s="113">
        <f t="shared" si="14"/>
        <v>0</v>
      </c>
      <c r="CP9" s="100">
        <f t="shared" si="15"/>
        <v>0</v>
      </c>
      <c r="CQ9" s="101">
        <f t="shared" si="39"/>
        <v>0</v>
      </c>
      <c r="CR9" s="101">
        <f t="shared" si="16"/>
        <v>-341319.02</v>
      </c>
      <c r="CS9" s="101">
        <f t="shared" si="17"/>
        <v>-284432.52</v>
      </c>
      <c r="CT9" s="101">
        <f t="shared" si="18"/>
        <v>-227546.02000000002</v>
      </c>
      <c r="CU9" s="101">
        <f t="shared" si="19"/>
        <v>-170659.52000000002</v>
      </c>
      <c r="CV9" s="101">
        <f t="shared" si="20"/>
        <v>-113773.02000000002</v>
      </c>
      <c r="CW9" s="101">
        <f t="shared" si="21"/>
        <v>-56886.520000000019</v>
      </c>
      <c r="CX9" s="101">
        <f t="shared" si="40"/>
        <v>-2.0000000018626451E-2</v>
      </c>
      <c r="CY9" s="101">
        <f t="shared" si="22"/>
        <v>-2.0000000018626451E-2</v>
      </c>
      <c r="CZ9" s="101">
        <f t="shared" si="23"/>
        <v>-2.0000000018626451E-2</v>
      </c>
      <c r="DA9" s="101">
        <f t="shared" si="41"/>
        <v>-200000.02000000002</v>
      </c>
      <c r="DB9" s="101">
        <f t="shared" si="42"/>
        <v>-160000.02000000002</v>
      </c>
      <c r="DC9" s="101">
        <f t="shared" si="24"/>
        <v>-120000.02000000002</v>
      </c>
      <c r="DD9" s="101">
        <f t="shared" si="25"/>
        <v>-235326.12000000002</v>
      </c>
      <c r="DE9" s="101">
        <f t="shared" si="26"/>
        <v>-117663.07000000002</v>
      </c>
      <c r="DF9" s="101">
        <f t="shared" si="27"/>
        <v>-2.0000000018626451E-2</v>
      </c>
      <c r="DG9" s="101">
        <f t="shared" si="28"/>
        <v>-421508.88</v>
      </c>
      <c r="DH9" s="101">
        <f t="shared" si="29"/>
        <v>-281006.88</v>
      </c>
      <c r="DI9" s="101">
        <f t="shared" si="30"/>
        <v>-140504.88</v>
      </c>
      <c r="DJ9" s="101">
        <f t="shared" si="43"/>
        <v>-2.0000000018626451E-2</v>
      </c>
      <c r="DK9" s="101">
        <f t="shared" si="31"/>
        <v>-2.0000000018626451E-2</v>
      </c>
      <c r="DL9" s="101">
        <f t="shared" si="32"/>
        <v>-2.0000000018626451E-2</v>
      </c>
      <c r="DM9" s="101">
        <f t="shared" si="33"/>
        <v>-300000.02</v>
      </c>
      <c r="DN9" s="101">
        <f t="shared" si="34"/>
        <v>-150000.02000000002</v>
      </c>
      <c r="DO9" s="101">
        <f t="shared" si="35"/>
        <v>-2.0000000018626451E-2</v>
      </c>
      <c r="DP9" s="101">
        <f t="shared" si="36"/>
        <v>-2.0000000018626451E-2</v>
      </c>
      <c r="DQ9" s="101">
        <f t="shared" si="37"/>
        <v>-2.0000000018626451E-2</v>
      </c>
      <c r="DR9" s="101">
        <f t="shared" si="38"/>
        <v>-2.0000000018626451E-2</v>
      </c>
      <c r="DS9" s="101">
        <f t="shared" si="44"/>
        <v>-2.0000000018626451E-2</v>
      </c>
      <c r="DT9" s="86">
        <f t="shared" si="45"/>
        <v>-2.0000000018626451E-2</v>
      </c>
      <c r="DU9" s="86">
        <f t="shared" si="46"/>
        <v>-2.0000000018626451E-2</v>
      </c>
      <c r="DV9" s="86">
        <f t="shared" si="47"/>
        <v>-2.0000000018626451E-2</v>
      </c>
      <c r="DW9" s="86">
        <f t="shared" si="48"/>
        <v>-2.0000000018626451E-2</v>
      </c>
      <c r="DX9" s="86">
        <f t="shared" si="49"/>
        <v>-2.0000000018626451E-2</v>
      </c>
      <c r="DY9" s="86">
        <f t="shared" si="50"/>
        <v>-2.0000000018626451E-2</v>
      </c>
      <c r="DZ9" s="86">
        <f t="shared" si="51"/>
        <v>-2.0000000018626451E-2</v>
      </c>
      <c r="EA9" s="86">
        <f t="shared" si="52"/>
        <v>-2.0000000018626451E-2</v>
      </c>
      <c r="EB9" s="86">
        <f t="shared" si="53"/>
        <v>-2.0000000018626451E-2</v>
      </c>
      <c r="EC9" s="86">
        <f t="shared" si="54"/>
        <v>-2.0000000018626451E-2</v>
      </c>
      <c r="ED9" s="86">
        <f t="shared" si="55"/>
        <v>-2.0000000018626451E-2</v>
      </c>
      <c r="EE9" s="86">
        <f t="shared" si="56"/>
        <v>-2.0000000018626451E-2</v>
      </c>
      <c r="EF9" s="86">
        <f t="shared" si="57"/>
        <v>-2.0000000018626451E-2</v>
      </c>
      <c r="EG9" s="86">
        <f t="shared" si="58"/>
        <v>-2.0000000018626451E-2</v>
      </c>
      <c r="EH9" s="86">
        <f t="shared" si="59"/>
        <v>-2.0000000018626451E-2</v>
      </c>
      <c r="EI9" s="86">
        <f t="shared" si="60"/>
        <v>-2.0000000018626451E-2</v>
      </c>
      <c r="EJ9" s="86">
        <f t="shared" si="61"/>
        <v>-2.0000000018626451E-2</v>
      </c>
    </row>
    <row r="10" spans="1:140" s="83" customFormat="1" ht="13.15" customHeight="1" x14ac:dyDescent="0.2">
      <c r="A10" s="95" t="s">
        <v>120</v>
      </c>
      <c r="B10" s="95">
        <v>99</v>
      </c>
      <c r="C10" s="95" t="s">
        <v>135</v>
      </c>
      <c r="D10" s="97" t="s">
        <v>155</v>
      </c>
      <c r="E10" s="97"/>
      <c r="F10" s="97"/>
      <c r="G10" s="97"/>
      <c r="H10" s="97"/>
      <c r="I10" s="97"/>
      <c r="J10" s="96">
        <v>-31900</v>
      </c>
      <c r="K10" s="97">
        <v>9900</v>
      </c>
      <c r="L10" s="97">
        <v>10633.33</v>
      </c>
      <c r="M10" s="96">
        <f>11367-86000</f>
        <v>-74633</v>
      </c>
      <c r="N10" s="97">
        <v>28666</v>
      </c>
      <c r="O10" s="97">
        <v>28666</v>
      </c>
      <c r="P10" s="96">
        <f>28668-130000</f>
        <v>-101332</v>
      </c>
      <c r="Q10" s="97">
        <v>26000</v>
      </c>
      <c r="R10" s="98">
        <v>26000</v>
      </c>
      <c r="S10" s="276">
        <v>26000</v>
      </c>
      <c r="T10" s="99">
        <v>26000</v>
      </c>
      <c r="U10" s="99">
        <v>26000</v>
      </c>
      <c r="V10" s="99"/>
      <c r="W10" s="99"/>
      <c r="X10" s="96">
        <f>(33057.85-66115.7)</f>
        <v>-33057.85</v>
      </c>
      <c r="Y10" s="99">
        <v>33057.85</v>
      </c>
      <c r="Z10" s="99"/>
      <c r="AA10" s="96">
        <f>-180412.25</f>
        <v>-180412.25</v>
      </c>
      <c r="AB10" s="99">
        <v>45103.06</v>
      </c>
      <c r="AC10" s="96">
        <f>(45103.06+70000-280000)</f>
        <v>-164896.94</v>
      </c>
      <c r="AD10" s="99">
        <f>(45103.06+70000)</f>
        <v>115103.06</v>
      </c>
      <c r="AE10" s="99">
        <f>(45103.07+70000)</f>
        <v>115103.07</v>
      </c>
      <c r="AF10" s="99">
        <v>70000</v>
      </c>
      <c r="AG10" s="99"/>
      <c r="AH10" s="147"/>
      <c r="AI10" s="147"/>
      <c r="AJ10" s="96">
        <f>(87500-350000)</f>
        <v>-262500</v>
      </c>
      <c r="AK10" s="147">
        <v>87500</v>
      </c>
      <c r="AL10" s="147">
        <v>87500</v>
      </c>
      <c r="AM10" s="147">
        <v>87500</v>
      </c>
      <c r="AN10" s="96">
        <f>(100000-400000)</f>
        <v>-300000</v>
      </c>
      <c r="AO10" s="147">
        <v>100000</v>
      </c>
      <c r="AP10" s="147">
        <v>100000</v>
      </c>
      <c r="AQ10" s="96">
        <f>(200000-1000000)</f>
        <v>-800000</v>
      </c>
      <c r="AR10" s="147">
        <v>100000</v>
      </c>
      <c r="AS10" s="147">
        <v>100000</v>
      </c>
      <c r="AT10" s="147">
        <v>100000</v>
      </c>
      <c r="AU10" s="147">
        <v>100000</v>
      </c>
      <c r="AV10" s="147">
        <v>100000</v>
      </c>
      <c r="AW10" s="147">
        <v>100000</v>
      </c>
      <c r="AX10" s="147">
        <v>100000</v>
      </c>
      <c r="AY10" s="147">
        <v>100000</v>
      </c>
      <c r="AZ10" s="147">
        <v>100000</v>
      </c>
      <c r="BA10" s="147"/>
      <c r="BB10" s="147"/>
      <c r="BC10" s="147"/>
      <c r="BD10" s="147"/>
      <c r="BE10" s="147"/>
      <c r="BF10" s="147"/>
      <c r="BG10" s="147"/>
      <c r="BH10" s="147"/>
      <c r="BI10" s="147"/>
      <c r="BJ10" s="147"/>
      <c r="BK10" s="147"/>
      <c r="BL10" s="147"/>
      <c r="BM10" s="147"/>
      <c r="BN10" s="147"/>
      <c r="BO10" s="147"/>
      <c r="BP10" s="147"/>
      <c r="BQ10" s="147"/>
      <c r="BR10" s="147"/>
      <c r="BS10" s="147"/>
      <c r="BT10" s="147"/>
      <c r="BU10" s="147"/>
      <c r="BV10" s="147"/>
      <c r="BW10" s="147"/>
      <c r="BX10" s="147"/>
      <c r="BY10" s="147"/>
      <c r="BZ10" s="116"/>
      <c r="CA10" s="113">
        <f t="shared" si="0"/>
        <v>0.33000000007450581</v>
      </c>
      <c r="CB10" s="275">
        <f t="shared" si="1"/>
        <v>0</v>
      </c>
      <c r="CC10" s="275">
        <f t="shared" si="2"/>
        <v>0</v>
      </c>
      <c r="CD10" s="275">
        <f t="shared" si="3"/>
        <v>0</v>
      </c>
      <c r="CE10" s="275">
        <f t="shared" si="4"/>
        <v>0</v>
      </c>
      <c r="CF10" s="275">
        <f t="shared" si="5"/>
        <v>0</v>
      </c>
      <c r="CG10" s="275">
        <f t="shared" si="6"/>
        <v>-31900</v>
      </c>
      <c r="CH10" s="275">
        <f t="shared" si="7"/>
        <v>-22000</v>
      </c>
      <c r="CI10" s="275">
        <f t="shared" si="8"/>
        <v>-11366.67</v>
      </c>
      <c r="CJ10" s="275">
        <f t="shared" si="9"/>
        <v>-85999.67</v>
      </c>
      <c r="CK10" s="275">
        <f t="shared" si="10"/>
        <v>-57333.67</v>
      </c>
      <c r="CL10" s="275">
        <f t="shared" si="11"/>
        <v>-28667.67</v>
      </c>
      <c r="CM10" s="113">
        <f t="shared" si="12"/>
        <v>-129999.67</v>
      </c>
      <c r="CN10" s="113">
        <f t="shared" si="13"/>
        <v>-103999.67</v>
      </c>
      <c r="CO10" s="113">
        <f t="shared" si="14"/>
        <v>-77999.67</v>
      </c>
      <c r="CP10" s="100">
        <f t="shared" si="15"/>
        <v>-51999.67</v>
      </c>
      <c r="CQ10" s="101">
        <f t="shared" si="39"/>
        <v>-25999.67</v>
      </c>
      <c r="CR10" s="101">
        <f t="shared" si="16"/>
        <v>0.33000000000174623</v>
      </c>
      <c r="CS10" s="101">
        <f t="shared" si="17"/>
        <v>0.33000000000174623</v>
      </c>
      <c r="CT10" s="101">
        <f t="shared" si="18"/>
        <v>0.33000000000174623</v>
      </c>
      <c r="CU10" s="101">
        <f t="shared" si="19"/>
        <v>-33057.519999999997</v>
      </c>
      <c r="CV10" s="101">
        <f t="shared" si="20"/>
        <v>0.33000000000174623</v>
      </c>
      <c r="CW10" s="101">
        <f t="shared" si="21"/>
        <v>0.33000000000174623</v>
      </c>
      <c r="CX10" s="101">
        <f t="shared" si="40"/>
        <v>-180411.91999999998</v>
      </c>
      <c r="CY10" s="101">
        <f t="shared" si="22"/>
        <v>-135308.85999999999</v>
      </c>
      <c r="CZ10" s="101">
        <f t="shared" si="23"/>
        <v>-300205.8</v>
      </c>
      <c r="DA10" s="101">
        <f t="shared" si="41"/>
        <v>-185102.74</v>
      </c>
      <c r="DB10" s="101">
        <f t="shared" si="42"/>
        <v>-69999.669999999984</v>
      </c>
      <c r="DC10" s="101">
        <f t="shared" si="24"/>
        <v>0.33000000001629815</v>
      </c>
      <c r="DD10" s="101">
        <f t="shared" si="25"/>
        <v>0.33000000001629815</v>
      </c>
      <c r="DE10" s="101">
        <f t="shared" si="26"/>
        <v>0.33000000001629815</v>
      </c>
      <c r="DF10" s="101">
        <f t="shared" si="27"/>
        <v>0.33000000001629815</v>
      </c>
      <c r="DG10" s="101">
        <f t="shared" si="28"/>
        <v>-262499.67</v>
      </c>
      <c r="DH10" s="101">
        <f t="shared" si="29"/>
        <v>-174999.66999999998</v>
      </c>
      <c r="DI10" s="101">
        <f t="shared" si="30"/>
        <v>-87499.669999999984</v>
      </c>
      <c r="DJ10" s="101">
        <f t="shared" si="43"/>
        <v>0.33000000001629815</v>
      </c>
      <c r="DK10" s="101">
        <f t="shared" si="31"/>
        <v>-299999.67</v>
      </c>
      <c r="DL10" s="101">
        <f t="shared" si="32"/>
        <v>-199999.66999999998</v>
      </c>
      <c r="DM10" s="101">
        <f t="shared" si="33"/>
        <v>-99999.669999999984</v>
      </c>
      <c r="DN10" s="101">
        <f t="shared" si="34"/>
        <v>-899999.66999999993</v>
      </c>
      <c r="DO10" s="101">
        <f>+SUM($E10:$AQ10)</f>
        <v>-899999.66999999993</v>
      </c>
      <c r="DP10" s="101">
        <f>+SUM($E10:$AR10)</f>
        <v>-799999.66999999993</v>
      </c>
      <c r="DQ10" s="101">
        <f>+SUM($E10:$AS10)</f>
        <v>-699999.66999999993</v>
      </c>
      <c r="DR10" s="101">
        <f>+SUM($E10:$AT10)</f>
        <v>-599999.66999999993</v>
      </c>
      <c r="DS10" s="101">
        <f>+SUM($E10:$AU10)</f>
        <v>-499999.66999999993</v>
      </c>
      <c r="DT10" s="86">
        <f>+SUM($E10:$AV10)</f>
        <v>-399999.66999999993</v>
      </c>
      <c r="DU10" s="86">
        <f>+SUM($E10:$AW10)</f>
        <v>-299999.66999999993</v>
      </c>
      <c r="DV10" s="86">
        <f>+SUM($E10:$AX10)</f>
        <v>-199999.66999999993</v>
      </c>
      <c r="DW10" s="86">
        <f>+SUM($E10:$AY10)</f>
        <v>-99999.669999999925</v>
      </c>
      <c r="DX10" s="86">
        <f>+SUM($E10:$BA10)</f>
        <v>0.33000000007450581</v>
      </c>
      <c r="DY10" s="86">
        <f t="shared" si="50"/>
        <v>0.33000000007450581</v>
      </c>
      <c r="DZ10" s="86">
        <f t="shared" si="51"/>
        <v>0.33000000007450581</v>
      </c>
      <c r="EA10" s="86">
        <f t="shared" si="52"/>
        <v>0.33000000007450581</v>
      </c>
      <c r="EB10" s="86">
        <f t="shared" si="53"/>
        <v>0.33000000007450581</v>
      </c>
      <c r="EC10" s="86">
        <f t="shared" si="54"/>
        <v>0.33000000007450581</v>
      </c>
      <c r="ED10" s="86">
        <f t="shared" si="55"/>
        <v>0.33000000007450581</v>
      </c>
      <c r="EE10" s="86">
        <f t="shared" si="56"/>
        <v>0.33000000007450581</v>
      </c>
      <c r="EF10" s="86">
        <f t="shared" si="57"/>
        <v>0.33000000007450581</v>
      </c>
      <c r="EG10" s="86">
        <f t="shared" si="58"/>
        <v>0.33000000007450581</v>
      </c>
      <c r="EH10" s="86">
        <f t="shared" si="59"/>
        <v>0.33000000007450581</v>
      </c>
      <c r="EI10" s="86">
        <f t="shared" si="60"/>
        <v>0.33000000007450581</v>
      </c>
      <c r="EJ10" s="86">
        <f t="shared" si="61"/>
        <v>0.33000000007450581</v>
      </c>
    </row>
    <row r="11" spans="1:140" ht="13.15" customHeight="1" x14ac:dyDescent="0.2">
      <c r="A11" s="95" t="s">
        <v>120</v>
      </c>
      <c r="B11" s="95">
        <v>145</v>
      </c>
      <c r="C11" s="95" t="s">
        <v>19</v>
      </c>
      <c r="D11" s="97" t="s">
        <v>155</v>
      </c>
      <c r="E11" s="97"/>
      <c r="F11" s="97"/>
      <c r="G11" s="97"/>
      <c r="H11" s="97"/>
      <c r="I11" s="96">
        <v>-185211.3</v>
      </c>
      <c r="J11" s="97">
        <v>6446.28</v>
      </c>
      <c r="K11" s="97">
        <v>13521.28</v>
      </c>
      <c r="L11" s="97">
        <v>15000</v>
      </c>
      <c r="M11" s="97">
        <v>15000</v>
      </c>
      <c r="N11" s="97">
        <v>30276.3</v>
      </c>
      <c r="O11" s="97">
        <v>15000</v>
      </c>
      <c r="P11" s="97">
        <v>15000</v>
      </c>
      <c r="Q11" s="97">
        <v>15000</v>
      </c>
      <c r="R11" s="98">
        <v>15000</v>
      </c>
      <c r="S11" s="276">
        <v>15000</v>
      </c>
      <c r="T11" s="99">
        <v>29967.439999999999</v>
      </c>
      <c r="U11" s="96">
        <v>-626283.13</v>
      </c>
      <c r="V11" s="99">
        <v>26722.59</v>
      </c>
      <c r="W11" s="99">
        <v>28058.720000000001</v>
      </c>
      <c r="X11" s="99">
        <v>29461.65</v>
      </c>
      <c r="Y11" s="99">
        <v>30934.74</v>
      </c>
      <c r="Z11" s="99">
        <v>32481.47</v>
      </c>
      <c r="AA11" s="99">
        <v>46105.55</v>
      </c>
      <c r="AB11" s="99">
        <v>48410.83</v>
      </c>
      <c r="AC11" s="99">
        <v>50831.37</v>
      </c>
      <c r="AD11" s="96">
        <f>(53372.93+75000-150000)</f>
        <v>-21627.070000000007</v>
      </c>
      <c r="AE11" s="99">
        <f>(56041.58+75000)</f>
        <v>131041.58</v>
      </c>
      <c r="AF11" s="99">
        <v>63126.79</v>
      </c>
      <c r="AG11" s="96">
        <f>-150000</f>
        <v>-150000</v>
      </c>
      <c r="AH11" s="147">
        <v>150000</v>
      </c>
      <c r="AI11" s="147"/>
      <c r="AJ11" s="96">
        <f>(106115.95-212213.89)</f>
        <v>-106097.94000000002</v>
      </c>
      <c r="AK11" s="147">
        <v>106097.94</v>
      </c>
      <c r="AL11" s="147"/>
      <c r="AM11" s="96">
        <f>(163333.33-490000)</f>
        <v>-326666.67000000004</v>
      </c>
      <c r="AN11" s="99">
        <v>163333.32999999999</v>
      </c>
      <c r="AO11" s="99">
        <v>163333.34</v>
      </c>
      <c r="AP11" s="96">
        <f>(200000-800000)</f>
        <v>-600000</v>
      </c>
      <c r="AQ11" s="147">
        <v>200000</v>
      </c>
      <c r="AR11" s="147">
        <v>200000</v>
      </c>
      <c r="AS11" s="147">
        <v>200000</v>
      </c>
      <c r="AT11" s="147"/>
      <c r="AU11" s="147"/>
      <c r="AV11" s="147"/>
      <c r="AW11" s="147"/>
      <c r="AX11" s="147"/>
      <c r="AY11" s="147"/>
      <c r="AZ11" s="147"/>
      <c r="BA11" s="147"/>
      <c r="BB11" s="147"/>
      <c r="BC11" s="147"/>
      <c r="BD11" s="147"/>
      <c r="BE11" s="147"/>
      <c r="BF11" s="147"/>
      <c r="BG11" s="147"/>
      <c r="BH11" s="147"/>
      <c r="BI11" s="147"/>
      <c r="BJ11" s="147"/>
      <c r="BK11" s="147"/>
      <c r="BL11" s="147"/>
      <c r="BM11" s="147"/>
      <c r="BN11" s="147"/>
      <c r="BO11" s="147"/>
      <c r="BP11" s="147"/>
      <c r="BQ11" s="147"/>
      <c r="BR11" s="147"/>
      <c r="BS11" s="147"/>
      <c r="BT11" s="147"/>
      <c r="BU11" s="147"/>
      <c r="BV11" s="147"/>
      <c r="BW11" s="147"/>
      <c r="BX11" s="147"/>
      <c r="BY11" s="147"/>
      <c r="BZ11" s="116"/>
      <c r="CA11" s="113">
        <f t="shared" si="0"/>
        <v>-160734.91000000015</v>
      </c>
      <c r="CB11" s="275">
        <f t="shared" si="1"/>
        <v>0</v>
      </c>
      <c r="CC11" s="275">
        <f t="shared" si="2"/>
        <v>0</v>
      </c>
      <c r="CD11" s="275">
        <f t="shared" si="3"/>
        <v>0</v>
      </c>
      <c r="CE11" s="275">
        <f t="shared" si="4"/>
        <v>0</v>
      </c>
      <c r="CF11" s="275">
        <f t="shared" si="5"/>
        <v>-185211.3</v>
      </c>
      <c r="CG11" s="275">
        <f t="shared" si="6"/>
        <v>-178765.02</v>
      </c>
      <c r="CH11" s="275">
        <f t="shared" si="7"/>
        <v>-165243.74</v>
      </c>
      <c r="CI11" s="275">
        <f t="shared" si="8"/>
        <v>-150243.74</v>
      </c>
      <c r="CJ11" s="275">
        <f t="shared" si="9"/>
        <v>-135243.74</v>
      </c>
      <c r="CK11" s="275">
        <f t="shared" si="10"/>
        <v>-104967.43999999999</v>
      </c>
      <c r="CL11" s="275">
        <f t="shared" si="11"/>
        <v>-89967.439999999988</v>
      </c>
      <c r="CM11" s="113">
        <f t="shared" si="12"/>
        <v>-74967.439999999988</v>
      </c>
      <c r="CN11" s="113">
        <f t="shared" si="13"/>
        <v>-59967.439999999988</v>
      </c>
      <c r="CO11" s="113">
        <f t="shared" si="14"/>
        <v>-44967.439999999988</v>
      </c>
      <c r="CP11" s="100">
        <f t="shared" si="15"/>
        <v>-29967.439999999988</v>
      </c>
      <c r="CQ11" s="101">
        <f t="shared" si="39"/>
        <v>0</v>
      </c>
      <c r="CR11" s="101">
        <f t="shared" si="16"/>
        <v>-626283.13</v>
      </c>
      <c r="CS11" s="101">
        <f t="shared" si="17"/>
        <v>-599560.54</v>
      </c>
      <c r="CT11" s="101">
        <f t="shared" si="18"/>
        <v>-571501.82000000007</v>
      </c>
      <c r="CU11" s="101">
        <f t="shared" si="19"/>
        <v>-542040.17000000004</v>
      </c>
      <c r="CV11" s="101">
        <f t="shared" si="20"/>
        <v>-511105.43000000005</v>
      </c>
      <c r="CW11" s="101">
        <f t="shared" si="21"/>
        <v>-478623.96000000008</v>
      </c>
      <c r="CX11" s="101">
        <f t="shared" si="40"/>
        <v>-432518.41000000009</v>
      </c>
      <c r="CY11" s="101">
        <f t="shared" si="22"/>
        <v>-384107.58000000007</v>
      </c>
      <c r="CZ11" s="101">
        <f t="shared" si="23"/>
        <v>-333276.21000000008</v>
      </c>
      <c r="DA11" s="101">
        <f t="shared" si="41"/>
        <v>-354903.28000000009</v>
      </c>
      <c r="DB11" s="101">
        <f t="shared" si="42"/>
        <v>-223861.70000000007</v>
      </c>
      <c r="DC11" s="101">
        <f t="shared" si="24"/>
        <v>-160734.91000000006</v>
      </c>
      <c r="DD11" s="101">
        <f t="shared" si="25"/>
        <v>-310734.91000000003</v>
      </c>
      <c r="DE11" s="101">
        <f t="shared" si="26"/>
        <v>-160734.91000000003</v>
      </c>
      <c r="DF11" s="101">
        <f t="shared" si="27"/>
        <v>-160734.91000000003</v>
      </c>
      <c r="DG11" s="101">
        <f t="shared" si="28"/>
        <v>-266832.85000000003</v>
      </c>
      <c r="DH11" s="101">
        <f t="shared" si="29"/>
        <v>-160734.91000000003</v>
      </c>
      <c r="DI11" s="101">
        <f t="shared" si="30"/>
        <v>-160734.91000000003</v>
      </c>
      <c r="DJ11" s="101">
        <f t="shared" si="43"/>
        <v>-487401.58000000007</v>
      </c>
      <c r="DK11" s="101">
        <f t="shared" si="31"/>
        <v>-324068.25000000012</v>
      </c>
      <c r="DL11" s="101">
        <f t="shared" si="32"/>
        <v>-160734.91000000012</v>
      </c>
      <c r="DM11" s="101">
        <f t="shared" si="33"/>
        <v>-760734.91000000015</v>
      </c>
      <c r="DN11" s="101">
        <f t="shared" si="34"/>
        <v>-560734.91000000015</v>
      </c>
      <c r="DO11" s="101">
        <f t="shared" si="35"/>
        <v>-360734.91000000015</v>
      </c>
      <c r="DP11" s="101">
        <f t="shared" si="36"/>
        <v>-160734.91000000015</v>
      </c>
      <c r="DQ11" s="101">
        <f t="shared" si="37"/>
        <v>-160734.91000000015</v>
      </c>
      <c r="DR11" s="101">
        <f t="shared" si="38"/>
        <v>-160734.91000000015</v>
      </c>
      <c r="DS11" s="101">
        <f t="shared" si="44"/>
        <v>-160734.91000000015</v>
      </c>
      <c r="DT11" s="86">
        <f t="shared" si="45"/>
        <v>-160734.91000000015</v>
      </c>
      <c r="DU11" s="86">
        <f t="shared" si="46"/>
        <v>-160734.91000000015</v>
      </c>
      <c r="DV11" s="86">
        <f t="shared" si="47"/>
        <v>-160734.91000000015</v>
      </c>
      <c r="DW11" s="86">
        <f t="shared" si="48"/>
        <v>-160734.91000000015</v>
      </c>
      <c r="DX11" s="86">
        <f t="shared" si="49"/>
        <v>-160734.91000000015</v>
      </c>
      <c r="DY11" s="86">
        <f t="shared" si="50"/>
        <v>-160734.91000000015</v>
      </c>
      <c r="DZ11" s="86">
        <f t="shared" si="51"/>
        <v>-160734.91000000015</v>
      </c>
      <c r="EA11" s="86">
        <f t="shared" si="52"/>
        <v>-160734.91000000015</v>
      </c>
      <c r="EB11" s="86">
        <f t="shared" si="53"/>
        <v>-160734.91000000015</v>
      </c>
      <c r="EC11" s="86">
        <f t="shared" si="54"/>
        <v>-160734.91000000015</v>
      </c>
      <c r="ED11" s="86">
        <f t="shared" si="55"/>
        <v>-160734.91000000015</v>
      </c>
      <c r="EE11" s="86">
        <f t="shared" si="56"/>
        <v>-160734.91000000015</v>
      </c>
      <c r="EF11" s="86">
        <f t="shared" si="57"/>
        <v>-160734.91000000015</v>
      </c>
      <c r="EG11" s="86">
        <f t="shared" si="58"/>
        <v>-160734.91000000015</v>
      </c>
      <c r="EH11" s="86">
        <f t="shared" si="59"/>
        <v>-160734.91000000015</v>
      </c>
      <c r="EI11" s="86">
        <f t="shared" si="60"/>
        <v>-160734.91000000015</v>
      </c>
      <c r="EJ11" s="86">
        <f t="shared" si="61"/>
        <v>-160734.91000000015</v>
      </c>
    </row>
    <row r="12" spans="1:140" ht="13.15" customHeight="1" x14ac:dyDescent="0.2">
      <c r="A12" s="95" t="s">
        <v>120</v>
      </c>
      <c r="B12" s="95">
        <v>145</v>
      </c>
      <c r="C12" s="95" t="s">
        <v>19</v>
      </c>
      <c r="D12" s="97" t="s">
        <v>157</v>
      </c>
      <c r="E12" s="97"/>
      <c r="F12" s="97"/>
      <c r="G12" s="97"/>
      <c r="H12" s="97"/>
      <c r="I12" s="97"/>
      <c r="J12" s="97"/>
      <c r="K12" s="97"/>
      <c r="L12" s="97"/>
      <c r="M12" s="97"/>
      <c r="N12" s="97"/>
      <c r="O12" s="97"/>
      <c r="P12" s="97"/>
      <c r="Q12" s="97"/>
      <c r="R12" s="98"/>
      <c r="S12" s="276"/>
      <c r="T12" s="99"/>
      <c r="U12" s="99"/>
      <c r="V12" s="99">
        <v>23277.41</v>
      </c>
      <c r="W12" s="99">
        <v>21941.279999999999</v>
      </c>
      <c r="X12" s="99">
        <v>20538.349999999999</v>
      </c>
      <c r="Y12" s="99">
        <v>19065.259999999998</v>
      </c>
      <c r="Z12" s="99">
        <v>17518.53</v>
      </c>
      <c r="AA12" s="99">
        <v>15894.45</v>
      </c>
      <c r="AB12" s="109">
        <v>13589.17</v>
      </c>
      <c r="AC12" s="109">
        <v>11168.63</v>
      </c>
      <c r="AD12" s="109">
        <v>8627.07</v>
      </c>
      <c r="AE12" s="109">
        <v>5958.42</v>
      </c>
      <c r="AF12" s="109">
        <v>3156.34</v>
      </c>
      <c r="AG12" s="109"/>
      <c r="AH12" s="147"/>
      <c r="AI12" s="147"/>
      <c r="AJ12" s="147"/>
      <c r="AK12" s="147"/>
      <c r="AL12" s="147"/>
      <c r="AM12" s="147"/>
      <c r="AN12" s="147"/>
      <c r="AO12" s="147"/>
      <c r="AP12" s="147"/>
      <c r="AQ12" s="147"/>
      <c r="AR12" s="147"/>
      <c r="AS12" s="147"/>
      <c r="AT12" s="147"/>
      <c r="AU12" s="147"/>
      <c r="AV12" s="147"/>
      <c r="AW12" s="147"/>
      <c r="AX12" s="147"/>
      <c r="AY12" s="147"/>
      <c r="AZ12" s="147"/>
      <c r="BA12" s="147"/>
      <c r="BB12" s="147"/>
      <c r="BC12" s="147"/>
      <c r="BD12" s="147"/>
      <c r="BE12" s="147"/>
      <c r="BF12" s="147"/>
      <c r="BG12" s="147"/>
      <c r="BH12" s="147"/>
      <c r="BI12" s="147"/>
      <c r="BJ12" s="147"/>
      <c r="BK12" s="147"/>
      <c r="BL12" s="147"/>
      <c r="BM12" s="147"/>
      <c r="BN12" s="147"/>
      <c r="BO12" s="147"/>
      <c r="BP12" s="147"/>
      <c r="BQ12" s="147"/>
      <c r="BR12" s="147"/>
      <c r="BS12" s="147"/>
      <c r="BT12" s="147"/>
      <c r="BU12" s="147"/>
      <c r="BV12" s="147"/>
      <c r="BW12" s="147"/>
      <c r="BX12" s="147"/>
      <c r="BY12" s="147"/>
      <c r="BZ12" s="116"/>
      <c r="CA12" s="113">
        <f t="shared" si="0"/>
        <v>160734.91000000003</v>
      </c>
      <c r="CB12" s="275">
        <f t="shared" si="1"/>
        <v>0</v>
      </c>
      <c r="CC12" s="275">
        <f t="shared" si="2"/>
        <v>0</v>
      </c>
      <c r="CD12" s="275">
        <f t="shared" si="3"/>
        <v>0</v>
      </c>
      <c r="CE12" s="275">
        <f t="shared" si="4"/>
        <v>0</v>
      </c>
      <c r="CF12" s="275">
        <f t="shared" si="5"/>
        <v>0</v>
      </c>
      <c r="CG12" s="275">
        <f t="shared" si="6"/>
        <v>0</v>
      </c>
      <c r="CH12" s="275">
        <f t="shared" si="7"/>
        <v>0</v>
      </c>
      <c r="CI12" s="275">
        <f t="shared" si="8"/>
        <v>0</v>
      </c>
      <c r="CJ12" s="275">
        <f t="shared" si="9"/>
        <v>0</v>
      </c>
      <c r="CK12" s="275">
        <f t="shared" si="10"/>
        <v>0</v>
      </c>
      <c r="CL12" s="275">
        <f t="shared" si="11"/>
        <v>0</v>
      </c>
      <c r="CM12" s="113">
        <f t="shared" si="12"/>
        <v>0</v>
      </c>
      <c r="CN12" s="113">
        <f t="shared" si="13"/>
        <v>0</v>
      </c>
      <c r="CO12" s="113">
        <f t="shared" si="14"/>
        <v>0</v>
      </c>
      <c r="CP12" s="100">
        <f t="shared" si="15"/>
        <v>0</v>
      </c>
      <c r="CQ12" s="101">
        <f t="shared" si="39"/>
        <v>0</v>
      </c>
      <c r="CR12" s="101">
        <f t="shared" si="16"/>
        <v>0</v>
      </c>
      <c r="CS12" s="101">
        <f t="shared" si="17"/>
        <v>23277.41</v>
      </c>
      <c r="CT12" s="101">
        <f t="shared" si="18"/>
        <v>45218.69</v>
      </c>
      <c r="CU12" s="101">
        <f t="shared" si="19"/>
        <v>65757.040000000008</v>
      </c>
      <c r="CV12" s="101">
        <f t="shared" si="20"/>
        <v>84822.3</v>
      </c>
      <c r="CW12" s="101">
        <f t="shared" si="21"/>
        <v>102340.83</v>
      </c>
      <c r="CX12" s="101">
        <f t="shared" si="40"/>
        <v>118235.28</v>
      </c>
      <c r="CY12" s="101">
        <f t="shared" si="22"/>
        <v>131824.45000000001</v>
      </c>
      <c r="CZ12" s="101">
        <f t="shared" si="23"/>
        <v>142993.08000000002</v>
      </c>
      <c r="DA12" s="101">
        <f t="shared" si="41"/>
        <v>151620.15000000002</v>
      </c>
      <c r="DB12" s="101">
        <f t="shared" si="42"/>
        <v>157578.57000000004</v>
      </c>
      <c r="DC12" s="101">
        <f t="shared" si="24"/>
        <v>160734.91000000003</v>
      </c>
      <c r="DD12" s="101">
        <f t="shared" si="25"/>
        <v>160734.91000000003</v>
      </c>
      <c r="DE12" s="101">
        <f t="shared" si="26"/>
        <v>160734.91000000003</v>
      </c>
      <c r="DF12" s="101">
        <f t="shared" si="27"/>
        <v>160734.91000000003</v>
      </c>
      <c r="DG12" s="101">
        <f t="shared" si="28"/>
        <v>160734.91000000003</v>
      </c>
      <c r="DH12" s="101">
        <f t="shared" si="29"/>
        <v>160734.91000000003</v>
      </c>
      <c r="DI12" s="101">
        <f t="shared" si="30"/>
        <v>160734.91000000003</v>
      </c>
      <c r="DJ12" s="101">
        <f t="shared" si="43"/>
        <v>160734.91000000003</v>
      </c>
      <c r="DK12" s="101">
        <f t="shared" si="31"/>
        <v>160734.91000000003</v>
      </c>
      <c r="DL12" s="101">
        <f t="shared" si="32"/>
        <v>160734.91000000003</v>
      </c>
      <c r="DM12" s="101">
        <f t="shared" si="33"/>
        <v>160734.91000000003</v>
      </c>
      <c r="DN12" s="101">
        <f t="shared" si="34"/>
        <v>160734.91000000003</v>
      </c>
      <c r="DO12" s="101">
        <f t="shared" si="35"/>
        <v>160734.91000000003</v>
      </c>
      <c r="DP12" s="101">
        <f t="shared" si="36"/>
        <v>160734.91000000003</v>
      </c>
      <c r="DQ12" s="101">
        <f t="shared" si="37"/>
        <v>160734.91000000003</v>
      </c>
      <c r="DR12" s="101">
        <f t="shared" si="38"/>
        <v>160734.91000000003</v>
      </c>
      <c r="DS12" s="101">
        <f t="shared" si="44"/>
        <v>160734.91000000003</v>
      </c>
      <c r="DT12" s="86">
        <f t="shared" si="45"/>
        <v>160734.91000000003</v>
      </c>
      <c r="DU12" s="86">
        <f t="shared" si="46"/>
        <v>160734.91000000003</v>
      </c>
      <c r="DV12" s="86">
        <f t="shared" si="47"/>
        <v>160734.91000000003</v>
      </c>
      <c r="DW12" s="86">
        <f t="shared" si="48"/>
        <v>160734.91000000003</v>
      </c>
      <c r="DX12" s="86">
        <f t="shared" si="49"/>
        <v>160734.91000000003</v>
      </c>
      <c r="DY12" s="86">
        <f t="shared" si="50"/>
        <v>160734.91000000003</v>
      </c>
      <c r="DZ12" s="86">
        <f t="shared" si="51"/>
        <v>160734.91000000003</v>
      </c>
      <c r="EA12" s="86">
        <f t="shared" si="52"/>
        <v>160734.91000000003</v>
      </c>
      <c r="EB12" s="86">
        <f t="shared" si="53"/>
        <v>160734.91000000003</v>
      </c>
      <c r="EC12" s="86">
        <f t="shared" si="54"/>
        <v>160734.91000000003</v>
      </c>
      <c r="ED12" s="86">
        <f t="shared" si="55"/>
        <v>160734.91000000003</v>
      </c>
      <c r="EE12" s="86">
        <f t="shared" si="56"/>
        <v>160734.91000000003</v>
      </c>
      <c r="EF12" s="86">
        <f t="shared" si="57"/>
        <v>160734.91000000003</v>
      </c>
      <c r="EG12" s="86">
        <f t="shared" si="58"/>
        <v>160734.91000000003</v>
      </c>
      <c r="EH12" s="86">
        <f t="shared" si="59"/>
        <v>160734.91000000003</v>
      </c>
      <c r="EI12" s="86">
        <f t="shared" si="60"/>
        <v>160734.91000000003</v>
      </c>
      <c r="EJ12" s="86">
        <f t="shared" si="61"/>
        <v>160734.91000000003</v>
      </c>
    </row>
    <row r="13" spans="1:140" ht="13.15" customHeight="1" x14ac:dyDescent="0.2">
      <c r="A13" s="95" t="s">
        <v>120</v>
      </c>
      <c r="B13" s="95">
        <v>106</v>
      </c>
      <c r="C13" s="95" t="s">
        <v>119</v>
      </c>
      <c r="D13" s="97" t="s">
        <v>155</v>
      </c>
      <c r="E13" s="97"/>
      <c r="F13" s="97"/>
      <c r="G13" s="97"/>
      <c r="H13" s="97"/>
      <c r="I13" s="96">
        <v>-151362.51</v>
      </c>
      <c r="J13" s="97">
        <v>15330.64</v>
      </c>
      <c r="K13" s="97">
        <v>15330.64</v>
      </c>
      <c r="L13" s="97">
        <v>18000</v>
      </c>
      <c r="M13" s="97">
        <v>18000</v>
      </c>
      <c r="N13" s="97">
        <v>18000</v>
      </c>
      <c r="O13" s="97">
        <v>18000</v>
      </c>
      <c r="P13" s="97">
        <v>18000</v>
      </c>
      <c r="Q13" s="96">
        <f>24000-128645</f>
        <v>-104645</v>
      </c>
      <c r="R13" s="98">
        <v>24000</v>
      </c>
      <c r="S13" s="276">
        <v>24000</v>
      </c>
      <c r="T13" s="99">
        <v>24000</v>
      </c>
      <c r="U13" s="99">
        <v>24000</v>
      </c>
      <c r="V13" s="96">
        <f>39346.23-41180.4</f>
        <v>-1834.1699999999983</v>
      </c>
      <c r="W13" s="99">
        <v>20590.2</v>
      </c>
      <c r="X13" s="99">
        <v>20590.2</v>
      </c>
      <c r="Y13" s="99"/>
      <c r="Z13" s="96">
        <v>-62504.13</v>
      </c>
      <c r="AA13" s="99">
        <v>31252.064999999999</v>
      </c>
      <c r="AB13" s="96">
        <f>(31252.065-34710.74)</f>
        <v>-3458.6749999999993</v>
      </c>
      <c r="AC13" s="109">
        <v>34710.74</v>
      </c>
      <c r="AD13" s="109"/>
      <c r="AE13" s="96">
        <f>(66000-132000)</f>
        <v>-66000</v>
      </c>
      <c r="AF13" s="109">
        <v>66000</v>
      </c>
      <c r="AG13" s="109"/>
      <c r="AH13" s="147"/>
      <c r="AI13" s="147"/>
      <c r="AJ13" s="147"/>
      <c r="AK13" s="96">
        <f>(63333.03-190000)</f>
        <v>-126666.97</v>
      </c>
      <c r="AL13" s="147">
        <f>126667</f>
        <v>126667</v>
      </c>
      <c r="AM13" s="96">
        <f>(97500-390000)</f>
        <v>-292500</v>
      </c>
      <c r="AN13" s="147">
        <v>97500</v>
      </c>
      <c r="AO13" s="147">
        <v>97500</v>
      </c>
      <c r="AP13" s="147">
        <v>97500</v>
      </c>
      <c r="AQ13" s="96">
        <f>(93000-280000)</f>
        <v>-187000</v>
      </c>
      <c r="AR13" s="147">
        <v>93000</v>
      </c>
      <c r="AS13" s="147">
        <v>94000</v>
      </c>
      <c r="AT13" s="147"/>
      <c r="AU13" s="147"/>
      <c r="AV13" s="147"/>
      <c r="AW13" s="147"/>
      <c r="AX13" s="147"/>
      <c r="AY13" s="147"/>
      <c r="AZ13" s="147"/>
      <c r="BA13" s="147"/>
      <c r="BB13" s="147"/>
      <c r="BC13" s="147"/>
      <c r="BD13" s="147"/>
      <c r="BE13" s="147"/>
      <c r="BF13" s="147"/>
      <c r="BG13" s="147"/>
      <c r="BH13" s="147"/>
      <c r="BI13" s="147"/>
      <c r="BJ13" s="147"/>
      <c r="BK13" s="147"/>
      <c r="BL13" s="147"/>
      <c r="BM13" s="147"/>
      <c r="BN13" s="147"/>
      <c r="BO13" s="147"/>
      <c r="BP13" s="147"/>
      <c r="BQ13" s="147"/>
      <c r="BR13" s="147"/>
      <c r="BS13" s="147"/>
      <c r="BT13" s="147"/>
      <c r="BU13" s="147"/>
      <c r="BV13" s="147"/>
      <c r="BW13" s="147"/>
      <c r="BX13" s="147"/>
      <c r="BY13" s="147"/>
      <c r="BZ13" s="116"/>
      <c r="CA13" s="113">
        <f t="shared" si="0"/>
        <v>3.0000000027939677E-2</v>
      </c>
      <c r="CB13" s="275">
        <f t="shared" si="1"/>
        <v>0</v>
      </c>
      <c r="CC13" s="275">
        <f t="shared" si="2"/>
        <v>0</v>
      </c>
      <c r="CD13" s="275">
        <f t="shared" si="3"/>
        <v>0</v>
      </c>
      <c r="CE13" s="275">
        <f t="shared" si="4"/>
        <v>0</v>
      </c>
      <c r="CF13" s="275">
        <f t="shared" si="5"/>
        <v>-151362.51</v>
      </c>
      <c r="CG13" s="275">
        <f t="shared" si="6"/>
        <v>-136031.87</v>
      </c>
      <c r="CH13" s="275">
        <f t="shared" si="7"/>
        <v>-120701.23</v>
      </c>
      <c r="CI13" s="275">
        <f t="shared" si="8"/>
        <v>-102701.23</v>
      </c>
      <c r="CJ13" s="275">
        <f t="shared" si="9"/>
        <v>-84701.23</v>
      </c>
      <c r="CK13" s="275">
        <f t="shared" si="10"/>
        <v>-66701.23</v>
      </c>
      <c r="CL13" s="275">
        <f t="shared" si="11"/>
        <v>-48701.229999999996</v>
      </c>
      <c r="CM13" s="113">
        <f t="shared" si="12"/>
        <v>-30701.229999999996</v>
      </c>
      <c r="CN13" s="113">
        <f t="shared" si="13"/>
        <v>-135346.22999999998</v>
      </c>
      <c r="CO13" s="113">
        <f t="shared" si="14"/>
        <v>-111346.22999999998</v>
      </c>
      <c r="CP13" s="100">
        <f t="shared" si="15"/>
        <v>-87346.229999999981</v>
      </c>
      <c r="CQ13" s="101">
        <f t="shared" si="39"/>
        <v>-63346.229999999981</v>
      </c>
      <c r="CR13" s="101">
        <f t="shared" si="16"/>
        <v>-39346.229999999981</v>
      </c>
      <c r="CS13" s="101">
        <f t="shared" si="17"/>
        <v>-41180.39999999998</v>
      </c>
      <c r="CT13" s="101">
        <f t="shared" si="18"/>
        <v>-20590.199999999979</v>
      </c>
      <c r="CU13" s="101">
        <f t="shared" si="19"/>
        <v>0</v>
      </c>
      <c r="CV13" s="101">
        <f t="shared" si="20"/>
        <v>0</v>
      </c>
      <c r="CW13" s="101">
        <f t="shared" si="21"/>
        <v>-62504.129999999976</v>
      </c>
      <c r="CX13" s="101">
        <f t="shared" si="40"/>
        <v>-31252.064999999977</v>
      </c>
      <c r="CY13" s="101">
        <f t="shared" si="22"/>
        <v>-34710.739999999976</v>
      </c>
      <c r="CZ13" s="101">
        <f t="shared" si="23"/>
        <v>0</v>
      </c>
      <c r="DA13" s="101">
        <f t="shared" si="41"/>
        <v>0</v>
      </c>
      <c r="DB13" s="101">
        <f t="shared" si="42"/>
        <v>-65999.999999999971</v>
      </c>
      <c r="DC13" s="101">
        <f t="shared" si="24"/>
        <v>0</v>
      </c>
      <c r="DD13" s="101">
        <f t="shared" si="25"/>
        <v>0</v>
      </c>
      <c r="DE13" s="101">
        <f t="shared" si="26"/>
        <v>0</v>
      </c>
      <c r="DF13" s="101">
        <f t="shared" si="27"/>
        <v>0</v>
      </c>
      <c r="DG13" s="101">
        <f t="shared" si="28"/>
        <v>0</v>
      </c>
      <c r="DH13" s="101">
        <f t="shared" si="29"/>
        <v>-126666.96999999997</v>
      </c>
      <c r="DI13" s="101">
        <f t="shared" si="30"/>
        <v>3.0000000027939677E-2</v>
      </c>
      <c r="DJ13" s="101">
        <f t="shared" si="43"/>
        <v>-292499.96999999997</v>
      </c>
      <c r="DK13" s="101">
        <f t="shared" si="31"/>
        <v>-194999.96999999997</v>
      </c>
      <c r="DL13" s="101">
        <f t="shared" si="32"/>
        <v>-97499.969999999972</v>
      </c>
      <c r="DM13" s="101">
        <f t="shared" si="33"/>
        <v>3.0000000027939677E-2</v>
      </c>
      <c r="DN13" s="101">
        <f t="shared" si="34"/>
        <v>-186999.96999999997</v>
      </c>
      <c r="DO13" s="101">
        <f t="shared" si="35"/>
        <v>-93999.969999999972</v>
      </c>
      <c r="DP13" s="101">
        <f t="shared" si="36"/>
        <v>3.0000000027939677E-2</v>
      </c>
      <c r="DQ13" s="101">
        <f t="shared" si="37"/>
        <v>3.0000000027939677E-2</v>
      </c>
      <c r="DR13" s="101">
        <f t="shared" si="38"/>
        <v>3.0000000027939677E-2</v>
      </c>
      <c r="DS13" s="101">
        <f t="shared" si="44"/>
        <v>3.0000000027939677E-2</v>
      </c>
      <c r="DT13" s="86">
        <f t="shared" si="45"/>
        <v>3.0000000027939677E-2</v>
      </c>
      <c r="DU13" s="86">
        <f t="shared" si="46"/>
        <v>3.0000000027939677E-2</v>
      </c>
      <c r="DV13" s="86">
        <f t="shared" si="47"/>
        <v>3.0000000027939677E-2</v>
      </c>
      <c r="DW13" s="86">
        <f t="shared" si="48"/>
        <v>3.0000000027939677E-2</v>
      </c>
      <c r="DX13" s="86">
        <f t="shared" si="49"/>
        <v>3.0000000027939677E-2</v>
      </c>
      <c r="DY13" s="86">
        <f t="shared" si="50"/>
        <v>3.0000000027939677E-2</v>
      </c>
      <c r="DZ13" s="86">
        <f t="shared" si="51"/>
        <v>3.0000000027939677E-2</v>
      </c>
      <c r="EA13" s="86">
        <f t="shared" si="52"/>
        <v>3.0000000027939677E-2</v>
      </c>
      <c r="EB13" s="86">
        <f t="shared" si="53"/>
        <v>3.0000000027939677E-2</v>
      </c>
      <c r="EC13" s="86">
        <f t="shared" si="54"/>
        <v>3.0000000027939677E-2</v>
      </c>
      <c r="ED13" s="86">
        <f t="shared" si="55"/>
        <v>3.0000000027939677E-2</v>
      </c>
      <c r="EE13" s="86">
        <f t="shared" si="56"/>
        <v>3.0000000027939677E-2</v>
      </c>
      <c r="EF13" s="86">
        <f t="shared" si="57"/>
        <v>3.0000000027939677E-2</v>
      </c>
      <c r="EG13" s="86">
        <f t="shared" si="58"/>
        <v>3.0000000027939677E-2</v>
      </c>
      <c r="EH13" s="86">
        <f t="shared" si="59"/>
        <v>3.0000000027939677E-2</v>
      </c>
      <c r="EI13" s="86">
        <f t="shared" si="60"/>
        <v>3.0000000027939677E-2</v>
      </c>
      <c r="EJ13" s="86">
        <f t="shared" si="61"/>
        <v>3.0000000027939677E-2</v>
      </c>
    </row>
    <row r="14" spans="1:140" ht="13.15" customHeight="1" x14ac:dyDescent="0.2">
      <c r="A14" s="95" t="s">
        <v>120</v>
      </c>
      <c r="B14" s="95">
        <v>22</v>
      </c>
      <c r="C14" s="95" t="s">
        <v>169</v>
      </c>
      <c r="D14" s="97" t="s">
        <v>155</v>
      </c>
      <c r="E14" s="97"/>
      <c r="F14" s="97"/>
      <c r="G14" s="97"/>
      <c r="H14" s="97"/>
      <c r="I14" s="96">
        <v>-90579</v>
      </c>
      <c r="J14" s="97">
        <f>11322+11332.38</f>
        <v>22654.379999999997</v>
      </c>
      <c r="K14" s="97">
        <v>11332.38</v>
      </c>
      <c r="L14" s="97">
        <v>11332.38</v>
      </c>
      <c r="M14" s="97">
        <v>11332.38</v>
      </c>
      <c r="N14" s="97">
        <v>11332.38</v>
      </c>
      <c r="O14" s="97">
        <v>11332.38</v>
      </c>
      <c r="P14" s="97">
        <v>11262.72</v>
      </c>
      <c r="Q14" s="97"/>
      <c r="R14" s="98"/>
      <c r="S14" s="276"/>
      <c r="T14" s="99"/>
      <c r="U14" s="96">
        <f>36462.81-109388.43</f>
        <v>-72925.62</v>
      </c>
      <c r="V14" s="99">
        <v>36462.81</v>
      </c>
      <c r="W14" s="99">
        <v>36462.81</v>
      </c>
      <c r="X14" s="96">
        <f>48581.686-242908.43</f>
        <v>-194326.74400000001</v>
      </c>
      <c r="Y14" s="99">
        <v>48581.68</v>
      </c>
      <c r="Z14" s="99">
        <v>48581.68</v>
      </c>
      <c r="AA14" s="99">
        <v>48581.68</v>
      </c>
      <c r="AB14" s="109">
        <v>48581.68</v>
      </c>
      <c r="AC14" s="109"/>
      <c r="AD14" s="109"/>
      <c r="AE14" s="109"/>
      <c r="AF14" s="109"/>
      <c r="AG14" s="109"/>
      <c r="AH14" s="147"/>
      <c r="AI14" s="147"/>
      <c r="AJ14" s="147"/>
      <c r="AK14" s="147"/>
      <c r="AL14" s="147"/>
      <c r="AM14" s="147"/>
      <c r="AN14" s="147"/>
      <c r="AO14" s="147"/>
      <c r="AP14" s="147"/>
      <c r="AQ14" s="147"/>
      <c r="AR14" s="147"/>
      <c r="AS14" s="147"/>
      <c r="AT14" s="147"/>
      <c r="AU14" s="147"/>
      <c r="AV14" s="147"/>
      <c r="AW14" s="147"/>
      <c r="AX14" s="147"/>
      <c r="AY14" s="147"/>
      <c r="AZ14" s="147"/>
      <c r="BA14" s="147"/>
      <c r="BB14" s="147"/>
      <c r="BC14" s="147"/>
      <c r="BD14" s="147"/>
      <c r="BE14" s="147"/>
      <c r="BF14" s="147"/>
      <c r="BG14" s="147"/>
      <c r="BH14" s="147"/>
      <c r="BI14" s="147"/>
      <c r="BJ14" s="147"/>
      <c r="BK14" s="147"/>
      <c r="BL14" s="147"/>
      <c r="BM14" s="147"/>
      <c r="BN14" s="147"/>
      <c r="BO14" s="147"/>
      <c r="BP14" s="147"/>
      <c r="BQ14" s="147"/>
      <c r="BR14" s="147"/>
      <c r="BS14" s="147"/>
      <c r="BT14" s="147"/>
      <c r="BU14" s="147"/>
      <c r="BV14" s="147"/>
      <c r="BW14" s="147"/>
      <c r="BX14" s="147"/>
      <c r="BY14" s="147"/>
      <c r="BZ14" s="116"/>
      <c r="CA14" s="113">
        <f t="shared" si="0"/>
        <v>-2.4000000019441359E-2</v>
      </c>
      <c r="CB14" s="275">
        <f t="shared" si="1"/>
        <v>0</v>
      </c>
      <c r="CC14" s="275">
        <f t="shared" si="2"/>
        <v>0</v>
      </c>
      <c r="CD14" s="275">
        <f t="shared" si="3"/>
        <v>0</v>
      </c>
      <c r="CE14" s="275">
        <f t="shared" si="4"/>
        <v>0</v>
      </c>
      <c r="CF14" s="275">
        <f t="shared" si="5"/>
        <v>-90579</v>
      </c>
      <c r="CG14" s="275">
        <f t="shared" si="6"/>
        <v>-67924.62</v>
      </c>
      <c r="CH14" s="275">
        <f t="shared" si="7"/>
        <v>-56592.24</v>
      </c>
      <c r="CI14" s="275">
        <f t="shared" si="8"/>
        <v>-45259.86</v>
      </c>
      <c r="CJ14" s="275">
        <f t="shared" si="9"/>
        <v>-33927.480000000003</v>
      </c>
      <c r="CK14" s="275">
        <f t="shared" si="10"/>
        <v>-22595.100000000006</v>
      </c>
      <c r="CL14" s="275">
        <f t="shared" si="11"/>
        <v>-11262.720000000007</v>
      </c>
      <c r="CM14" s="113">
        <f t="shared" si="12"/>
        <v>0</v>
      </c>
      <c r="CN14" s="113">
        <f t="shared" si="13"/>
        <v>0</v>
      </c>
      <c r="CO14" s="113">
        <f t="shared" si="14"/>
        <v>0</v>
      </c>
      <c r="CP14" s="100">
        <f t="shared" si="15"/>
        <v>0</v>
      </c>
      <c r="CQ14" s="101">
        <f t="shared" si="39"/>
        <v>0</v>
      </c>
      <c r="CR14" s="101">
        <f t="shared" si="16"/>
        <v>-72925.62</v>
      </c>
      <c r="CS14" s="101">
        <f t="shared" si="17"/>
        <v>-36462.81</v>
      </c>
      <c r="CT14" s="101">
        <f t="shared" si="18"/>
        <v>0</v>
      </c>
      <c r="CU14" s="101">
        <f t="shared" si="19"/>
        <v>-194326.74400000001</v>
      </c>
      <c r="CV14" s="101">
        <f t="shared" si="20"/>
        <v>-145745.06400000001</v>
      </c>
      <c r="CW14" s="101">
        <f t="shared" si="21"/>
        <v>-97163.38400000002</v>
      </c>
      <c r="CX14" s="101">
        <f t="shared" si="40"/>
        <v>-48581.70400000002</v>
      </c>
      <c r="CY14" s="101">
        <f t="shared" si="22"/>
        <v>-2.4000000019441359E-2</v>
      </c>
      <c r="CZ14" s="101">
        <f t="shared" si="23"/>
        <v>-2.4000000019441359E-2</v>
      </c>
      <c r="DA14" s="101">
        <f t="shared" si="41"/>
        <v>-2.4000000019441359E-2</v>
      </c>
      <c r="DB14" s="101">
        <f t="shared" si="42"/>
        <v>-2.4000000019441359E-2</v>
      </c>
      <c r="DC14" s="101">
        <f t="shared" si="24"/>
        <v>-2.4000000019441359E-2</v>
      </c>
      <c r="DD14" s="101">
        <f t="shared" si="25"/>
        <v>-2.4000000019441359E-2</v>
      </c>
      <c r="DE14" s="101">
        <f t="shared" si="26"/>
        <v>-2.4000000019441359E-2</v>
      </c>
      <c r="DF14" s="101">
        <f t="shared" si="27"/>
        <v>-2.4000000019441359E-2</v>
      </c>
      <c r="DG14" s="101">
        <f t="shared" si="28"/>
        <v>-2.4000000019441359E-2</v>
      </c>
      <c r="DH14" s="101">
        <f t="shared" si="29"/>
        <v>-2.4000000019441359E-2</v>
      </c>
      <c r="DI14" s="101">
        <f t="shared" si="30"/>
        <v>-2.4000000019441359E-2</v>
      </c>
      <c r="DJ14" s="101">
        <f t="shared" si="43"/>
        <v>-2.4000000019441359E-2</v>
      </c>
      <c r="DK14" s="101">
        <f t="shared" si="31"/>
        <v>-2.4000000019441359E-2</v>
      </c>
      <c r="DL14" s="101">
        <f t="shared" si="32"/>
        <v>-2.4000000019441359E-2</v>
      </c>
      <c r="DM14" s="101">
        <f t="shared" si="33"/>
        <v>-2.4000000019441359E-2</v>
      </c>
      <c r="DN14" s="101">
        <f t="shared" si="34"/>
        <v>-2.4000000019441359E-2</v>
      </c>
      <c r="DO14" s="101">
        <f t="shared" si="35"/>
        <v>-2.4000000019441359E-2</v>
      </c>
      <c r="DP14" s="101">
        <f t="shared" si="36"/>
        <v>-2.4000000019441359E-2</v>
      </c>
      <c r="DQ14" s="101">
        <f t="shared" si="37"/>
        <v>-2.4000000019441359E-2</v>
      </c>
      <c r="DR14" s="101">
        <f t="shared" si="38"/>
        <v>-2.4000000019441359E-2</v>
      </c>
      <c r="DS14" s="101">
        <f t="shared" si="44"/>
        <v>-2.4000000019441359E-2</v>
      </c>
      <c r="DT14" s="86">
        <f t="shared" si="45"/>
        <v>-2.4000000019441359E-2</v>
      </c>
      <c r="DU14" s="86">
        <f t="shared" si="46"/>
        <v>-2.4000000019441359E-2</v>
      </c>
      <c r="DV14" s="86">
        <f t="shared" si="47"/>
        <v>-2.4000000019441359E-2</v>
      </c>
      <c r="DW14" s="86">
        <f t="shared" si="48"/>
        <v>-2.4000000019441359E-2</v>
      </c>
      <c r="DX14" s="86">
        <f t="shared" si="49"/>
        <v>-2.4000000019441359E-2</v>
      </c>
      <c r="DY14" s="86">
        <f t="shared" si="50"/>
        <v>-2.4000000019441359E-2</v>
      </c>
      <c r="DZ14" s="86">
        <f t="shared" si="51"/>
        <v>-2.4000000019441359E-2</v>
      </c>
      <c r="EA14" s="86">
        <f t="shared" si="52"/>
        <v>-2.4000000019441359E-2</v>
      </c>
      <c r="EB14" s="86">
        <f t="shared" si="53"/>
        <v>-2.4000000019441359E-2</v>
      </c>
      <c r="EC14" s="86">
        <f t="shared" si="54"/>
        <v>-2.4000000019441359E-2</v>
      </c>
      <c r="ED14" s="86">
        <f t="shared" si="55"/>
        <v>-2.4000000019441359E-2</v>
      </c>
      <c r="EE14" s="86">
        <f t="shared" si="56"/>
        <v>-2.4000000019441359E-2</v>
      </c>
      <c r="EF14" s="86">
        <f t="shared" si="57"/>
        <v>-2.4000000019441359E-2</v>
      </c>
      <c r="EG14" s="86">
        <f t="shared" si="58"/>
        <v>-2.4000000019441359E-2</v>
      </c>
      <c r="EH14" s="86">
        <f t="shared" si="59"/>
        <v>-2.4000000019441359E-2</v>
      </c>
      <c r="EI14" s="86">
        <f t="shared" si="60"/>
        <v>-2.4000000019441359E-2</v>
      </c>
      <c r="EJ14" s="86">
        <f t="shared" si="61"/>
        <v>-2.4000000019441359E-2</v>
      </c>
    </row>
    <row r="15" spans="1:140" ht="13.15" customHeight="1" x14ac:dyDescent="0.2">
      <c r="A15" s="95" t="s">
        <v>120</v>
      </c>
      <c r="B15" s="95">
        <v>15</v>
      </c>
      <c r="C15" s="95" t="s">
        <v>121</v>
      </c>
      <c r="D15" s="97" t="s">
        <v>155</v>
      </c>
      <c r="E15" s="97"/>
      <c r="F15" s="97"/>
      <c r="G15" s="97"/>
      <c r="H15" s="97"/>
      <c r="I15" s="97"/>
      <c r="J15" s="97"/>
      <c r="K15" s="97"/>
      <c r="L15" s="96">
        <v>-380000</v>
      </c>
      <c r="M15" s="97">
        <v>38000</v>
      </c>
      <c r="N15" s="97">
        <v>38000</v>
      </c>
      <c r="O15" s="97">
        <v>38000</v>
      </c>
      <c r="P15" s="97">
        <v>38000</v>
      </c>
      <c r="Q15" s="97">
        <v>38000</v>
      </c>
      <c r="R15" s="98">
        <v>38000</v>
      </c>
      <c r="S15" s="276">
        <v>38000</v>
      </c>
      <c r="T15" s="99">
        <v>38000</v>
      </c>
      <c r="U15" s="99">
        <v>38000</v>
      </c>
      <c r="V15" s="99">
        <v>38000</v>
      </c>
      <c r="W15" s="99"/>
      <c r="X15" s="96">
        <v>-3059282.67</v>
      </c>
      <c r="Y15" s="278">
        <v>22470.11126110176</v>
      </c>
      <c r="Z15" s="99">
        <v>24155.369605684391</v>
      </c>
      <c r="AA15" s="99">
        <v>25967.022326110717</v>
      </c>
      <c r="AB15" s="99">
        <v>27914.549000569008</v>
      </c>
      <c r="AC15" s="96">
        <f>(30008.1401756117-240000)</f>
        <v>-209991.85982438829</v>
      </c>
      <c r="AD15" s="99">
        <f>(32258.7506887826+60000+75840.5-75840.5)</f>
        <v>92258.750688782602</v>
      </c>
      <c r="AE15" s="99">
        <f>(34678.1569904412+60000)</f>
        <v>94678.156990441203</v>
      </c>
      <c r="AI15" s="99">
        <f>(37279.0187647243+60000)</f>
        <v>97279.0187647243</v>
      </c>
      <c r="AJ15" s="99">
        <f>(40074.9451720787+60000)</f>
        <v>100074.9451720787</v>
      </c>
      <c r="AK15" s="99">
        <v>43080.566059984572</v>
      </c>
      <c r="AL15" s="99">
        <v>46311.608514483407</v>
      </c>
      <c r="AM15" s="99">
        <v>49784.979153069668</v>
      </c>
      <c r="AN15" s="99">
        <v>53518.85258954989</v>
      </c>
      <c r="AO15" s="99">
        <v>57532.766533766131</v>
      </c>
      <c r="AP15" s="96">
        <f>(61847.7240237986+150000-450000)</f>
        <v>-238152.2759762014</v>
      </c>
      <c r="AQ15" s="99">
        <f>(66486.3033255835+150000)</f>
        <v>216486.30332558352</v>
      </c>
      <c r="AR15" s="99">
        <f>(71472.7760750022+150000)</f>
        <v>221472.77607500221</v>
      </c>
      <c r="AS15" s="99">
        <v>76833.234280627425</v>
      </c>
      <c r="AT15" s="99">
        <v>82595.726851674466</v>
      </c>
      <c r="AU15" s="99">
        <v>88790.406365550065</v>
      </c>
      <c r="AV15" s="99">
        <v>95449.686842966315</v>
      </c>
      <c r="AW15" s="99">
        <v>102608.4133561888</v>
      </c>
      <c r="AX15" s="99">
        <v>110304.04435790295</v>
      </c>
      <c r="AY15" s="99">
        <v>118576.84768474568</v>
      </c>
      <c r="AZ15" s="99"/>
      <c r="BA15" s="99"/>
      <c r="BB15" s="99"/>
      <c r="BC15" s="99"/>
      <c r="BD15" s="99"/>
      <c r="BE15" s="99"/>
      <c r="BF15" s="99"/>
      <c r="BG15" s="99"/>
      <c r="BH15" s="99"/>
      <c r="BI15" s="99"/>
      <c r="BJ15" s="99"/>
      <c r="BK15" s="99"/>
      <c r="BL15" s="99"/>
      <c r="BM15" s="99"/>
      <c r="BN15" s="99"/>
      <c r="BO15" s="99"/>
      <c r="BP15" s="99"/>
      <c r="BQ15" s="99"/>
      <c r="BR15" s="99"/>
      <c r="BS15" s="99"/>
      <c r="BT15" s="99"/>
      <c r="BU15" s="99"/>
      <c r="BV15" s="99"/>
      <c r="BW15" s="99"/>
      <c r="BX15" s="99"/>
      <c r="BY15" s="99"/>
      <c r="BZ15" s="116"/>
      <c r="CA15" s="113">
        <f t="shared" si="0"/>
        <v>-1659282.6700000018</v>
      </c>
      <c r="CB15" s="275">
        <f t="shared" si="1"/>
        <v>0</v>
      </c>
      <c r="CC15" s="275">
        <f t="shared" si="2"/>
        <v>0</v>
      </c>
      <c r="CD15" s="275">
        <f t="shared" si="3"/>
        <v>0</v>
      </c>
      <c r="CE15" s="275">
        <f t="shared" si="4"/>
        <v>0</v>
      </c>
      <c r="CF15" s="275">
        <f t="shared" si="5"/>
        <v>0</v>
      </c>
      <c r="CG15" s="275">
        <f t="shared" si="6"/>
        <v>0</v>
      </c>
      <c r="CH15" s="275">
        <f t="shared" si="7"/>
        <v>0</v>
      </c>
      <c r="CI15" s="275">
        <f t="shared" si="8"/>
        <v>-380000</v>
      </c>
      <c r="CJ15" s="275">
        <f t="shared" si="9"/>
        <v>-342000</v>
      </c>
      <c r="CK15" s="275">
        <f t="shared" si="10"/>
        <v>-304000</v>
      </c>
      <c r="CL15" s="275">
        <f t="shared" si="11"/>
        <v>-266000</v>
      </c>
      <c r="CM15" s="113">
        <f t="shared" si="12"/>
        <v>-228000</v>
      </c>
      <c r="CN15" s="113">
        <f t="shared" si="13"/>
        <v>-190000</v>
      </c>
      <c r="CO15" s="113">
        <f t="shared" si="14"/>
        <v>-152000</v>
      </c>
      <c r="CP15" s="100">
        <f t="shared" si="15"/>
        <v>-114000</v>
      </c>
      <c r="CQ15" s="101">
        <f t="shared" si="39"/>
        <v>-76000</v>
      </c>
      <c r="CR15" s="101">
        <f t="shared" si="16"/>
        <v>-38000</v>
      </c>
      <c r="CS15" s="101">
        <f t="shared" si="17"/>
        <v>0</v>
      </c>
      <c r="CT15" s="101">
        <f t="shared" si="18"/>
        <v>0</v>
      </c>
      <c r="CU15" s="101">
        <f t="shared" si="19"/>
        <v>-3059282.67</v>
      </c>
      <c r="CV15" s="101">
        <f t="shared" si="20"/>
        <v>-3036812.558738898</v>
      </c>
      <c r="CW15" s="101">
        <f t="shared" si="21"/>
        <v>-3012657.1891332138</v>
      </c>
      <c r="CX15" s="101">
        <f t="shared" si="40"/>
        <v>-2986690.166807103</v>
      </c>
      <c r="CY15" s="101">
        <f t="shared" si="22"/>
        <v>-2958775.6178065338</v>
      </c>
      <c r="CZ15" s="101">
        <f t="shared" si="23"/>
        <v>-3168767.4776309221</v>
      </c>
      <c r="DA15" s="101">
        <f t="shared" si="41"/>
        <v>-3076508.7269421397</v>
      </c>
      <c r="DB15" s="101">
        <f t="shared" si="42"/>
        <v>-2981830.5699516986</v>
      </c>
      <c r="DC15" s="101">
        <f t="shared" si="24"/>
        <v>-2981830.5699516986</v>
      </c>
      <c r="DD15" s="101">
        <f t="shared" si="25"/>
        <v>-2981830.5699516986</v>
      </c>
      <c r="DE15" s="101">
        <f t="shared" si="26"/>
        <v>-2981830.5699516986</v>
      </c>
      <c r="DF15" s="101">
        <f t="shared" si="27"/>
        <v>-2884551.5511869742</v>
      </c>
      <c r="DG15" s="101">
        <f t="shared" si="28"/>
        <v>-2784476.6060148953</v>
      </c>
      <c r="DH15" s="101">
        <f t="shared" si="29"/>
        <v>-2741396.0399549105</v>
      </c>
      <c r="DI15" s="101">
        <f t="shared" si="30"/>
        <v>-2695084.431440427</v>
      </c>
      <c r="DJ15" s="101">
        <f t="shared" si="43"/>
        <v>-2645299.4522873573</v>
      </c>
      <c r="DK15" s="101">
        <f t="shared" si="31"/>
        <v>-2591780.5996978073</v>
      </c>
      <c r="DL15" s="101">
        <f t="shared" si="32"/>
        <v>-2534247.8331640414</v>
      </c>
      <c r="DM15" s="101">
        <f t="shared" si="33"/>
        <v>-2772400.1091402429</v>
      </c>
      <c r="DN15" s="101">
        <f t="shared" si="34"/>
        <v>-2555913.8058146592</v>
      </c>
      <c r="DO15" s="101">
        <f t="shared" si="35"/>
        <v>-2334441.029739657</v>
      </c>
      <c r="DP15" s="101">
        <f t="shared" si="36"/>
        <v>-2257607.7954590297</v>
      </c>
      <c r="DQ15" s="101">
        <f t="shared" si="37"/>
        <v>-2175012.0686073555</v>
      </c>
      <c r="DR15" s="101">
        <f t="shared" si="38"/>
        <v>-2086221.6622418053</v>
      </c>
      <c r="DS15" s="101">
        <f t="shared" si="44"/>
        <v>-1990771.975398839</v>
      </c>
      <c r="DT15" s="86">
        <f t="shared" si="45"/>
        <v>-1888163.5620426503</v>
      </c>
      <c r="DU15" s="86">
        <f t="shared" si="46"/>
        <v>-1777859.5176847475</v>
      </c>
      <c r="DV15" s="86">
        <f t="shared" si="47"/>
        <v>-1659282.6700000018</v>
      </c>
      <c r="DW15" s="86">
        <f t="shared" si="48"/>
        <v>-1659282.6700000018</v>
      </c>
      <c r="DX15" s="86">
        <f t="shared" si="49"/>
        <v>-1659282.6700000018</v>
      </c>
      <c r="DY15" s="86">
        <f t="shared" si="50"/>
        <v>-1659282.6700000018</v>
      </c>
      <c r="DZ15" s="86">
        <f t="shared" si="51"/>
        <v>-1659282.6700000018</v>
      </c>
      <c r="EA15" s="86">
        <f t="shared" si="52"/>
        <v>-1659282.6700000018</v>
      </c>
      <c r="EB15" s="86">
        <f t="shared" si="53"/>
        <v>-1659282.6700000018</v>
      </c>
      <c r="EC15" s="86">
        <f t="shared" si="54"/>
        <v>-1659282.6700000018</v>
      </c>
      <c r="ED15" s="86">
        <f t="shared" si="55"/>
        <v>-1659282.6700000018</v>
      </c>
      <c r="EE15" s="86">
        <f t="shared" si="56"/>
        <v>-1659282.6700000018</v>
      </c>
      <c r="EF15" s="86">
        <f t="shared" si="57"/>
        <v>-1659282.6700000018</v>
      </c>
      <c r="EG15" s="86">
        <f t="shared" si="58"/>
        <v>-1659282.6700000018</v>
      </c>
      <c r="EH15" s="86">
        <f t="shared" si="59"/>
        <v>-1659282.6700000018</v>
      </c>
      <c r="EI15" s="86">
        <f t="shared" si="60"/>
        <v>-1659282.6700000018</v>
      </c>
      <c r="EJ15" s="86">
        <f t="shared" si="61"/>
        <v>-1659282.6700000018</v>
      </c>
    </row>
    <row r="16" spans="1:140" ht="13.15" customHeight="1" x14ac:dyDescent="0.2">
      <c r="A16" s="95" t="s">
        <v>120</v>
      </c>
      <c r="B16" s="95">
        <v>15</v>
      </c>
      <c r="C16" s="95" t="s">
        <v>121</v>
      </c>
      <c r="D16" s="97" t="s">
        <v>157</v>
      </c>
      <c r="E16" s="97"/>
      <c r="F16" s="97"/>
      <c r="G16" s="97"/>
      <c r="H16" s="97"/>
      <c r="I16" s="97"/>
      <c r="J16" s="97"/>
      <c r="K16" s="97"/>
      <c r="L16" s="97"/>
      <c r="M16" s="97"/>
      <c r="N16" s="97"/>
      <c r="O16" s="97"/>
      <c r="P16" s="97"/>
      <c r="Q16" s="97"/>
      <c r="R16" s="98"/>
      <c r="S16" s="276"/>
      <c r="T16" s="99"/>
      <c r="U16" s="99"/>
      <c r="V16" s="99"/>
      <c r="W16" s="99"/>
      <c r="X16" s="99"/>
      <c r="Y16" s="278">
        <v>105000</v>
      </c>
      <c r="Z16" s="99">
        <v>103314.74165541737</v>
      </c>
      <c r="AA16" s="99">
        <v>101503.08893499104</v>
      </c>
      <c r="AB16" s="99">
        <v>99555.562260532752</v>
      </c>
      <c r="AC16" s="99">
        <v>97461.971085490077</v>
      </c>
      <c r="AD16" s="99">
        <v>95211.360572319201</v>
      </c>
      <c r="AE16" s="99">
        <v>92791.954270660513</v>
      </c>
      <c r="AI16" s="99">
        <v>90191.092496377416</v>
      </c>
      <c r="AJ16" s="99">
        <v>87395.1660890231</v>
      </c>
      <c r="AK16" s="99">
        <v>84389.545201117187</v>
      </c>
      <c r="AL16" s="99">
        <v>81158.502746618353</v>
      </c>
      <c r="AM16" s="99">
        <v>77685.132108032092</v>
      </c>
      <c r="AN16" s="99">
        <v>73951.25867155187</v>
      </c>
      <c r="AO16" s="99">
        <v>69937.344727335629</v>
      </c>
      <c r="AP16" s="99">
        <v>65622.387237303163</v>
      </c>
      <c r="AQ16" s="99">
        <v>60983.807935518271</v>
      </c>
      <c r="AR16" s="99">
        <v>55997.33518609951</v>
      </c>
      <c r="AS16" s="99">
        <v>50636.876980474335</v>
      </c>
      <c r="AT16" s="99">
        <v>44874.384409427286</v>
      </c>
      <c r="AU16" s="99">
        <v>38679.704895551695</v>
      </c>
      <c r="AV16" s="99">
        <v>32020.424418135441</v>
      </c>
      <c r="AW16" s="99">
        <v>24861.697904912962</v>
      </c>
      <c r="AX16" s="99">
        <v>17166.066903198804</v>
      </c>
      <c r="AY16" s="99">
        <v>8893.2635763560829</v>
      </c>
      <c r="AZ16" s="99"/>
      <c r="BA16" s="99"/>
      <c r="BB16" s="99"/>
      <c r="BC16" s="99"/>
      <c r="BD16" s="99"/>
      <c r="BE16" s="99"/>
      <c r="BF16" s="99"/>
      <c r="BG16" s="99"/>
      <c r="BH16" s="99"/>
      <c r="BI16" s="99"/>
      <c r="BJ16" s="99"/>
      <c r="BK16" s="99"/>
      <c r="BL16" s="99"/>
      <c r="BM16" s="99"/>
      <c r="BN16" s="99"/>
      <c r="BO16" s="99"/>
      <c r="BP16" s="99"/>
      <c r="BQ16" s="99"/>
      <c r="BR16" s="99"/>
      <c r="BS16" s="99"/>
      <c r="BT16" s="99"/>
      <c r="BU16" s="99"/>
      <c r="BV16" s="99"/>
      <c r="BW16" s="99"/>
      <c r="BX16" s="99"/>
      <c r="BY16" s="99"/>
      <c r="BZ16" s="116"/>
      <c r="CA16" s="113">
        <f t="shared" si="0"/>
        <v>1659282.6702664441</v>
      </c>
      <c r="CB16" s="275">
        <f t="shared" si="1"/>
        <v>0</v>
      </c>
      <c r="CC16" s="275">
        <f t="shared" si="2"/>
        <v>0</v>
      </c>
      <c r="CD16" s="275">
        <f t="shared" si="3"/>
        <v>0</v>
      </c>
      <c r="CE16" s="275">
        <f t="shared" si="4"/>
        <v>0</v>
      </c>
      <c r="CF16" s="275">
        <f t="shared" si="5"/>
        <v>0</v>
      </c>
      <c r="CG16" s="275">
        <f t="shared" si="6"/>
        <v>0</v>
      </c>
      <c r="CH16" s="275">
        <f t="shared" si="7"/>
        <v>0</v>
      </c>
      <c r="CI16" s="275">
        <f t="shared" si="8"/>
        <v>0</v>
      </c>
      <c r="CJ16" s="275">
        <f t="shared" si="9"/>
        <v>0</v>
      </c>
      <c r="CK16" s="275">
        <f t="shared" si="10"/>
        <v>0</v>
      </c>
      <c r="CL16" s="275">
        <f t="shared" si="11"/>
        <v>0</v>
      </c>
      <c r="CM16" s="113">
        <f t="shared" si="12"/>
        <v>0</v>
      </c>
      <c r="CN16" s="113">
        <f t="shared" si="13"/>
        <v>0</v>
      </c>
      <c r="CO16" s="113">
        <f t="shared" si="14"/>
        <v>0</v>
      </c>
      <c r="CP16" s="100">
        <f t="shared" si="15"/>
        <v>0</v>
      </c>
      <c r="CQ16" s="101">
        <f t="shared" si="39"/>
        <v>0</v>
      </c>
      <c r="CR16" s="101">
        <f t="shared" si="16"/>
        <v>0</v>
      </c>
      <c r="CS16" s="101">
        <f t="shared" si="17"/>
        <v>0</v>
      </c>
      <c r="CT16" s="101">
        <f t="shared" si="18"/>
        <v>0</v>
      </c>
      <c r="CU16" s="101">
        <f t="shared" si="19"/>
        <v>0</v>
      </c>
      <c r="CV16" s="101">
        <f t="shared" si="20"/>
        <v>105000</v>
      </c>
      <c r="CW16" s="101">
        <f t="shared" si="21"/>
        <v>208314.74165541737</v>
      </c>
      <c r="CX16" s="101">
        <f t="shared" si="40"/>
        <v>309817.83059040841</v>
      </c>
      <c r="CY16" s="101">
        <f t="shared" si="22"/>
        <v>409373.39285094116</v>
      </c>
      <c r="CZ16" s="101">
        <f t="shared" si="23"/>
        <v>506835.36393643124</v>
      </c>
      <c r="DA16" s="101">
        <f t="shared" si="41"/>
        <v>602046.72450875049</v>
      </c>
      <c r="DB16" s="101">
        <f t="shared" si="42"/>
        <v>694838.67877941101</v>
      </c>
      <c r="DC16" s="101">
        <f t="shared" si="24"/>
        <v>694838.67877941101</v>
      </c>
      <c r="DD16" s="101">
        <f t="shared" si="25"/>
        <v>694838.67877941101</v>
      </c>
      <c r="DE16" s="101">
        <f t="shared" si="26"/>
        <v>694838.67877941101</v>
      </c>
      <c r="DF16" s="101">
        <f t="shared" si="27"/>
        <v>785029.77127578843</v>
      </c>
      <c r="DG16" s="101">
        <f t="shared" si="28"/>
        <v>872424.93736481154</v>
      </c>
      <c r="DH16" s="101">
        <f t="shared" si="29"/>
        <v>956814.48256592872</v>
      </c>
      <c r="DI16" s="101">
        <f t="shared" si="30"/>
        <v>1037972.9853125471</v>
      </c>
      <c r="DJ16" s="101">
        <f t="shared" si="43"/>
        <v>1115658.1174205791</v>
      </c>
      <c r="DK16" s="101">
        <f t="shared" si="31"/>
        <v>1189609.376092131</v>
      </c>
      <c r="DL16" s="101">
        <f t="shared" si="32"/>
        <v>1259546.7208194667</v>
      </c>
      <c r="DM16" s="101">
        <f t="shared" si="33"/>
        <v>1325169.1080567699</v>
      </c>
      <c r="DN16" s="101">
        <f t="shared" si="34"/>
        <v>1386152.9159922882</v>
      </c>
      <c r="DO16" s="101">
        <f t="shared" si="35"/>
        <v>1442150.2511783876</v>
      </c>
      <c r="DP16" s="101">
        <f t="shared" si="36"/>
        <v>1492787.1281588618</v>
      </c>
      <c r="DQ16" s="101">
        <f t="shared" si="37"/>
        <v>1537661.5125682889</v>
      </c>
      <c r="DR16" s="101">
        <f t="shared" si="38"/>
        <v>1576341.2174638407</v>
      </c>
      <c r="DS16" s="101">
        <f t="shared" si="44"/>
        <v>1608361.6418819763</v>
      </c>
      <c r="DT16" s="86">
        <f t="shared" si="45"/>
        <v>1633223.3397868893</v>
      </c>
      <c r="DU16" s="86">
        <f t="shared" si="46"/>
        <v>1650389.4066900881</v>
      </c>
      <c r="DV16" s="86">
        <f t="shared" si="47"/>
        <v>1659282.6702664441</v>
      </c>
      <c r="DW16" s="86">
        <f t="shared" si="48"/>
        <v>1659282.6702664441</v>
      </c>
      <c r="DX16" s="86">
        <f t="shared" si="49"/>
        <v>1659282.6702664441</v>
      </c>
      <c r="DY16" s="86">
        <f t="shared" si="50"/>
        <v>1659282.6702664441</v>
      </c>
      <c r="DZ16" s="86">
        <f t="shared" si="51"/>
        <v>1659282.6702664441</v>
      </c>
      <c r="EA16" s="86">
        <f t="shared" si="52"/>
        <v>1659282.6702664441</v>
      </c>
      <c r="EB16" s="86">
        <f t="shared" si="53"/>
        <v>1659282.6702664441</v>
      </c>
      <c r="EC16" s="86">
        <f t="shared" si="54"/>
        <v>1659282.6702664441</v>
      </c>
      <c r="ED16" s="86">
        <f t="shared" si="55"/>
        <v>1659282.6702664441</v>
      </c>
      <c r="EE16" s="86">
        <f t="shared" si="56"/>
        <v>1659282.6702664441</v>
      </c>
      <c r="EF16" s="86">
        <f t="shared" si="57"/>
        <v>1659282.6702664441</v>
      </c>
      <c r="EG16" s="86">
        <f t="shared" si="58"/>
        <v>1659282.6702664441</v>
      </c>
      <c r="EH16" s="86">
        <f t="shared" si="59"/>
        <v>1659282.6702664441</v>
      </c>
      <c r="EI16" s="86">
        <f t="shared" si="60"/>
        <v>1659282.6702664441</v>
      </c>
      <c r="EJ16" s="86">
        <f t="shared" si="61"/>
        <v>1659282.6702664441</v>
      </c>
    </row>
    <row r="17" spans="1:140" ht="13.15" customHeight="1" x14ac:dyDescent="0.2">
      <c r="A17" s="95" t="s">
        <v>120</v>
      </c>
      <c r="B17" s="95">
        <v>105</v>
      </c>
      <c r="C17" s="95" t="s">
        <v>166</v>
      </c>
      <c r="D17" s="97" t="s">
        <v>155</v>
      </c>
      <c r="E17" s="97"/>
      <c r="F17" s="97"/>
      <c r="G17" s="97"/>
      <c r="H17" s="97"/>
      <c r="I17" s="97"/>
      <c r="J17" s="97"/>
      <c r="K17" s="97"/>
      <c r="L17" s="96">
        <v>-114537.18</v>
      </c>
      <c r="M17" s="97">
        <v>38179.06</v>
      </c>
      <c r="N17" s="97">
        <v>38179.06</v>
      </c>
      <c r="O17" s="97">
        <v>38179.06</v>
      </c>
      <c r="P17" s="97"/>
      <c r="Q17" s="97"/>
      <c r="R17" s="98"/>
      <c r="S17" s="276"/>
      <c r="T17" s="99"/>
      <c r="U17" s="99"/>
      <c r="V17" s="99"/>
      <c r="W17" s="99"/>
      <c r="X17" s="99"/>
      <c r="Y17" s="99"/>
      <c r="Z17" s="99"/>
      <c r="AA17" s="99"/>
      <c r="AB17" s="109"/>
      <c r="AC17" s="109"/>
      <c r="AD17" s="109"/>
      <c r="AE17" s="109"/>
      <c r="AF17" s="109"/>
      <c r="AG17" s="109"/>
      <c r="AH17" s="147"/>
      <c r="AI17" s="147"/>
      <c r="AJ17" s="147"/>
      <c r="AK17" s="147"/>
      <c r="AL17" s="147"/>
      <c r="AM17" s="147"/>
      <c r="AN17" s="147"/>
      <c r="AO17" s="147"/>
      <c r="AP17" s="147"/>
      <c r="AQ17" s="147"/>
      <c r="AR17" s="147"/>
      <c r="AS17" s="147"/>
      <c r="AT17" s="147"/>
      <c r="AU17" s="147"/>
      <c r="AV17" s="147"/>
      <c r="AW17" s="147"/>
      <c r="AX17" s="147"/>
      <c r="AY17" s="147"/>
      <c r="AZ17" s="147"/>
      <c r="BA17" s="147"/>
      <c r="BB17" s="147"/>
      <c r="BC17" s="147"/>
      <c r="BD17" s="147"/>
      <c r="BE17" s="147"/>
      <c r="BF17" s="147"/>
      <c r="BG17" s="147"/>
      <c r="BH17" s="147"/>
      <c r="BI17" s="147"/>
      <c r="BJ17" s="147"/>
      <c r="BK17" s="147"/>
      <c r="BL17" s="147"/>
      <c r="BM17" s="147"/>
      <c r="BN17" s="147"/>
      <c r="BO17" s="147"/>
      <c r="BP17" s="147"/>
      <c r="BQ17" s="147"/>
      <c r="BR17" s="147"/>
      <c r="BS17" s="147"/>
      <c r="BT17" s="147"/>
      <c r="BU17" s="147"/>
      <c r="BV17" s="147"/>
      <c r="BW17" s="147"/>
      <c r="BX17" s="147"/>
      <c r="BY17" s="147"/>
      <c r="BZ17" s="116"/>
      <c r="CA17" s="113">
        <f t="shared" si="0"/>
        <v>0</v>
      </c>
      <c r="CB17" s="275">
        <f t="shared" si="1"/>
        <v>0</v>
      </c>
      <c r="CC17" s="275">
        <f t="shared" si="2"/>
        <v>0</v>
      </c>
      <c r="CD17" s="275">
        <f t="shared" si="3"/>
        <v>0</v>
      </c>
      <c r="CE17" s="275">
        <f t="shared" si="4"/>
        <v>0</v>
      </c>
      <c r="CF17" s="275">
        <f t="shared" si="5"/>
        <v>0</v>
      </c>
      <c r="CG17" s="275">
        <f t="shared" si="6"/>
        <v>0</v>
      </c>
      <c r="CH17" s="275">
        <f t="shared" si="7"/>
        <v>0</v>
      </c>
      <c r="CI17" s="275">
        <f t="shared" si="8"/>
        <v>-114537.18</v>
      </c>
      <c r="CJ17" s="275">
        <f t="shared" si="9"/>
        <v>-76358.12</v>
      </c>
      <c r="CK17" s="275">
        <f t="shared" si="10"/>
        <v>-38179.06</v>
      </c>
      <c r="CL17" s="275">
        <f t="shared" si="11"/>
        <v>0</v>
      </c>
      <c r="CM17" s="113">
        <f t="shared" si="12"/>
        <v>0</v>
      </c>
      <c r="CN17" s="113">
        <f t="shared" si="13"/>
        <v>0</v>
      </c>
      <c r="CO17" s="113">
        <f t="shared" si="14"/>
        <v>0</v>
      </c>
      <c r="CP17" s="100">
        <f t="shared" si="15"/>
        <v>0</v>
      </c>
      <c r="CQ17" s="101">
        <f t="shared" si="39"/>
        <v>0</v>
      </c>
      <c r="CR17" s="101">
        <f t="shared" si="16"/>
        <v>0</v>
      </c>
      <c r="CS17" s="101">
        <f t="shared" si="17"/>
        <v>0</v>
      </c>
      <c r="CT17" s="101">
        <f t="shared" si="18"/>
        <v>0</v>
      </c>
      <c r="CU17" s="101">
        <f t="shared" si="19"/>
        <v>0</v>
      </c>
      <c r="CV17" s="101">
        <f t="shared" si="20"/>
        <v>0</v>
      </c>
      <c r="CW17" s="101">
        <f t="shared" si="21"/>
        <v>0</v>
      </c>
      <c r="CX17" s="101">
        <f t="shared" si="40"/>
        <v>0</v>
      </c>
      <c r="CY17" s="101">
        <f t="shared" si="22"/>
        <v>0</v>
      </c>
      <c r="CZ17" s="101">
        <f t="shared" si="23"/>
        <v>0</v>
      </c>
      <c r="DA17" s="101">
        <f t="shared" si="41"/>
        <v>0</v>
      </c>
      <c r="DB17" s="101">
        <f t="shared" si="42"/>
        <v>0</v>
      </c>
      <c r="DC17" s="101">
        <f t="shared" si="24"/>
        <v>0</v>
      </c>
      <c r="DD17" s="101">
        <f t="shared" si="25"/>
        <v>0</v>
      </c>
      <c r="DE17" s="101">
        <f t="shared" si="26"/>
        <v>0</v>
      </c>
      <c r="DF17" s="101">
        <f t="shared" si="27"/>
        <v>0</v>
      </c>
      <c r="DG17" s="101">
        <f t="shared" si="28"/>
        <v>0</v>
      </c>
      <c r="DH17" s="101">
        <f t="shared" si="29"/>
        <v>0</v>
      </c>
      <c r="DI17" s="101">
        <f t="shared" si="30"/>
        <v>0</v>
      </c>
      <c r="DJ17" s="101">
        <f t="shared" si="43"/>
        <v>0</v>
      </c>
      <c r="DK17" s="101">
        <f t="shared" si="31"/>
        <v>0</v>
      </c>
      <c r="DL17" s="101">
        <f t="shared" si="32"/>
        <v>0</v>
      </c>
      <c r="DM17" s="101">
        <f t="shared" si="33"/>
        <v>0</v>
      </c>
      <c r="DN17" s="101">
        <f t="shared" si="34"/>
        <v>0</v>
      </c>
      <c r="DO17" s="101">
        <f t="shared" si="35"/>
        <v>0</v>
      </c>
      <c r="DP17" s="101">
        <f t="shared" si="36"/>
        <v>0</v>
      </c>
      <c r="DQ17" s="101">
        <f t="shared" si="37"/>
        <v>0</v>
      </c>
      <c r="DR17" s="101">
        <f t="shared" si="38"/>
        <v>0</v>
      </c>
      <c r="DS17" s="101">
        <f t="shared" si="44"/>
        <v>0</v>
      </c>
      <c r="DT17" s="86">
        <f t="shared" si="45"/>
        <v>0</v>
      </c>
      <c r="DU17" s="86">
        <f t="shared" si="46"/>
        <v>0</v>
      </c>
      <c r="DV17" s="86">
        <f t="shared" si="47"/>
        <v>0</v>
      </c>
      <c r="DW17" s="86">
        <f t="shared" si="48"/>
        <v>0</v>
      </c>
      <c r="DX17" s="86">
        <f t="shared" si="49"/>
        <v>0</v>
      </c>
      <c r="DY17" s="86">
        <f t="shared" si="50"/>
        <v>0</v>
      </c>
      <c r="DZ17" s="86">
        <f t="shared" si="51"/>
        <v>0</v>
      </c>
      <c r="EA17" s="86">
        <f t="shared" si="52"/>
        <v>0</v>
      </c>
      <c r="EB17" s="86">
        <f t="shared" si="53"/>
        <v>0</v>
      </c>
      <c r="EC17" s="86">
        <f t="shared" si="54"/>
        <v>0</v>
      </c>
      <c r="ED17" s="86">
        <f t="shared" si="55"/>
        <v>0</v>
      </c>
      <c r="EE17" s="86">
        <f t="shared" si="56"/>
        <v>0</v>
      </c>
      <c r="EF17" s="86">
        <f t="shared" si="57"/>
        <v>0</v>
      </c>
      <c r="EG17" s="86">
        <f t="shared" si="58"/>
        <v>0</v>
      </c>
      <c r="EH17" s="86">
        <f t="shared" si="59"/>
        <v>0</v>
      </c>
      <c r="EI17" s="86">
        <f t="shared" si="60"/>
        <v>0</v>
      </c>
      <c r="EJ17" s="86">
        <f t="shared" si="61"/>
        <v>0</v>
      </c>
    </row>
    <row r="18" spans="1:140" ht="13.15" customHeight="1" x14ac:dyDescent="0.2">
      <c r="A18" s="95" t="s">
        <v>120</v>
      </c>
      <c r="B18" s="95">
        <v>136</v>
      </c>
      <c r="C18" s="95" t="s">
        <v>82</v>
      </c>
      <c r="D18" s="97" t="s">
        <v>155</v>
      </c>
      <c r="E18" s="97"/>
      <c r="F18" s="97"/>
      <c r="G18" s="97"/>
      <c r="H18" s="97"/>
      <c r="I18" s="97"/>
      <c r="J18" s="97"/>
      <c r="K18" s="97"/>
      <c r="L18" s="96">
        <v>-100000</v>
      </c>
      <c r="M18" s="97">
        <v>25000</v>
      </c>
      <c r="N18" s="97">
        <v>25000</v>
      </c>
      <c r="O18" s="97">
        <v>25000</v>
      </c>
      <c r="P18" s="97">
        <v>25000</v>
      </c>
      <c r="Q18" s="97"/>
      <c r="R18" s="98"/>
      <c r="S18" s="276"/>
      <c r="T18" s="99"/>
      <c r="U18" s="99"/>
      <c r="V18" s="99"/>
      <c r="W18" s="96">
        <f>36401.27-145605.08</f>
        <v>-109203.81</v>
      </c>
      <c r="X18" s="99">
        <v>36401.269999999997</v>
      </c>
      <c r="Y18" s="99">
        <v>36401.269999999997</v>
      </c>
      <c r="Z18" s="99">
        <v>36401.269999999997</v>
      </c>
      <c r="AA18" s="99"/>
      <c r="AB18" s="99"/>
      <c r="AC18" s="109"/>
      <c r="AD18" s="109"/>
      <c r="AE18" s="109"/>
      <c r="AF18" s="109"/>
      <c r="AG18" s="109"/>
      <c r="AH18" s="147"/>
      <c r="AI18" s="147"/>
      <c r="AJ18" s="147"/>
      <c r="AK18" s="147"/>
      <c r="AL18" s="147"/>
      <c r="AM18" s="147"/>
      <c r="AN18" s="147"/>
      <c r="AO18" s="147"/>
      <c r="AP18" s="147"/>
      <c r="AQ18" s="147"/>
      <c r="AR18" s="147"/>
      <c r="AS18" s="147"/>
      <c r="AT18" s="147"/>
      <c r="AU18" s="147"/>
      <c r="AV18" s="147"/>
      <c r="AW18" s="147"/>
      <c r="AX18" s="147"/>
      <c r="AY18" s="147"/>
      <c r="AZ18" s="147"/>
      <c r="BA18" s="147"/>
      <c r="BB18" s="147"/>
      <c r="BC18" s="147"/>
      <c r="BD18" s="147"/>
      <c r="BE18" s="147"/>
      <c r="BF18" s="147"/>
      <c r="BG18" s="147"/>
      <c r="BH18" s="147"/>
      <c r="BI18" s="147"/>
      <c r="BJ18" s="147"/>
      <c r="BK18" s="147"/>
      <c r="BL18" s="147"/>
      <c r="BM18" s="147"/>
      <c r="BN18" s="147"/>
      <c r="BO18" s="147"/>
      <c r="BP18" s="147"/>
      <c r="BQ18" s="147"/>
      <c r="BR18" s="147"/>
      <c r="BS18" s="147"/>
      <c r="BT18" s="147"/>
      <c r="BU18" s="147"/>
      <c r="BV18" s="147"/>
      <c r="BW18" s="147"/>
      <c r="BX18" s="147"/>
      <c r="BY18" s="147"/>
      <c r="BZ18" s="116"/>
      <c r="CA18" s="113">
        <f t="shared" si="0"/>
        <v>0</v>
      </c>
      <c r="CB18" s="275">
        <f t="shared" si="1"/>
        <v>0</v>
      </c>
      <c r="CC18" s="275">
        <f t="shared" si="2"/>
        <v>0</v>
      </c>
      <c r="CD18" s="275">
        <f t="shared" si="3"/>
        <v>0</v>
      </c>
      <c r="CE18" s="275">
        <f t="shared" si="4"/>
        <v>0</v>
      </c>
      <c r="CF18" s="275">
        <f t="shared" si="5"/>
        <v>0</v>
      </c>
      <c r="CG18" s="275">
        <f t="shared" si="6"/>
        <v>0</v>
      </c>
      <c r="CH18" s="275">
        <f t="shared" si="7"/>
        <v>0</v>
      </c>
      <c r="CI18" s="275">
        <f t="shared" si="8"/>
        <v>-100000</v>
      </c>
      <c r="CJ18" s="275">
        <f t="shared" si="9"/>
        <v>-75000</v>
      </c>
      <c r="CK18" s="275">
        <f t="shared" si="10"/>
        <v>-50000</v>
      </c>
      <c r="CL18" s="275">
        <f t="shared" si="11"/>
        <v>-25000</v>
      </c>
      <c r="CM18" s="113">
        <f t="shared" si="12"/>
        <v>0</v>
      </c>
      <c r="CN18" s="113">
        <f t="shared" si="13"/>
        <v>0</v>
      </c>
      <c r="CO18" s="113">
        <f t="shared" si="14"/>
        <v>0</v>
      </c>
      <c r="CP18" s="100">
        <f t="shared" si="15"/>
        <v>0</v>
      </c>
      <c r="CQ18" s="101">
        <f t="shared" si="39"/>
        <v>0</v>
      </c>
      <c r="CR18" s="101">
        <f t="shared" si="16"/>
        <v>0</v>
      </c>
      <c r="CS18" s="101">
        <f t="shared" si="17"/>
        <v>0</v>
      </c>
      <c r="CT18" s="101">
        <f t="shared" si="18"/>
        <v>-109203.81</v>
      </c>
      <c r="CU18" s="101">
        <f t="shared" si="19"/>
        <v>-72802.540000000008</v>
      </c>
      <c r="CV18" s="101">
        <f t="shared" si="20"/>
        <v>-36401.270000000011</v>
      </c>
      <c r="CW18" s="101">
        <f t="shared" si="21"/>
        <v>0</v>
      </c>
      <c r="CX18" s="101">
        <f t="shared" si="40"/>
        <v>0</v>
      </c>
      <c r="CY18" s="101">
        <f t="shared" si="22"/>
        <v>0</v>
      </c>
      <c r="CZ18" s="101">
        <f t="shared" si="23"/>
        <v>0</v>
      </c>
      <c r="DA18" s="101">
        <f t="shared" si="41"/>
        <v>0</v>
      </c>
      <c r="DB18" s="101">
        <f t="shared" si="42"/>
        <v>0</v>
      </c>
      <c r="DC18" s="101">
        <f t="shared" si="24"/>
        <v>0</v>
      </c>
      <c r="DD18" s="101">
        <f t="shared" si="25"/>
        <v>0</v>
      </c>
      <c r="DE18" s="101">
        <f t="shared" si="26"/>
        <v>0</v>
      </c>
      <c r="DF18" s="101">
        <f t="shared" si="27"/>
        <v>0</v>
      </c>
      <c r="DG18" s="101">
        <f t="shared" si="28"/>
        <v>0</v>
      </c>
      <c r="DH18" s="101">
        <f t="shared" si="29"/>
        <v>0</v>
      </c>
      <c r="DI18" s="101">
        <f t="shared" si="30"/>
        <v>0</v>
      </c>
      <c r="DJ18" s="101">
        <f t="shared" si="43"/>
        <v>0</v>
      </c>
      <c r="DK18" s="101">
        <f t="shared" si="31"/>
        <v>0</v>
      </c>
      <c r="DL18" s="101">
        <f t="shared" si="32"/>
        <v>0</v>
      </c>
      <c r="DM18" s="101">
        <f t="shared" si="33"/>
        <v>0</v>
      </c>
      <c r="DN18" s="101">
        <f t="shared" si="34"/>
        <v>0</v>
      </c>
      <c r="DO18" s="101">
        <f t="shared" si="35"/>
        <v>0</v>
      </c>
      <c r="DP18" s="101">
        <f t="shared" si="36"/>
        <v>0</v>
      </c>
      <c r="DQ18" s="101">
        <f t="shared" si="37"/>
        <v>0</v>
      </c>
      <c r="DR18" s="101">
        <f t="shared" si="38"/>
        <v>0</v>
      </c>
      <c r="DS18" s="101">
        <f t="shared" si="44"/>
        <v>0</v>
      </c>
      <c r="DT18" s="86">
        <f t="shared" si="45"/>
        <v>0</v>
      </c>
      <c r="DU18" s="86">
        <f t="shared" si="46"/>
        <v>0</v>
      </c>
      <c r="DV18" s="86">
        <f t="shared" si="47"/>
        <v>0</v>
      </c>
      <c r="DW18" s="86">
        <f t="shared" si="48"/>
        <v>0</v>
      </c>
      <c r="DX18" s="86">
        <f t="shared" si="49"/>
        <v>0</v>
      </c>
      <c r="DY18" s="86">
        <f t="shared" si="50"/>
        <v>0</v>
      </c>
      <c r="DZ18" s="86">
        <f t="shared" si="51"/>
        <v>0</v>
      </c>
      <c r="EA18" s="86">
        <f t="shared" si="52"/>
        <v>0</v>
      </c>
      <c r="EB18" s="86">
        <f t="shared" si="53"/>
        <v>0</v>
      </c>
      <c r="EC18" s="86">
        <f t="shared" si="54"/>
        <v>0</v>
      </c>
      <c r="ED18" s="86">
        <f t="shared" si="55"/>
        <v>0</v>
      </c>
      <c r="EE18" s="86">
        <f t="shared" si="56"/>
        <v>0</v>
      </c>
      <c r="EF18" s="86">
        <f t="shared" si="57"/>
        <v>0</v>
      </c>
      <c r="EG18" s="86">
        <f t="shared" si="58"/>
        <v>0</v>
      </c>
      <c r="EH18" s="86">
        <f t="shared" si="59"/>
        <v>0</v>
      </c>
      <c r="EI18" s="86">
        <f t="shared" si="60"/>
        <v>0</v>
      </c>
      <c r="EJ18" s="86">
        <f t="shared" si="61"/>
        <v>0</v>
      </c>
    </row>
    <row r="19" spans="1:140" ht="13.15" customHeight="1" x14ac:dyDescent="0.2">
      <c r="A19" s="95" t="s">
        <v>120</v>
      </c>
      <c r="B19" s="95">
        <v>177</v>
      </c>
      <c r="C19" s="95" t="s">
        <v>80</v>
      </c>
      <c r="D19" s="97" t="s">
        <v>155</v>
      </c>
      <c r="E19" s="97"/>
      <c r="F19" s="97"/>
      <c r="G19" s="97"/>
      <c r="H19" s="97"/>
      <c r="I19" s="97"/>
      <c r="J19" s="97"/>
      <c r="K19" s="97"/>
      <c r="L19" s="96">
        <v>-30000</v>
      </c>
      <c r="M19" s="97">
        <v>10000</v>
      </c>
      <c r="N19" s="97">
        <v>10000</v>
      </c>
      <c r="O19" s="97">
        <v>10000</v>
      </c>
      <c r="P19" s="97"/>
      <c r="Q19" s="97"/>
      <c r="R19" s="96">
        <v>-50000</v>
      </c>
      <c r="S19" s="276">
        <v>12500</v>
      </c>
      <c r="T19" s="99">
        <v>12500</v>
      </c>
      <c r="U19" s="99">
        <v>12500</v>
      </c>
      <c r="V19" s="99">
        <v>12500</v>
      </c>
      <c r="W19" s="96">
        <f>25000-50000</f>
        <v>-25000</v>
      </c>
      <c r="X19" s="99">
        <v>25000</v>
      </c>
      <c r="Y19" s="99"/>
      <c r="Z19" s="96">
        <f>(30000-60000)</f>
        <v>-30000</v>
      </c>
      <c r="AA19" s="99">
        <v>30000</v>
      </c>
      <c r="AB19" s="109"/>
      <c r="AC19" s="109"/>
      <c r="AD19" s="109"/>
      <c r="AE19" s="109"/>
      <c r="AF19" s="109"/>
      <c r="AG19" s="109"/>
      <c r="AH19" s="147"/>
      <c r="AI19" s="147"/>
      <c r="AJ19" s="147"/>
      <c r="AK19" s="147"/>
      <c r="AL19" s="147"/>
      <c r="AM19" s="147"/>
      <c r="AN19" s="147"/>
      <c r="AO19" s="147"/>
      <c r="AP19" s="147"/>
      <c r="AQ19" s="147"/>
      <c r="AR19" s="147"/>
      <c r="AS19" s="147"/>
      <c r="AT19" s="147"/>
      <c r="AU19" s="147"/>
      <c r="AV19" s="147"/>
      <c r="AW19" s="147"/>
      <c r="AX19" s="147"/>
      <c r="AY19" s="147"/>
      <c r="AZ19" s="147"/>
      <c r="BA19" s="147"/>
      <c r="BB19" s="147"/>
      <c r="BC19" s="147"/>
      <c r="BD19" s="147"/>
      <c r="BE19" s="147"/>
      <c r="BF19" s="147"/>
      <c r="BG19" s="147"/>
      <c r="BH19" s="147"/>
      <c r="BI19" s="147"/>
      <c r="BJ19" s="147"/>
      <c r="BK19" s="147"/>
      <c r="BL19" s="147"/>
      <c r="BM19" s="147"/>
      <c r="BN19" s="147"/>
      <c r="BO19" s="147"/>
      <c r="BP19" s="147"/>
      <c r="BQ19" s="147"/>
      <c r="BR19" s="147"/>
      <c r="BS19" s="147"/>
      <c r="BT19" s="147"/>
      <c r="BU19" s="147"/>
      <c r="BV19" s="147"/>
      <c r="BW19" s="147"/>
      <c r="BX19" s="147"/>
      <c r="BY19" s="147"/>
      <c r="BZ19" s="116"/>
      <c r="CA19" s="113">
        <f t="shared" si="0"/>
        <v>0</v>
      </c>
      <c r="CB19" s="275">
        <f t="shared" si="1"/>
        <v>0</v>
      </c>
      <c r="CC19" s="275">
        <f t="shared" si="2"/>
        <v>0</v>
      </c>
      <c r="CD19" s="275">
        <f t="shared" si="3"/>
        <v>0</v>
      </c>
      <c r="CE19" s="275">
        <f t="shared" si="4"/>
        <v>0</v>
      </c>
      <c r="CF19" s="275">
        <f t="shared" si="5"/>
        <v>0</v>
      </c>
      <c r="CG19" s="275">
        <f t="shared" si="6"/>
        <v>0</v>
      </c>
      <c r="CH19" s="275">
        <f t="shared" si="7"/>
        <v>0</v>
      </c>
      <c r="CI19" s="275">
        <f t="shared" si="8"/>
        <v>-30000</v>
      </c>
      <c r="CJ19" s="275">
        <f t="shared" si="9"/>
        <v>-20000</v>
      </c>
      <c r="CK19" s="275">
        <f t="shared" si="10"/>
        <v>-10000</v>
      </c>
      <c r="CL19" s="275">
        <f t="shared" si="11"/>
        <v>0</v>
      </c>
      <c r="CM19" s="113">
        <f t="shared" si="12"/>
        <v>0</v>
      </c>
      <c r="CN19" s="113">
        <f t="shared" si="13"/>
        <v>0</v>
      </c>
      <c r="CO19" s="113">
        <f t="shared" si="14"/>
        <v>-50000</v>
      </c>
      <c r="CP19" s="100">
        <f t="shared" si="15"/>
        <v>-37500</v>
      </c>
      <c r="CQ19" s="101">
        <f t="shared" si="39"/>
        <v>-25000</v>
      </c>
      <c r="CR19" s="101">
        <f t="shared" si="16"/>
        <v>-12500</v>
      </c>
      <c r="CS19" s="101">
        <f t="shared" si="17"/>
        <v>0</v>
      </c>
      <c r="CT19" s="101">
        <f t="shared" si="18"/>
        <v>-25000</v>
      </c>
      <c r="CU19" s="101">
        <f t="shared" si="19"/>
        <v>0</v>
      </c>
      <c r="CV19" s="101">
        <f t="shared" si="20"/>
        <v>0</v>
      </c>
      <c r="CW19" s="101">
        <f t="shared" si="21"/>
        <v>-30000</v>
      </c>
      <c r="CX19" s="101">
        <f t="shared" si="40"/>
        <v>0</v>
      </c>
      <c r="CY19" s="101">
        <f t="shared" si="22"/>
        <v>0</v>
      </c>
      <c r="CZ19" s="101">
        <f t="shared" si="23"/>
        <v>0</v>
      </c>
      <c r="DA19" s="101">
        <f t="shared" si="41"/>
        <v>0</v>
      </c>
      <c r="DB19" s="101">
        <f t="shared" si="42"/>
        <v>0</v>
      </c>
      <c r="DC19" s="101">
        <f t="shared" si="24"/>
        <v>0</v>
      </c>
      <c r="DD19" s="101">
        <f t="shared" si="25"/>
        <v>0</v>
      </c>
      <c r="DE19" s="101">
        <f t="shared" si="26"/>
        <v>0</v>
      </c>
      <c r="DF19" s="101">
        <f t="shared" si="27"/>
        <v>0</v>
      </c>
      <c r="DG19" s="101">
        <f t="shared" si="28"/>
        <v>0</v>
      </c>
      <c r="DH19" s="101">
        <f t="shared" si="29"/>
        <v>0</v>
      </c>
      <c r="DI19" s="101">
        <f t="shared" si="30"/>
        <v>0</v>
      </c>
      <c r="DJ19" s="101">
        <f t="shared" si="43"/>
        <v>0</v>
      </c>
      <c r="DK19" s="101">
        <f t="shared" si="31"/>
        <v>0</v>
      </c>
      <c r="DL19" s="101">
        <f t="shared" si="32"/>
        <v>0</v>
      </c>
      <c r="DM19" s="101">
        <f t="shared" si="33"/>
        <v>0</v>
      </c>
      <c r="DN19" s="101">
        <f t="shared" si="34"/>
        <v>0</v>
      </c>
      <c r="DO19" s="101">
        <f t="shared" si="35"/>
        <v>0</v>
      </c>
      <c r="DP19" s="101">
        <f t="shared" si="36"/>
        <v>0</v>
      </c>
      <c r="DQ19" s="101">
        <f t="shared" si="37"/>
        <v>0</v>
      </c>
      <c r="DR19" s="101">
        <f t="shared" si="38"/>
        <v>0</v>
      </c>
      <c r="DS19" s="101">
        <f t="shared" si="44"/>
        <v>0</v>
      </c>
      <c r="DT19" s="86">
        <f t="shared" si="45"/>
        <v>0</v>
      </c>
      <c r="DU19" s="86">
        <f t="shared" si="46"/>
        <v>0</v>
      </c>
      <c r="DV19" s="86">
        <f t="shared" si="47"/>
        <v>0</v>
      </c>
      <c r="DW19" s="86">
        <f t="shared" si="48"/>
        <v>0</v>
      </c>
      <c r="DX19" s="86">
        <f t="shared" si="49"/>
        <v>0</v>
      </c>
      <c r="DY19" s="86">
        <f t="shared" si="50"/>
        <v>0</v>
      </c>
      <c r="DZ19" s="86">
        <f t="shared" si="51"/>
        <v>0</v>
      </c>
      <c r="EA19" s="86">
        <f t="shared" si="52"/>
        <v>0</v>
      </c>
      <c r="EB19" s="86">
        <f t="shared" si="53"/>
        <v>0</v>
      </c>
      <c r="EC19" s="86">
        <f t="shared" si="54"/>
        <v>0</v>
      </c>
      <c r="ED19" s="86">
        <f t="shared" si="55"/>
        <v>0</v>
      </c>
      <c r="EE19" s="86">
        <f t="shared" si="56"/>
        <v>0</v>
      </c>
      <c r="EF19" s="86">
        <f t="shared" si="57"/>
        <v>0</v>
      </c>
      <c r="EG19" s="86">
        <f t="shared" si="58"/>
        <v>0</v>
      </c>
      <c r="EH19" s="86">
        <f t="shared" si="59"/>
        <v>0</v>
      </c>
      <c r="EI19" s="86">
        <f t="shared" si="60"/>
        <v>0</v>
      </c>
      <c r="EJ19" s="86">
        <f t="shared" si="61"/>
        <v>0</v>
      </c>
    </row>
    <row r="20" spans="1:140" ht="13.15" customHeight="1" x14ac:dyDescent="0.2">
      <c r="A20" s="95" t="s">
        <v>120</v>
      </c>
      <c r="B20" s="95">
        <v>25</v>
      </c>
      <c r="C20" s="95" t="s">
        <v>167</v>
      </c>
      <c r="D20" s="97" t="s">
        <v>155</v>
      </c>
      <c r="E20" s="97"/>
      <c r="F20" s="97"/>
      <c r="G20" s="97"/>
      <c r="H20" s="97"/>
      <c r="I20" s="97"/>
      <c r="J20" s="97"/>
      <c r="K20" s="97"/>
      <c r="L20" s="96">
        <v>-30000</v>
      </c>
      <c r="M20" s="97">
        <v>10000</v>
      </c>
      <c r="N20" s="97">
        <v>10000</v>
      </c>
      <c r="O20" s="97">
        <v>10000</v>
      </c>
      <c r="P20" s="97"/>
      <c r="Q20" s="97"/>
      <c r="R20" s="98"/>
      <c r="S20" s="276"/>
      <c r="T20" s="99"/>
      <c r="U20" s="99"/>
      <c r="V20" s="99"/>
      <c r="W20" s="96">
        <f>29000-261429.75</f>
        <v>-232429.75</v>
      </c>
      <c r="X20" s="99">
        <v>29000</v>
      </c>
      <c r="Y20" s="99">
        <v>29000</v>
      </c>
      <c r="Z20" s="99">
        <v>29000</v>
      </c>
      <c r="AA20" s="99">
        <v>29000</v>
      </c>
      <c r="AB20" s="109">
        <v>29000</v>
      </c>
      <c r="AC20" s="109">
        <v>29000</v>
      </c>
      <c r="AD20" s="109">
        <v>29000</v>
      </c>
      <c r="AE20" s="109">
        <v>29429.75</v>
      </c>
      <c r="AF20" s="109"/>
      <c r="AG20" s="109"/>
      <c r="AH20" s="147"/>
      <c r="AI20" s="147"/>
      <c r="AJ20" s="96">
        <v>-500000</v>
      </c>
      <c r="AK20" s="147">
        <v>83000</v>
      </c>
      <c r="AL20" s="147">
        <v>83000</v>
      </c>
      <c r="AM20" s="147">
        <v>83000</v>
      </c>
      <c r="AN20" s="147">
        <v>83000</v>
      </c>
      <c r="AO20" s="147">
        <v>83000</v>
      </c>
      <c r="AP20" s="147">
        <v>85000</v>
      </c>
      <c r="AQ20" s="96">
        <v>-300000</v>
      </c>
      <c r="AR20" s="147">
        <v>75000</v>
      </c>
      <c r="AS20" s="147">
        <v>75000</v>
      </c>
      <c r="AT20" s="147">
        <v>75000</v>
      </c>
      <c r="AU20" s="147">
        <v>75000</v>
      </c>
      <c r="AV20" s="147"/>
      <c r="AW20" s="147"/>
      <c r="AX20" s="147"/>
      <c r="AY20" s="147"/>
      <c r="AZ20" s="147"/>
      <c r="BA20" s="147"/>
      <c r="BB20" s="147"/>
      <c r="BC20" s="147"/>
      <c r="BD20" s="147"/>
      <c r="BE20" s="147"/>
      <c r="BF20" s="147"/>
      <c r="BG20" s="147"/>
      <c r="BH20" s="147"/>
      <c r="BI20" s="147"/>
      <c r="BJ20" s="147"/>
      <c r="BK20" s="147"/>
      <c r="BL20" s="147"/>
      <c r="BM20" s="147"/>
      <c r="BN20" s="147"/>
      <c r="BO20" s="147"/>
      <c r="BP20" s="147"/>
      <c r="BQ20" s="147"/>
      <c r="BR20" s="147"/>
      <c r="BS20" s="147"/>
      <c r="BT20" s="147"/>
      <c r="BU20" s="147"/>
      <c r="BV20" s="147"/>
      <c r="BW20" s="147"/>
      <c r="BX20" s="147"/>
      <c r="BY20" s="147"/>
      <c r="BZ20" s="116"/>
      <c r="CA20" s="113">
        <f t="shared" si="0"/>
        <v>0</v>
      </c>
      <c r="CB20" s="275">
        <f t="shared" si="1"/>
        <v>0</v>
      </c>
      <c r="CC20" s="275">
        <f t="shared" si="2"/>
        <v>0</v>
      </c>
      <c r="CD20" s="275">
        <f t="shared" si="3"/>
        <v>0</v>
      </c>
      <c r="CE20" s="275">
        <f t="shared" si="4"/>
        <v>0</v>
      </c>
      <c r="CF20" s="275">
        <f t="shared" si="5"/>
        <v>0</v>
      </c>
      <c r="CG20" s="275">
        <f t="shared" si="6"/>
        <v>0</v>
      </c>
      <c r="CH20" s="275">
        <f t="shared" si="7"/>
        <v>0</v>
      </c>
      <c r="CI20" s="275">
        <f t="shared" si="8"/>
        <v>-30000</v>
      </c>
      <c r="CJ20" s="275">
        <f t="shared" si="9"/>
        <v>-20000</v>
      </c>
      <c r="CK20" s="275">
        <f t="shared" si="10"/>
        <v>-10000</v>
      </c>
      <c r="CL20" s="275">
        <f t="shared" si="11"/>
        <v>0</v>
      </c>
      <c r="CM20" s="113">
        <f t="shared" si="12"/>
        <v>0</v>
      </c>
      <c r="CN20" s="113">
        <f t="shared" si="13"/>
        <v>0</v>
      </c>
      <c r="CO20" s="113">
        <f t="shared" si="14"/>
        <v>0</v>
      </c>
      <c r="CP20" s="100">
        <f t="shared" si="15"/>
        <v>0</v>
      </c>
      <c r="CQ20" s="101">
        <f t="shared" si="39"/>
        <v>0</v>
      </c>
      <c r="CR20" s="101">
        <f t="shared" si="16"/>
        <v>0</v>
      </c>
      <c r="CS20" s="101">
        <f t="shared" si="17"/>
        <v>0</v>
      </c>
      <c r="CT20" s="101">
        <f t="shared" si="18"/>
        <v>-232429.75</v>
      </c>
      <c r="CU20" s="101">
        <f t="shared" si="19"/>
        <v>-203429.75</v>
      </c>
      <c r="CV20" s="101">
        <f t="shared" si="20"/>
        <v>-174429.75</v>
      </c>
      <c r="CW20" s="101">
        <f t="shared" si="21"/>
        <v>-145429.75</v>
      </c>
      <c r="CX20" s="101">
        <f t="shared" si="40"/>
        <v>-116429.75</v>
      </c>
      <c r="CY20" s="101">
        <f t="shared" si="22"/>
        <v>-87429.75</v>
      </c>
      <c r="CZ20" s="101">
        <f t="shared" si="23"/>
        <v>-58429.75</v>
      </c>
      <c r="DA20" s="101">
        <f t="shared" si="41"/>
        <v>-29429.75</v>
      </c>
      <c r="DB20" s="101">
        <f t="shared" si="42"/>
        <v>0</v>
      </c>
      <c r="DC20" s="101">
        <f t="shared" si="24"/>
        <v>0</v>
      </c>
      <c r="DD20" s="101">
        <f t="shared" si="25"/>
        <v>0</v>
      </c>
      <c r="DE20" s="101">
        <f t="shared" si="26"/>
        <v>0</v>
      </c>
      <c r="DF20" s="101">
        <f t="shared" si="27"/>
        <v>0</v>
      </c>
      <c r="DG20" s="101">
        <f t="shared" si="28"/>
        <v>-500000</v>
      </c>
      <c r="DH20" s="101">
        <f t="shared" si="29"/>
        <v>-417000</v>
      </c>
      <c r="DI20" s="101">
        <f t="shared" si="30"/>
        <v>-334000</v>
      </c>
      <c r="DJ20" s="101">
        <f t="shared" si="43"/>
        <v>-251000</v>
      </c>
      <c r="DK20" s="101">
        <f t="shared" si="31"/>
        <v>-168000</v>
      </c>
      <c r="DL20" s="101">
        <f t="shared" si="32"/>
        <v>-85000</v>
      </c>
      <c r="DM20" s="101">
        <f t="shared" si="33"/>
        <v>0</v>
      </c>
      <c r="DN20" s="101">
        <f t="shared" si="34"/>
        <v>-300000</v>
      </c>
      <c r="DO20" s="101">
        <f t="shared" si="35"/>
        <v>-225000</v>
      </c>
      <c r="DP20" s="101">
        <f t="shared" si="36"/>
        <v>-150000</v>
      </c>
      <c r="DQ20" s="101">
        <f t="shared" si="37"/>
        <v>-75000</v>
      </c>
      <c r="DR20" s="101">
        <f t="shared" si="38"/>
        <v>0</v>
      </c>
      <c r="DS20" s="101">
        <f t="shared" si="44"/>
        <v>0</v>
      </c>
      <c r="DT20" s="86">
        <f t="shared" si="45"/>
        <v>0</v>
      </c>
      <c r="DU20" s="86">
        <f t="shared" si="46"/>
        <v>0</v>
      </c>
      <c r="DV20" s="86">
        <f t="shared" si="47"/>
        <v>0</v>
      </c>
      <c r="DW20" s="86">
        <f t="shared" si="48"/>
        <v>0</v>
      </c>
      <c r="DX20" s="86">
        <f t="shared" si="49"/>
        <v>0</v>
      </c>
      <c r="DY20" s="86">
        <f t="shared" si="50"/>
        <v>0</v>
      </c>
      <c r="DZ20" s="86">
        <f t="shared" si="51"/>
        <v>0</v>
      </c>
      <c r="EA20" s="86">
        <f t="shared" si="52"/>
        <v>0</v>
      </c>
      <c r="EB20" s="86">
        <f t="shared" si="53"/>
        <v>0</v>
      </c>
      <c r="EC20" s="86">
        <f t="shared" si="54"/>
        <v>0</v>
      </c>
      <c r="ED20" s="86">
        <f t="shared" si="55"/>
        <v>0</v>
      </c>
      <c r="EE20" s="86">
        <f t="shared" si="56"/>
        <v>0</v>
      </c>
      <c r="EF20" s="86">
        <f t="shared" si="57"/>
        <v>0</v>
      </c>
      <c r="EG20" s="86">
        <f t="shared" si="58"/>
        <v>0</v>
      </c>
      <c r="EH20" s="86">
        <f t="shared" si="59"/>
        <v>0</v>
      </c>
      <c r="EI20" s="86">
        <f t="shared" si="60"/>
        <v>0</v>
      </c>
      <c r="EJ20" s="86">
        <f t="shared" si="61"/>
        <v>0</v>
      </c>
    </row>
    <row r="21" spans="1:140" ht="13.15" customHeight="1" x14ac:dyDescent="0.2">
      <c r="A21" s="95" t="s">
        <v>120</v>
      </c>
      <c r="B21" s="95">
        <v>124</v>
      </c>
      <c r="C21" s="95" t="s">
        <v>168</v>
      </c>
      <c r="D21" s="97" t="s">
        <v>155</v>
      </c>
      <c r="E21" s="97"/>
      <c r="F21" s="97"/>
      <c r="G21" s="97"/>
      <c r="H21" s="97"/>
      <c r="I21" s="97"/>
      <c r="J21" s="97"/>
      <c r="K21" s="96">
        <v>-37938.85</v>
      </c>
      <c r="L21" s="97">
        <v>9484.7099999999991</v>
      </c>
      <c r="M21" s="97">
        <v>9484.7099999999991</v>
      </c>
      <c r="N21" s="97">
        <v>9484.7099999999991</v>
      </c>
      <c r="O21" s="97">
        <v>9484.7199999999993</v>
      </c>
      <c r="P21" s="97"/>
      <c r="Q21" s="97"/>
      <c r="R21" s="98"/>
      <c r="S21" s="276"/>
      <c r="T21" s="99"/>
      <c r="U21" s="99"/>
      <c r="V21" s="99"/>
      <c r="W21" s="99"/>
      <c r="X21" s="99"/>
      <c r="Y21" s="96">
        <f>25000-150000</f>
        <v>-125000</v>
      </c>
      <c r="Z21" s="99">
        <v>25000</v>
      </c>
      <c r="AA21" s="99">
        <v>25000</v>
      </c>
      <c r="AB21" s="99">
        <v>25000</v>
      </c>
      <c r="AC21" s="96">
        <f>(50000-300000)</f>
        <v>-250000</v>
      </c>
      <c r="AD21" s="99">
        <v>50000</v>
      </c>
      <c r="AE21" s="99">
        <v>50000</v>
      </c>
      <c r="AF21" s="99">
        <v>50000</v>
      </c>
      <c r="AG21" s="99">
        <v>50000</v>
      </c>
      <c r="AH21" s="99">
        <v>50000</v>
      </c>
      <c r="AI21" s="99">
        <v>50000</v>
      </c>
      <c r="AJ21" s="147"/>
      <c r="AK21" s="147"/>
      <c r="AL21" s="147"/>
      <c r="AM21" s="147"/>
      <c r="AN21" s="147"/>
      <c r="AO21" s="147"/>
      <c r="AP21" s="147"/>
      <c r="AQ21" s="96">
        <v>-111699.58</v>
      </c>
      <c r="AR21" s="99">
        <v>111699.58</v>
      </c>
      <c r="AS21" s="147"/>
      <c r="AT21" s="147"/>
      <c r="AU21" s="147"/>
      <c r="AV21" s="147"/>
      <c r="AW21" s="147"/>
      <c r="AX21" s="147"/>
      <c r="AY21" s="147"/>
      <c r="AZ21" s="147"/>
      <c r="BA21" s="147"/>
      <c r="BB21" s="147"/>
      <c r="BC21" s="147"/>
      <c r="BD21" s="147"/>
      <c r="BE21" s="147"/>
      <c r="BF21" s="147"/>
      <c r="BG21" s="147"/>
      <c r="BH21" s="147"/>
      <c r="BI21" s="147"/>
      <c r="BJ21" s="147"/>
      <c r="BK21" s="147"/>
      <c r="BL21" s="147"/>
      <c r="BM21" s="147"/>
      <c r="BN21" s="147"/>
      <c r="BO21" s="147"/>
      <c r="BP21" s="147"/>
      <c r="BQ21" s="147"/>
      <c r="BR21" s="147"/>
      <c r="BS21" s="147"/>
      <c r="BT21" s="147"/>
      <c r="BU21" s="147"/>
      <c r="BV21" s="147"/>
      <c r="BW21" s="147"/>
      <c r="BX21" s="147"/>
      <c r="BY21" s="147"/>
      <c r="BZ21" s="116"/>
      <c r="CA21" s="113">
        <f t="shared" si="0"/>
        <v>0</v>
      </c>
      <c r="CB21" s="275">
        <f t="shared" si="1"/>
        <v>0</v>
      </c>
      <c r="CC21" s="275">
        <f t="shared" si="2"/>
        <v>0</v>
      </c>
      <c r="CD21" s="275">
        <f t="shared" si="3"/>
        <v>0</v>
      </c>
      <c r="CE21" s="275">
        <f t="shared" si="4"/>
        <v>0</v>
      </c>
      <c r="CF21" s="275">
        <f t="shared" si="5"/>
        <v>0</v>
      </c>
      <c r="CG21" s="275">
        <f t="shared" si="6"/>
        <v>0</v>
      </c>
      <c r="CH21" s="275">
        <f t="shared" si="7"/>
        <v>-37938.85</v>
      </c>
      <c r="CI21" s="275">
        <f t="shared" si="8"/>
        <v>-28454.14</v>
      </c>
      <c r="CJ21" s="275">
        <f t="shared" si="9"/>
        <v>-18969.43</v>
      </c>
      <c r="CK21" s="275">
        <f t="shared" si="10"/>
        <v>-9484.7200000000012</v>
      </c>
      <c r="CL21" s="275">
        <f t="shared" si="11"/>
        <v>0</v>
      </c>
      <c r="CM21" s="113">
        <f t="shared" si="12"/>
        <v>0</v>
      </c>
      <c r="CN21" s="113">
        <f t="shared" si="13"/>
        <v>0</v>
      </c>
      <c r="CO21" s="113">
        <f t="shared" si="14"/>
        <v>0</v>
      </c>
      <c r="CP21" s="100">
        <f t="shared" si="15"/>
        <v>0</v>
      </c>
      <c r="CQ21" s="101">
        <f t="shared" si="39"/>
        <v>0</v>
      </c>
      <c r="CR21" s="101">
        <f t="shared" si="16"/>
        <v>0</v>
      </c>
      <c r="CS21" s="101">
        <f t="shared" si="17"/>
        <v>0</v>
      </c>
      <c r="CT21" s="101">
        <f t="shared" si="18"/>
        <v>0</v>
      </c>
      <c r="CU21" s="101">
        <f t="shared" si="19"/>
        <v>0</v>
      </c>
      <c r="CV21" s="101">
        <f t="shared" si="20"/>
        <v>-125000</v>
      </c>
      <c r="CW21" s="101">
        <f t="shared" si="21"/>
        <v>-100000</v>
      </c>
      <c r="CX21" s="101">
        <f t="shared" si="40"/>
        <v>-75000</v>
      </c>
      <c r="CY21" s="101">
        <f t="shared" si="22"/>
        <v>-50000</v>
      </c>
      <c r="CZ21" s="101">
        <f t="shared" si="23"/>
        <v>-300000</v>
      </c>
      <c r="DA21" s="101">
        <f t="shared" si="41"/>
        <v>-250000</v>
      </c>
      <c r="DB21" s="101">
        <f t="shared" si="42"/>
        <v>-200000</v>
      </c>
      <c r="DC21" s="101">
        <f t="shared" si="24"/>
        <v>-150000</v>
      </c>
      <c r="DD21" s="101">
        <f t="shared" si="25"/>
        <v>-100000</v>
      </c>
      <c r="DE21" s="101">
        <f t="shared" si="26"/>
        <v>-50000</v>
      </c>
      <c r="DF21" s="101">
        <f t="shared" si="27"/>
        <v>0</v>
      </c>
      <c r="DG21" s="101">
        <f t="shared" si="28"/>
        <v>0</v>
      </c>
      <c r="DH21" s="101">
        <f t="shared" si="29"/>
        <v>0</v>
      </c>
      <c r="DI21" s="101">
        <f t="shared" si="30"/>
        <v>0</v>
      </c>
      <c r="DJ21" s="101">
        <f t="shared" si="43"/>
        <v>0</v>
      </c>
      <c r="DK21" s="101">
        <f t="shared" si="31"/>
        <v>0</v>
      </c>
      <c r="DL21" s="101">
        <f t="shared" si="32"/>
        <v>0</v>
      </c>
      <c r="DM21" s="101">
        <f t="shared" si="33"/>
        <v>0</v>
      </c>
      <c r="DN21" s="101">
        <f t="shared" si="34"/>
        <v>-111699.58</v>
      </c>
      <c r="DO21" s="101">
        <f t="shared" si="35"/>
        <v>0</v>
      </c>
      <c r="DP21" s="101">
        <f t="shared" si="36"/>
        <v>0</v>
      </c>
      <c r="DQ21" s="101">
        <f t="shared" si="37"/>
        <v>0</v>
      </c>
      <c r="DR21" s="101">
        <f t="shared" si="38"/>
        <v>0</v>
      </c>
      <c r="DS21" s="101">
        <f t="shared" si="44"/>
        <v>0</v>
      </c>
      <c r="DT21" s="86">
        <f t="shared" si="45"/>
        <v>0</v>
      </c>
      <c r="DU21" s="86">
        <f t="shared" si="46"/>
        <v>0</v>
      </c>
      <c r="DV21" s="86">
        <f t="shared" si="47"/>
        <v>0</v>
      </c>
      <c r="DW21" s="86">
        <f t="shared" si="48"/>
        <v>0</v>
      </c>
      <c r="DX21" s="86">
        <f t="shared" si="49"/>
        <v>0</v>
      </c>
      <c r="DY21" s="86">
        <f t="shared" si="50"/>
        <v>0</v>
      </c>
      <c r="DZ21" s="86">
        <f t="shared" si="51"/>
        <v>0</v>
      </c>
      <c r="EA21" s="86">
        <f t="shared" si="52"/>
        <v>0</v>
      </c>
      <c r="EB21" s="86">
        <f t="shared" si="53"/>
        <v>0</v>
      </c>
      <c r="EC21" s="86">
        <f t="shared" si="54"/>
        <v>0</v>
      </c>
      <c r="ED21" s="86">
        <f t="shared" si="55"/>
        <v>0</v>
      </c>
      <c r="EE21" s="86">
        <f t="shared" si="56"/>
        <v>0</v>
      </c>
      <c r="EF21" s="86">
        <f t="shared" si="57"/>
        <v>0</v>
      </c>
      <c r="EG21" s="86">
        <f t="shared" si="58"/>
        <v>0</v>
      </c>
      <c r="EH21" s="86">
        <f t="shared" si="59"/>
        <v>0</v>
      </c>
      <c r="EI21" s="86">
        <f t="shared" si="60"/>
        <v>0</v>
      </c>
      <c r="EJ21" s="86">
        <f t="shared" si="61"/>
        <v>0</v>
      </c>
    </row>
    <row r="22" spans="1:140" ht="13.15" customHeight="1" x14ac:dyDescent="0.2">
      <c r="A22" s="95" t="s">
        <v>120</v>
      </c>
      <c r="B22" s="95">
        <v>120</v>
      </c>
      <c r="C22" s="95" t="s">
        <v>122</v>
      </c>
      <c r="D22" s="97" t="s">
        <v>155</v>
      </c>
      <c r="E22" s="97"/>
      <c r="F22" s="97"/>
      <c r="G22" s="97"/>
      <c r="H22" s="97"/>
      <c r="I22" s="97"/>
      <c r="J22" s="96">
        <v>-239709</v>
      </c>
      <c r="K22" s="97">
        <v>20000</v>
      </c>
      <c r="L22" s="97">
        <v>20000</v>
      </c>
      <c r="M22" s="97">
        <v>20000</v>
      </c>
      <c r="N22" s="97">
        <v>20000</v>
      </c>
      <c r="O22" s="97">
        <v>20000</v>
      </c>
      <c r="P22" s="97">
        <v>20000</v>
      </c>
      <c r="Q22" s="97">
        <v>20000</v>
      </c>
      <c r="R22" s="98">
        <v>20000</v>
      </c>
      <c r="S22" s="276">
        <v>20000</v>
      </c>
      <c r="T22" s="99">
        <v>20000</v>
      </c>
      <c r="U22" s="99">
        <v>20000</v>
      </c>
      <c r="V22" s="99">
        <v>19709</v>
      </c>
      <c r="W22" s="99"/>
      <c r="X22" s="99"/>
      <c r="Y22" s="99"/>
      <c r="Z22" s="99"/>
      <c r="AA22" s="99"/>
      <c r="AB22" s="109"/>
      <c r="AC22" s="96">
        <f>(21250-989976.04 )</f>
        <v>-968726.04</v>
      </c>
      <c r="AD22" s="99">
        <v>22843.75</v>
      </c>
      <c r="AE22" s="99">
        <v>24557.03125</v>
      </c>
      <c r="AF22" s="99">
        <v>26398.80859375</v>
      </c>
      <c r="AG22" s="99">
        <v>68378.71923828125</v>
      </c>
      <c r="AH22" s="99">
        <v>100000</v>
      </c>
      <c r="AI22" s="99">
        <v>81007.123181152347</v>
      </c>
      <c r="AJ22" s="99">
        <v>87082.657419738767</v>
      </c>
      <c r="AK22" s="99">
        <v>103613.85672621918</v>
      </c>
      <c r="AL22" s="99">
        <v>114868.05598068562</v>
      </c>
      <c r="AM22" s="147"/>
      <c r="AN22" s="147"/>
      <c r="AO22" s="147"/>
      <c r="AP22" s="147"/>
      <c r="AQ22" s="147"/>
      <c r="AR22" s="147"/>
      <c r="AS22" s="147"/>
      <c r="AT22" s="147"/>
      <c r="AU22" s="147"/>
      <c r="AV22" s="147"/>
      <c r="AW22" s="147"/>
      <c r="AX22" s="147"/>
      <c r="AY22" s="147"/>
      <c r="AZ22" s="147"/>
      <c r="BA22" s="147"/>
      <c r="BB22" s="147"/>
      <c r="BC22" s="147"/>
      <c r="BD22" s="147"/>
      <c r="BE22" s="147"/>
      <c r="BF22" s="147"/>
      <c r="BG22" s="147"/>
      <c r="BH22" s="147"/>
      <c r="BI22" s="147"/>
      <c r="BJ22" s="147"/>
      <c r="BK22" s="147"/>
      <c r="BL22" s="147"/>
      <c r="BM22" s="147"/>
      <c r="BN22" s="147"/>
      <c r="BO22" s="147"/>
      <c r="BP22" s="147"/>
      <c r="BQ22" s="147"/>
      <c r="BR22" s="147"/>
      <c r="BS22" s="147"/>
      <c r="BT22" s="147"/>
      <c r="BU22" s="147"/>
      <c r="BV22" s="147"/>
      <c r="BW22" s="147"/>
      <c r="BX22" s="147"/>
      <c r="BY22" s="147"/>
      <c r="BZ22" s="116"/>
      <c r="CA22" s="113">
        <f t="shared" si="0"/>
        <v>-339976.03761017276</v>
      </c>
      <c r="CB22" s="275">
        <f t="shared" si="1"/>
        <v>0</v>
      </c>
      <c r="CC22" s="275">
        <f t="shared" si="2"/>
        <v>0</v>
      </c>
      <c r="CD22" s="275">
        <f t="shared" si="3"/>
        <v>0</v>
      </c>
      <c r="CE22" s="275">
        <f t="shared" si="4"/>
        <v>0</v>
      </c>
      <c r="CF22" s="275">
        <f t="shared" si="5"/>
        <v>0</v>
      </c>
      <c r="CG22" s="275">
        <f t="shared" si="6"/>
        <v>-239709</v>
      </c>
      <c r="CH22" s="275">
        <f t="shared" si="7"/>
        <v>-219709</v>
      </c>
      <c r="CI22" s="275">
        <f t="shared" si="8"/>
        <v>-199709</v>
      </c>
      <c r="CJ22" s="275">
        <f t="shared" si="9"/>
        <v>-179709</v>
      </c>
      <c r="CK22" s="275">
        <f t="shared" si="10"/>
        <v>-159709</v>
      </c>
      <c r="CL22" s="275">
        <f t="shared" si="11"/>
        <v>-139709</v>
      </c>
      <c r="CM22" s="113">
        <f t="shared" si="12"/>
        <v>-119709</v>
      </c>
      <c r="CN22" s="113">
        <f t="shared" si="13"/>
        <v>-99709</v>
      </c>
      <c r="CO22" s="113">
        <f t="shared" si="14"/>
        <v>-79709</v>
      </c>
      <c r="CP22" s="100">
        <f t="shared" si="15"/>
        <v>-59709</v>
      </c>
      <c r="CQ22" s="101">
        <f t="shared" si="39"/>
        <v>-39709</v>
      </c>
      <c r="CR22" s="101">
        <f t="shared" si="16"/>
        <v>-19709</v>
      </c>
      <c r="CS22" s="101">
        <f t="shared" si="17"/>
        <v>0</v>
      </c>
      <c r="CT22" s="101">
        <f t="shared" si="18"/>
        <v>0</v>
      </c>
      <c r="CU22" s="101">
        <f t="shared" si="19"/>
        <v>0</v>
      </c>
      <c r="CV22" s="101">
        <f t="shared" si="20"/>
        <v>0</v>
      </c>
      <c r="CW22" s="101">
        <f t="shared" si="21"/>
        <v>0</v>
      </c>
      <c r="CX22" s="101">
        <f t="shared" si="40"/>
        <v>0</v>
      </c>
      <c r="CY22" s="101">
        <f t="shared" si="22"/>
        <v>0</v>
      </c>
      <c r="CZ22" s="101">
        <f t="shared" si="23"/>
        <v>-968726.04</v>
      </c>
      <c r="DA22" s="101">
        <f t="shared" si="41"/>
        <v>-945882.29</v>
      </c>
      <c r="DB22" s="101">
        <f t="shared" si="42"/>
        <v>-921325.25875000004</v>
      </c>
      <c r="DC22" s="101">
        <f t="shared" si="24"/>
        <v>-894926.45015625004</v>
      </c>
      <c r="DD22" s="101">
        <f t="shared" si="25"/>
        <v>-826547.73091796879</v>
      </c>
      <c r="DE22" s="101">
        <f t="shared" si="26"/>
        <v>-726547.73091796879</v>
      </c>
      <c r="DF22" s="101">
        <f t="shared" si="27"/>
        <v>-645540.6077368164</v>
      </c>
      <c r="DG22" s="101">
        <f t="shared" si="28"/>
        <v>-558457.95031707757</v>
      </c>
      <c r="DH22" s="101">
        <f t="shared" si="29"/>
        <v>-454844.09359085839</v>
      </c>
      <c r="DI22" s="101">
        <f t="shared" si="30"/>
        <v>-339976.03761017276</v>
      </c>
      <c r="DJ22" s="101">
        <f t="shared" si="43"/>
        <v>-339976.03761017276</v>
      </c>
      <c r="DK22" s="101">
        <f t="shared" si="31"/>
        <v>-339976.03761017276</v>
      </c>
      <c r="DL22" s="101">
        <f t="shared" si="32"/>
        <v>-339976.03761017276</v>
      </c>
      <c r="DM22" s="101">
        <f t="shared" si="33"/>
        <v>-339976.03761017276</v>
      </c>
      <c r="DN22" s="101">
        <f t="shared" si="34"/>
        <v>-339976.03761017276</v>
      </c>
      <c r="DO22" s="101">
        <f t="shared" si="35"/>
        <v>-339976.03761017276</v>
      </c>
      <c r="DP22" s="101">
        <f t="shared" si="36"/>
        <v>-339976.03761017276</v>
      </c>
      <c r="DQ22" s="101">
        <f t="shared" si="37"/>
        <v>-339976.03761017276</v>
      </c>
      <c r="DR22" s="101">
        <f t="shared" si="38"/>
        <v>-339976.03761017276</v>
      </c>
      <c r="DS22" s="101">
        <f t="shared" si="44"/>
        <v>-339976.03761017276</v>
      </c>
      <c r="DT22" s="86">
        <f t="shared" si="45"/>
        <v>-339976.03761017276</v>
      </c>
      <c r="DU22" s="86">
        <f t="shared" si="46"/>
        <v>-339976.03761017276</v>
      </c>
      <c r="DV22" s="86">
        <f t="shared" si="47"/>
        <v>-339976.03761017276</v>
      </c>
      <c r="DW22" s="86">
        <f t="shared" si="48"/>
        <v>-339976.03761017276</v>
      </c>
      <c r="DX22" s="86">
        <f t="shared" si="49"/>
        <v>-339976.03761017276</v>
      </c>
      <c r="DY22" s="86">
        <f t="shared" si="50"/>
        <v>-339976.03761017276</v>
      </c>
      <c r="DZ22" s="86">
        <f t="shared" si="51"/>
        <v>-339976.03761017276</v>
      </c>
      <c r="EA22" s="86">
        <f t="shared" si="52"/>
        <v>-339976.03761017276</v>
      </c>
      <c r="EB22" s="86">
        <f t="shared" si="53"/>
        <v>-339976.03761017276</v>
      </c>
      <c r="EC22" s="86">
        <f t="shared" si="54"/>
        <v>-339976.03761017276</v>
      </c>
      <c r="ED22" s="86">
        <f t="shared" si="55"/>
        <v>-339976.03761017276</v>
      </c>
      <c r="EE22" s="86">
        <f t="shared" si="56"/>
        <v>-339976.03761017276</v>
      </c>
      <c r="EF22" s="86">
        <f t="shared" si="57"/>
        <v>-339976.03761017276</v>
      </c>
      <c r="EG22" s="86">
        <f t="shared" si="58"/>
        <v>-339976.03761017276</v>
      </c>
      <c r="EH22" s="86">
        <f t="shared" si="59"/>
        <v>-339976.03761017276</v>
      </c>
      <c r="EI22" s="86">
        <f t="shared" si="60"/>
        <v>-339976.03761017276</v>
      </c>
      <c r="EJ22" s="86">
        <f t="shared" si="61"/>
        <v>-339976.03761017276</v>
      </c>
    </row>
    <row r="23" spans="1:140" ht="13.15" customHeight="1" x14ac:dyDescent="0.2">
      <c r="A23" s="95" t="s">
        <v>120</v>
      </c>
      <c r="B23" s="95">
        <v>120</v>
      </c>
      <c r="C23" s="95" t="s">
        <v>122</v>
      </c>
      <c r="D23" s="97" t="s">
        <v>157</v>
      </c>
      <c r="E23" s="97"/>
      <c r="F23" s="97"/>
      <c r="G23" s="97"/>
      <c r="H23" s="97"/>
      <c r="I23" s="97"/>
      <c r="J23" s="96"/>
      <c r="K23" s="97"/>
      <c r="L23" s="97"/>
      <c r="M23" s="97"/>
      <c r="N23" s="97"/>
      <c r="O23" s="97"/>
      <c r="P23" s="97"/>
      <c r="Q23" s="97"/>
      <c r="R23" s="98"/>
      <c r="S23" s="276"/>
      <c r="T23" s="99"/>
      <c r="U23" s="99"/>
      <c r="V23" s="99"/>
      <c r="W23" s="99"/>
      <c r="X23" s="99"/>
      <c r="Y23" s="99"/>
      <c r="Z23" s="99"/>
      <c r="AA23" s="99"/>
      <c r="AB23" s="109"/>
      <c r="AC23" s="99">
        <v>48750</v>
      </c>
      <c r="AD23" s="99">
        <v>47156.25</v>
      </c>
      <c r="AE23" s="99">
        <v>45442.96875</v>
      </c>
      <c r="AF23" s="99">
        <v>43601.19140625</v>
      </c>
      <c r="AG23" s="99">
        <v>41621.28076171875</v>
      </c>
      <c r="AH23" s="99">
        <v>36492.876818847661</v>
      </c>
      <c r="AI23" s="99">
        <v>28992.876818847657</v>
      </c>
      <c r="AJ23" s="99">
        <v>22917.342580261233</v>
      </c>
      <c r="AK23" s="99">
        <v>16386.143273780825</v>
      </c>
      <c r="AL23" s="99">
        <v>8615.1040193143854</v>
      </c>
      <c r="AM23" s="147"/>
      <c r="AN23" s="147"/>
      <c r="AO23" s="147"/>
      <c r="AP23" s="147"/>
      <c r="AQ23" s="147"/>
      <c r="AR23" s="147"/>
      <c r="AS23" s="147"/>
      <c r="AT23" s="147"/>
      <c r="AU23" s="147"/>
      <c r="AV23" s="147"/>
      <c r="AW23" s="147"/>
      <c r="AX23" s="147"/>
      <c r="AY23" s="147"/>
      <c r="AZ23" s="147"/>
      <c r="BA23" s="147"/>
      <c r="BB23" s="147"/>
      <c r="BC23" s="147"/>
      <c r="BD23" s="147"/>
      <c r="BE23" s="147"/>
      <c r="BF23" s="147"/>
      <c r="BG23" s="147"/>
      <c r="BH23" s="147"/>
      <c r="BI23" s="147"/>
      <c r="BJ23" s="147"/>
      <c r="BK23" s="147"/>
      <c r="BL23" s="147"/>
      <c r="BM23" s="147"/>
      <c r="BN23" s="147"/>
      <c r="BO23" s="147"/>
      <c r="BP23" s="147"/>
      <c r="BQ23" s="147"/>
      <c r="BR23" s="147"/>
      <c r="BS23" s="147"/>
      <c r="BT23" s="147"/>
      <c r="BU23" s="147"/>
      <c r="BV23" s="147"/>
      <c r="BW23" s="147"/>
      <c r="BX23" s="147"/>
      <c r="BY23" s="147"/>
      <c r="BZ23" s="116"/>
      <c r="CA23" s="113">
        <f t="shared" si="0"/>
        <v>339976.03442902054</v>
      </c>
      <c r="CB23" s="275">
        <f t="shared" si="1"/>
        <v>0</v>
      </c>
      <c r="CC23" s="275">
        <f t="shared" si="2"/>
        <v>0</v>
      </c>
      <c r="CD23" s="275">
        <f t="shared" si="3"/>
        <v>0</v>
      </c>
      <c r="CE23" s="275">
        <f t="shared" si="4"/>
        <v>0</v>
      </c>
      <c r="CF23" s="275">
        <f t="shared" si="5"/>
        <v>0</v>
      </c>
      <c r="CG23" s="275">
        <f t="shared" si="6"/>
        <v>0</v>
      </c>
      <c r="CH23" s="275">
        <f t="shared" si="7"/>
        <v>0</v>
      </c>
      <c r="CI23" s="275">
        <f t="shared" si="8"/>
        <v>0</v>
      </c>
      <c r="CJ23" s="275">
        <f t="shared" si="9"/>
        <v>0</v>
      </c>
      <c r="CK23" s="275">
        <f t="shared" si="10"/>
        <v>0</v>
      </c>
      <c r="CL23" s="275">
        <f t="shared" si="11"/>
        <v>0</v>
      </c>
      <c r="CM23" s="113">
        <f t="shared" si="12"/>
        <v>0</v>
      </c>
      <c r="CN23" s="113">
        <f t="shared" si="13"/>
        <v>0</v>
      </c>
      <c r="CO23" s="113">
        <f t="shared" si="14"/>
        <v>0</v>
      </c>
      <c r="CP23" s="100">
        <f t="shared" si="15"/>
        <v>0</v>
      </c>
      <c r="CQ23" s="101">
        <f t="shared" si="39"/>
        <v>0</v>
      </c>
      <c r="CR23" s="101">
        <f t="shared" si="16"/>
        <v>0</v>
      </c>
      <c r="CS23" s="101">
        <f t="shared" si="17"/>
        <v>0</v>
      </c>
      <c r="CT23" s="101">
        <f t="shared" si="18"/>
        <v>0</v>
      </c>
      <c r="CU23" s="101">
        <f t="shared" si="19"/>
        <v>0</v>
      </c>
      <c r="CV23" s="101">
        <f t="shared" si="20"/>
        <v>0</v>
      </c>
      <c r="CW23" s="101">
        <f t="shared" si="21"/>
        <v>0</v>
      </c>
      <c r="CX23" s="101">
        <f t="shared" si="40"/>
        <v>0</v>
      </c>
      <c r="CY23" s="101">
        <f t="shared" si="22"/>
        <v>0</v>
      </c>
      <c r="CZ23" s="101">
        <f t="shared" si="23"/>
        <v>48750</v>
      </c>
      <c r="DA23" s="101">
        <f t="shared" si="41"/>
        <v>95906.25</v>
      </c>
      <c r="DB23" s="101">
        <f t="shared" si="42"/>
        <v>141349.21875</v>
      </c>
      <c r="DC23" s="101">
        <f t="shared" si="24"/>
        <v>184950.41015625</v>
      </c>
      <c r="DD23" s="101">
        <f t="shared" si="25"/>
        <v>226571.69091796875</v>
      </c>
      <c r="DE23" s="101">
        <f t="shared" si="26"/>
        <v>263064.56773681642</v>
      </c>
      <c r="DF23" s="101">
        <f t="shared" si="27"/>
        <v>292057.44455566409</v>
      </c>
      <c r="DG23" s="101">
        <f t="shared" si="28"/>
        <v>314974.78713592532</v>
      </c>
      <c r="DH23" s="101">
        <f t="shared" si="29"/>
        <v>331360.93040970614</v>
      </c>
      <c r="DI23" s="101">
        <f t="shared" si="30"/>
        <v>339976.03442902054</v>
      </c>
      <c r="DJ23" s="101">
        <f t="shared" si="43"/>
        <v>339976.03442902054</v>
      </c>
      <c r="DK23" s="101">
        <f t="shared" si="31"/>
        <v>339976.03442902054</v>
      </c>
      <c r="DL23" s="101">
        <f t="shared" si="32"/>
        <v>339976.03442902054</v>
      </c>
      <c r="DM23" s="101">
        <f t="shared" si="33"/>
        <v>339976.03442902054</v>
      </c>
      <c r="DN23" s="101">
        <f t="shared" si="34"/>
        <v>339976.03442902054</v>
      </c>
      <c r="DO23" s="101">
        <f t="shared" si="35"/>
        <v>339976.03442902054</v>
      </c>
      <c r="DP23" s="101">
        <f t="shared" si="36"/>
        <v>339976.03442902054</v>
      </c>
      <c r="DQ23" s="101">
        <f t="shared" si="37"/>
        <v>339976.03442902054</v>
      </c>
      <c r="DR23" s="101">
        <f t="shared" si="38"/>
        <v>339976.03442902054</v>
      </c>
      <c r="DS23" s="101">
        <f t="shared" si="44"/>
        <v>339976.03442902054</v>
      </c>
      <c r="DT23" s="86">
        <f t="shared" si="45"/>
        <v>339976.03442902054</v>
      </c>
      <c r="DU23" s="86">
        <f t="shared" si="46"/>
        <v>339976.03442902054</v>
      </c>
      <c r="DV23" s="86">
        <f t="shared" si="47"/>
        <v>339976.03442902054</v>
      </c>
      <c r="DW23" s="86">
        <f t="shared" si="48"/>
        <v>339976.03442902054</v>
      </c>
      <c r="DX23" s="86">
        <f t="shared" si="49"/>
        <v>339976.03442902054</v>
      </c>
      <c r="DY23" s="86">
        <f t="shared" si="50"/>
        <v>339976.03442902054</v>
      </c>
      <c r="DZ23" s="86">
        <f t="shared" si="51"/>
        <v>339976.03442902054</v>
      </c>
      <c r="EA23" s="86">
        <f t="shared" si="52"/>
        <v>339976.03442902054</v>
      </c>
      <c r="EB23" s="86">
        <f t="shared" si="53"/>
        <v>339976.03442902054</v>
      </c>
      <c r="EC23" s="86">
        <f t="shared" si="54"/>
        <v>339976.03442902054</v>
      </c>
      <c r="ED23" s="86">
        <f t="shared" si="55"/>
        <v>339976.03442902054</v>
      </c>
      <c r="EE23" s="86">
        <f t="shared" si="56"/>
        <v>339976.03442902054</v>
      </c>
      <c r="EF23" s="86">
        <f t="shared" si="57"/>
        <v>339976.03442902054</v>
      </c>
      <c r="EG23" s="86">
        <f t="shared" si="58"/>
        <v>339976.03442902054</v>
      </c>
      <c r="EH23" s="86">
        <f t="shared" si="59"/>
        <v>339976.03442902054</v>
      </c>
      <c r="EI23" s="86">
        <f t="shared" si="60"/>
        <v>339976.03442902054</v>
      </c>
      <c r="EJ23" s="86">
        <f t="shared" si="61"/>
        <v>339976.03442902054</v>
      </c>
    </row>
    <row r="24" spans="1:140" ht="13.15" customHeight="1" x14ac:dyDescent="0.2">
      <c r="A24" s="95" t="s">
        <v>120</v>
      </c>
      <c r="B24" s="95">
        <v>96</v>
      </c>
      <c r="C24" s="95" t="s">
        <v>123</v>
      </c>
      <c r="D24" s="97" t="s">
        <v>155</v>
      </c>
      <c r="E24" s="97"/>
      <c r="F24" s="97"/>
      <c r="G24" s="97"/>
      <c r="H24" s="97"/>
      <c r="I24" s="97"/>
      <c r="J24" s="97"/>
      <c r="K24" s="96">
        <v>-270000</v>
      </c>
      <c r="L24" s="97">
        <v>12500</v>
      </c>
      <c r="M24" s="97">
        <v>25000</v>
      </c>
      <c r="N24" s="97">
        <v>25000</v>
      </c>
      <c r="O24" s="97">
        <v>25000</v>
      </c>
      <c r="P24" s="97">
        <v>35000</v>
      </c>
      <c r="Q24" s="97">
        <v>25000</v>
      </c>
      <c r="R24" s="98">
        <v>25000</v>
      </c>
      <c r="S24" s="276">
        <v>25000</v>
      </c>
      <c r="T24" s="99">
        <v>25000</v>
      </c>
      <c r="U24" s="99">
        <v>25000</v>
      </c>
      <c r="V24" s="99">
        <v>22500</v>
      </c>
      <c r="W24" s="99"/>
      <c r="X24" s="99"/>
      <c r="Y24" s="99"/>
      <c r="Z24" s="99"/>
      <c r="AA24" s="99"/>
      <c r="AB24" s="109"/>
      <c r="AC24" s="109"/>
      <c r="AD24" s="109"/>
      <c r="AE24" s="109"/>
      <c r="AF24" s="109"/>
      <c r="AG24" s="109"/>
      <c r="AH24" s="147"/>
      <c r="AI24" s="147"/>
      <c r="AJ24" s="147"/>
      <c r="AK24" s="147"/>
      <c r="AL24" s="147"/>
      <c r="AM24" s="147"/>
      <c r="AN24" s="147"/>
      <c r="AO24" s="147"/>
      <c r="AP24" s="147"/>
      <c r="AQ24" s="147"/>
      <c r="AR24" s="147"/>
      <c r="AS24" s="147"/>
      <c r="AT24" s="147"/>
      <c r="AU24" s="147"/>
      <c r="AV24" s="147"/>
      <c r="AW24" s="147"/>
      <c r="AX24" s="147"/>
      <c r="AY24" s="147"/>
      <c r="AZ24" s="147"/>
      <c r="BA24" s="147"/>
      <c r="BB24" s="147"/>
      <c r="BC24" s="147"/>
      <c r="BD24" s="147"/>
      <c r="BE24" s="147"/>
      <c r="BF24" s="147"/>
      <c r="BG24" s="147"/>
      <c r="BH24" s="147"/>
      <c r="BI24" s="147"/>
      <c r="BJ24" s="147"/>
      <c r="BK24" s="147"/>
      <c r="BL24" s="147"/>
      <c r="BM24" s="147"/>
      <c r="BN24" s="147"/>
      <c r="BO24" s="147"/>
      <c r="BP24" s="147"/>
      <c r="BQ24" s="147"/>
      <c r="BR24" s="147"/>
      <c r="BS24" s="147"/>
      <c r="BT24" s="147"/>
      <c r="BU24" s="147"/>
      <c r="BV24" s="147"/>
      <c r="BW24" s="147"/>
      <c r="BX24" s="147"/>
      <c r="BY24" s="147"/>
      <c r="BZ24" s="116"/>
      <c r="CA24" s="113">
        <f t="shared" si="0"/>
        <v>0</v>
      </c>
      <c r="CB24" s="275">
        <f t="shared" si="1"/>
        <v>0</v>
      </c>
      <c r="CC24" s="275">
        <f t="shared" si="2"/>
        <v>0</v>
      </c>
      <c r="CD24" s="275">
        <f t="shared" si="3"/>
        <v>0</v>
      </c>
      <c r="CE24" s="275">
        <f t="shared" si="4"/>
        <v>0</v>
      </c>
      <c r="CF24" s="275">
        <f t="shared" si="5"/>
        <v>0</v>
      </c>
      <c r="CG24" s="275">
        <f t="shared" si="6"/>
        <v>0</v>
      </c>
      <c r="CH24" s="275">
        <f t="shared" si="7"/>
        <v>-270000</v>
      </c>
      <c r="CI24" s="275">
        <f t="shared" si="8"/>
        <v>-257500</v>
      </c>
      <c r="CJ24" s="275">
        <f t="shared" si="9"/>
        <v>-232500</v>
      </c>
      <c r="CK24" s="275">
        <f t="shared" si="10"/>
        <v>-207500</v>
      </c>
      <c r="CL24" s="275">
        <f t="shared" si="11"/>
        <v>-182500</v>
      </c>
      <c r="CM24" s="113">
        <f t="shared" si="12"/>
        <v>-147500</v>
      </c>
      <c r="CN24" s="113">
        <f t="shared" si="13"/>
        <v>-122500</v>
      </c>
      <c r="CO24" s="113">
        <f t="shared" si="14"/>
        <v>-97500</v>
      </c>
      <c r="CP24" s="100">
        <f t="shared" si="15"/>
        <v>-72500</v>
      </c>
      <c r="CQ24" s="101">
        <f t="shared" si="39"/>
        <v>-47500</v>
      </c>
      <c r="CR24" s="101">
        <f t="shared" si="16"/>
        <v>-22500</v>
      </c>
      <c r="CS24" s="101">
        <f t="shared" si="17"/>
        <v>0</v>
      </c>
      <c r="CT24" s="101">
        <f t="shared" si="18"/>
        <v>0</v>
      </c>
      <c r="CU24" s="101">
        <f t="shared" si="19"/>
        <v>0</v>
      </c>
      <c r="CV24" s="101">
        <f t="shared" si="20"/>
        <v>0</v>
      </c>
      <c r="CW24" s="101">
        <f t="shared" si="21"/>
        <v>0</v>
      </c>
      <c r="CX24" s="101">
        <f t="shared" si="40"/>
        <v>0</v>
      </c>
      <c r="CY24" s="101">
        <f t="shared" si="22"/>
        <v>0</v>
      </c>
      <c r="CZ24" s="101">
        <f t="shared" si="23"/>
        <v>0</v>
      </c>
      <c r="DA24" s="101">
        <f t="shared" si="41"/>
        <v>0</v>
      </c>
      <c r="DB24" s="101">
        <f t="shared" si="42"/>
        <v>0</v>
      </c>
      <c r="DC24" s="101">
        <f t="shared" si="24"/>
        <v>0</v>
      </c>
      <c r="DD24" s="101">
        <f t="shared" si="25"/>
        <v>0</v>
      </c>
      <c r="DE24" s="101">
        <f t="shared" si="26"/>
        <v>0</v>
      </c>
      <c r="DF24" s="101">
        <f t="shared" si="27"/>
        <v>0</v>
      </c>
      <c r="DG24" s="101">
        <f t="shared" si="28"/>
        <v>0</v>
      </c>
      <c r="DH24" s="101">
        <f t="shared" si="29"/>
        <v>0</v>
      </c>
      <c r="DI24" s="101">
        <f t="shared" si="30"/>
        <v>0</v>
      </c>
      <c r="DJ24" s="101">
        <f t="shared" si="43"/>
        <v>0</v>
      </c>
      <c r="DK24" s="101">
        <f t="shared" si="31"/>
        <v>0</v>
      </c>
      <c r="DL24" s="101">
        <f t="shared" si="32"/>
        <v>0</v>
      </c>
      <c r="DM24" s="101">
        <f t="shared" si="33"/>
        <v>0</v>
      </c>
      <c r="DN24" s="101">
        <f t="shared" si="34"/>
        <v>0</v>
      </c>
      <c r="DO24" s="101">
        <f t="shared" si="35"/>
        <v>0</v>
      </c>
      <c r="DP24" s="101">
        <f t="shared" si="36"/>
        <v>0</v>
      </c>
      <c r="DQ24" s="101">
        <f t="shared" si="37"/>
        <v>0</v>
      </c>
      <c r="DR24" s="101">
        <f t="shared" si="38"/>
        <v>0</v>
      </c>
      <c r="DS24" s="101">
        <f t="shared" si="44"/>
        <v>0</v>
      </c>
      <c r="DT24" s="86">
        <f t="shared" si="45"/>
        <v>0</v>
      </c>
      <c r="DU24" s="86">
        <f t="shared" si="46"/>
        <v>0</v>
      </c>
      <c r="DV24" s="86">
        <f t="shared" si="47"/>
        <v>0</v>
      </c>
      <c r="DW24" s="86">
        <f t="shared" si="48"/>
        <v>0</v>
      </c>
      <c r="DX24" s="86">
        <f t="shared" si="49"/>
        <v>0</v>
      </c>
      <c r="DY24" s="86">
        <f t="shared" si="50"/>
        <v>0</v>
      </c>
      <c r="DZ24" s="86">
        <f t="shared" si="51"/>
        <v>0</v>
      </c>
      <c r="EA24" s="86">
        <f t="shared" si="52"/>
        <v>0</v>
      </c>
      <c r="EB24" s="86">
        <f t="shared" si="53"/>
        <v>0</v>
      </c>
      <c r="EC24" s="86">
        <f t="shared" si="54"/>
        <v>0</v>
      </c>
      <c r="ED24" s="86">
        <f t="shared" si="55"/>
        <v>0</v>
      </c>
      <c r="EE24" s="86">
        <f t="shared" si="56"/>
        <v>0</v>
      </c>
      <c r="EF24" s="86">
        <f t="shared" si="57"/>
        <v>0</v>
      </c>
      <c r="EG24" s="86">
        <f t="shared" si="58"/>
        <v>0</v>
      </c>
      <c r="EH24" s="86">
        <f t="shared" si="59"/>
        <v>0</v>
      </c>
      <c r="EI24" s="86">
        <f t="shared" si="60"/>
        <v>0</v>
      </c>
      <c r="EJ24" s="86">
        <f t="shared" si="61"/>
        <v>0</v>
      </c>
    </row>
    <row r="25" spans="1:140" ht="13.15" customHeight="1" x14ac:dyDescent="0.2">
      <c r="A25" s="95" t="s">
        <v>120</v>
      </c>
      <c r="B25" s="95">
        <v>129</v>
      </c>
      <c r="C25" s="95" t="s">
        <v>33</v>
      </c>
      <c r="D25" s="97" t="s">
        <v>155</v>
      </c>
      <c r="E25" s="97"/>
      <c r="F25" s="97"/>
      <c r="G25" s="97"/>
      <c r="H25" s="97"/>
      <c r="I25" s="97"/>
      <c r="J25" s="96">
        <v>-130000</v>
      </c>
      <c r="K25" s="97">
        <v>10000</v>
      </c>
      <c r="L25" s="97">
        <v>10000</v>
      </c>
      <c r="M25" s="97">
        <v>10000</v>
      </c>
      <c r="N25" s="97">
        <v>10000</v>
      </c>
      <c r="O25" s="97">
        <v>10000</v>
      </c>
      <c r="P25" s="96">
        <f>10000-30000</f>
        <v>-20000</v>
      </c>
      <c r="Q25" s="97">
        <v>20000</v>
      </c>
      <c r="R25" s="98">
        <v>20000</v>
      </c>
      <c r="S25" s="276">
        <v>20000</v>
      </c>
      <c r="T25" s="99">
        <v>10000</v>
      </c>
      <c r="U25" s="99">
        <v>10000</v>
      </c>
      <c r="V25" s="99">
        <v>20000</v>
      </c>
      <c r="W25" s="99"/>
      <c r="X25" s="99"/>
      <c r="Y25" s="99"/>
      <c r="Z25" s="96">
        <f>21281.52-42563.05</f>
        <v>-21281.530000000002</v>
      </c>
      <c r="AA25" s="99">
        <v>21281.52</v>
      </c>
      <c r="AB25" s="96">
        <f>(38862.81-77725.62)</f>
        <v>-38862.81</v>
      </c>
      <c r="AC25" s="99">
        <v>38862.81</v>
      </c>
      <c r="AD25" s="96">
        <f>(50000-300000)</f>
        <v>-250000</v>
      </c>
      <c r="AE25" s="99">
        <v>50000</v>
      </c>
      <c r="AF25" s="109">
        <v>50000</v>
      </c>
      <c r="AG25" s="109">
        <v>50000</v>
      </c>
      <c r="AH25" s="147">
        <v>50000</v>
      </c>
      <c r="AI25" s="147">
        <v>50000</v>
      </c>
      <c r="AJ25" s="96">
        <f>(100000-600000)</f>
        <v>-500000</v>
      </c>
      <c r="AK25" s="147">
        <v>100000</v>
      </c>
      <c r="AL25" s="147">
        <v>100000</v>
      </c>
      <c r="AM25" s="147">
        <v>100000</v>
      </c>
      <c r="AN25" s="147">
        <v>100000</v>
      </c>
      <c r="AO25" s="147">
        <v>100000</v>
      </c>
      <c r="AP25" s="96">
        <f>(133333-800000)</f>
        <v>-666667</v>
      </c>
      <c r="AQ25" s="147">
        <v>133333</v>
      </c>
      <c r="AR25" s="147">
        <v>133333</v>
      </c>
      <c r="AS25" s="96">
        <f>(200000-2000000)</f>
        <v>-1800000</v>
      </c>
      <c r="AT25" s="147">
        <v>200001</v>
      </c>
      <c r="AU25" s="147">
        <v>300000</v>
      </c>
      <c r="AV25" s="147">
        <v>300000</v>
      </c>
      <c r="AW25" s="147">
        <v>300000</v>
      </c>
      <c r="AX25" s="147">
        <v>300000</v>
      </c>
      <c r="AY25" s="147">
        <v>300000</v>
      </c>
      <c r="AZ25" s="147">
        <v>300000</v>
      </c>
      <c r="BA25" s="147">
        <v>200000</v>
      </c>
      <c r="BB25" s="147"/>
      <c r="BC25" s="147"/>
      <c r="BD25" s="147"/>
      <c r="BE25" s="147"/>
      <c r="BF25" s="147"/>
      <c r="BG25" s="147"/>
      <c r="BH25" s="147"/>
      <c r="BI25" s="147"/>
      <c r="BJ25" s="147"/>
      <c r="BK25" s="147"/>
      <c r="BL25" s="147"/>
      <c r="BM25" s="147"/>
      <c r="BN25" s="147"/>
      <c r="BO25" s="147"/>
      <c r="BP25" s="147"/>
      <c r="BQ25" s="147"/>
      <c r="BR25" s="147"/>
      <c r="BS25" s="147"/>
      <c r="BT25" s="147"/>
      <c r="BU25" s="147"/>
      <c r="BV25" s="147"/>
      <c r="BW25" s="147"/>
      <c r="BX25" s="147"/>
      <c r="BY25" s="147"/>
      <c r="BZ25" s="116"/>
      <c r="CA25" s="113">
        <f t="shared" si="0"/>
        <v>-9.9999997764825821E-3</v>
      </c>
      <c r="CB25" s="275">
        <f t="shared" si="1"/>
        <v>0</v>
      </c>
      <c r="CC25" s="275">
        <f t="shared" si="2"/>
        <v>0</v>
      </c>
      <c r="CD25" s="275">
        <f t="shared" si="3"/>
        <v>0</v>
      </c>
      <c r="CE25" s="275">
        <f t="shared" si="4"/>
        <v>0</v>
      </c>
      <c r="CF25" s="275">
        <f t="shared" si="5"/>
        <v>0</v>
      </c>
      <c r="CG25" s="275">
        <f t="shared" si="6"/>
        <v>-130000</v>
      </c>
      <c r="CH25" s="275">
        <f t="shared" si="7"/>
        <v>-120000</v>
      </c>
      <c r="CI25" s="275">
        <f t="shared" si="8"/>
        <v>-110000</v>
      </c>
      <c r="CJ25" s="275">
        <f t="shared" si="9"/>
        <v>-100000</v>
      </c>
      <c r="CK25" s="275">
        <f t="shared" si="10"/>
        <v>-90000</v>
      </c>
      <c r="CL25" s="275">
        <f t="shared" si="11"/>
        <v>-80000</v>
      </c>
      <c r="CM25" s="113">
        <f t="shared" si="12"/>
        <v>-100000</v>
      </c>
      <c r="CN25" s="113">
        <f t="shared" si="13"/>
        <v>-80000</v>
      </c>
      <c r="CO25" s="113">
        <f t="shared" si="14"/>
        <v>-60000</v>
      </c>
      <c r="CP25" s="100">
        <f t="shared" si="15"/>
        <v>-40000</v>
      </c>
      <c r="CQ25" s="101">
        <f t="shared" si="39"/>
        <v>-30000</v>
      </c>
      <c r="CR25" s="101">
        <f t="shared" si="16"/>
        <v>-20000</v>
      </c>
      <c r="CS25" s="101">
        <f t="shared" si="17"/>
        <v>0</v>
      </c>
      <c r="CT25" s="101">
        <f t="shared" si="18"/>
        <v>0</v>
      </c>
      <c r="CU25" s="101">
        <f t="shared" si="19"/>
        <v>0</v>
      </c>
      <c r="CV25" s="101">
        <f t="shared" si="20"/>
        <v>0</v>
      </c>
      <c r="CW25" s="101">
        <f t="shared" si="21"/>
        <v>-21281.530000000002</v>
      </c>
      <c r="CX25" s="101">
        <f t="shared" si="40"/>
        <v>-1.0000000002037268E-2</v>
      </c>
      <c r="CY25" s="101">
        <f t="shared" si="22"/>
        <v>-38862.82</v>
      </c>
      <c r="CZ25" s="101">
        <f t="shared" si="23"/>
        <v>-1.0000000002037268E-2</v>
      </c>
      <c r="DA25" s="101">
        <f t="shared" si="41"/>
        <v>-250000.01</v>
      </c>
      <c r="DB25" s="101">
        <f t="shared" si="42"/>
        <v>-200000.01</v>
      </c>
      <c r="DC25" s="101">
        <f t="shared" si="24"/>
        <v>-150000.01</v>
      </c>
      <c r="DD25" s="101">
        <f t="shared" si="25"/>
        <v>-100000.01000000001</v>
      </c>
      <c r="DE25" s="101">
        <f t="shared" si="26"/>
        <v>-50000.010000000009</v>
      </c>
      <c r="DF25" s="101">
        <f t="shared" si="27"/>
        <v>-1.0000000009313226E-2</v>
      </c>
      <c r="DG25" s="101">
        <f t="shared" si="28"/>
        <v>-500000.01</v>
      </c>
      <c r="DH25" s="101">
        <f t="shared" si="29"/>
        <v>-400000.01</v>
      </c>
      <c r="DI25" s="101">
        <f t="shared" si="30"/>
        <v>-300000.01</v>
      </c>
      <c r="DJ25" s="101">
        <f t="shared" si="43"/>
        <v>-200000.01</v>
      </c>
      <c r="DK25" s="101">
        <f t="shared" si="31"/>
        <v>-100000.01000000001</v>
      </c>
      <c r="DL25" s="101">
        <f t="shared" si="32"/>
        <v>-1.0000000009313226E-2</v>
      </c>
      <c r="DM25" s="101">
        <f t="shared" si="33"/>
        <v>-666667.01</v>
      </c>
      <c r="DN25" s="101">
        <f t="shared" si="34"/>
        <v>-533334.01</v>
      </c>
      <c r="DO25" s="101">
        <f t="shared" si="35"/>
        <v>-400001.01</v>
      </c>
      <c r="DP25" s="101">
        <f t="shared" si="36"/>
        <v>-2200001.0099999998</v>
      </c>
      <c r="DQ25" s="101">
        <f t="shared" si="37"/>
        <v>-2000000.0099999998</v>
      </c>
      <c r="DR25" s="101">
        <f t="shared" si="38"/>
        <v>-1700000.0099999998</v>
      </c>
      <c r="DS25" s="101">
        <f t="shared" si="44"/>
        <v>-1400000.0099999998</v>
      </c>
      <c r="DT25" s="86">
        <f t="shared" si="45"/>
        <v>-1100000.0099999998</v>
      </c>
      <c r="DU25" s="86">
        <f t="shared" si="46"/>
        <v>-800000.00999999978</v>
      </c>
      <c r="DV25" s="86">
        <f t="shared" si="47"/>
        <v>-500000.00999999978</v>
      </c>
      <c r="DW25" s="86">
        <f t="shared" si="48"/>
        <v>-200000.00999999978</v>
      </c>
      <c r="DX25" s="86">
        <f t="shared" si="49"/>
        <v>-9.9999997764825821E-3</v>
      </c>
      <c r="DY25" s="86">
        <f t="shared" si="50"/>
        <v>-9.9999997764825821E-3</v>
      </c>
      <c r="DZ25" s="86">
        <f t="shared" si="51"/>
        <v>-9.9999997764825821E-3</v>
      </c>
      <c r="EA25" s="86">
        <f t="shared" si="52"/>
        <v>-9.9999997764825821E-3</v>
      </c>
      <c r="EB25" s="86">
        <f t="shared" si="53"/>
        <v>-9.9999997764825821E-3</v>
      </c>
      <c r="EC25" s="86">
        <f t="shared" si="54"/>
        <v>-9.9999997764825821E-3</v>
      </c>
      <c r="ED25" s="86">
        <f t="shared" si="55"/>
        <v>-9.9999997764825821E-3</v>
      </c>
      <c r="EE25" s="86">
        <f t="shared" si="56"/>
        <v>-9.9999997764825821E-3</v>
      </c>
      <c r="EF25" s="86">
        <f t="shared" si="57"/>
        <v>-9.9999997764825821E-3</v>
      </c>
      <c r="EG25" s="86">
        <f t="shared" si="58"/>
        <v>-9.9999997764825821E-3</v>
      </c>
      <c r="EH25" s="86">
        <f t="shared" si="59"/>
        <v>-9.9999997764825821E-3</v>
      </c>
      <c r="EI25" s="86">
        <f t="shared" si="60"/>
        <v>-9.9999997764825821E-3</v>
      </c>
      <c r="EJ25" s="86">
        <f t="shared" si="61"/>
        <v>-9.9999997764825821E-3</v>
      </c>
    </row>
    <row r="26" spans="1:140" ht="13.15" customHeight="1" x14ac:dyDescent="0.2">
      <c r="A26" s="95" t="s">
        <v>120</v>
      </c>
      <c r="B26" s="95">
        <v>125</v>
      </c>
      <c r="C26" s="95" t="s">
        <v>125</v>
      </c>
      <c r="D26" s="97" t="s">
        <v>155</v>
      </c>
      <c r="E26" s="97"/>
      <c r="F26" s="97"/>
      <c r="G26" s="97"/>
      <c r="H26" s="97"/>
      <c r="I26" s="97"/>
      <c r="J26" s="97"/>
      <c r="K26" s="96">
        <v>-143540.32999999999</v>
      </c>
      <c r="L26" s="97">
        <v>18000</v>
      </c>
      <c r="M26" s="97">
        <v>18000</v>
      </c>
      <c r="N26" s="97">
        <v>18000</v>
      </c>
      <c r="O26" s="97">
        <v>18000</v>
      </c>
      <c r="P26" s="97">
        <v>18000</v>
      </c>
      <c r="Q26" s="97">
        <v>18000</v>
      </c>
      <c r="R26" s="98">
        <v>18000</v>
      </c>
      <c r="S26" s="276">
        <v>17540.330000000002</v>
      </c>
      <c r="T26" s="96">
        <v>-176636.2</v>
      </c>
      <c r="U26" s="99">
        <v>22900</v>
      </c>
      <c r="V26" s="99">
        <v>24045</v>
      </c>
      <c r="W26" s="99">
        <v>25247.25</v>
      </c>
      <c r="X26" s="99">
        <v>26509.612499999999</v>
      </c>
      <c r="Y26" s="99">
        <v>27835.093124999999</v>
      </c>
      <c r="Z26" s="99">
        <v>23463.047781249999</v>
      </c>
      <c r="AA26" s="96">
        <f>-304958.66</f>
        <v>-304958.65999999997</v>
      </c>
      <c r="AB26" s="109">
        <v>50000</v>
      </c>
      <c r="AC26" s="109">
        <v>50000</v>
      </c>
      <c r="AD26" s="109">
        <v>50000</v>
      </c>
      <c r="AE26" s="109">
        <v>50000</v>
      </c>
      <c r="AF26" s="109">
        <v>50000</v>
      </c>
      <c r="AG26" s="96">
        <f>(54958.66-425619.83)</f>
        <v>-370661.17000000004</v>
      </c>
      <c r="AH26" s="147">
        <v>70936.63</v>
      </c>
      <c r="AI26" s="147">
        <v>70936.63</v>
      </c>
      <c r="AJ26" s="147">
        <v>70936.63</v>
      </c>
      <c r="AK26" s="147">
        <v>70936.63</v>
      </c>
      <c r="AL26" s="147">
        <v>70936.63</v>
      </c>
      <c r="AM26" s="147">
        <v>70936.679999999993</v>
      </c>
      <c r="AO26" s="147"/>
      <c r="AP26" s="96">
        <f>(110485.53-883884.25)</f>
        <v>-773398.72</v>
      </c>
      <c r="AQ26" s="147">
        <v>110485.53</v>
      </c>
      <c r="AR26" s="147">
        <v>110485.53</v>
      </c>
      <c r="AS26" s="147">
        <v>110485.53</v>
      </c>
      <c r="AT26" s="147">
        <v>110485.53</v>
      </c>
      <c r="AU26" s="147">
        <v>110485.53</v>
      </c>
      <c r="AV26" s="147">
        <v>110485.53</v>
      </c>
      <c r="AW26" s="147">
        <v>110485.54</v>
      </c>
      <c r="AX26" s="147"/>
      <c r="AY26" s="147"/>
      <c r="AZ26" s="147"/>
      <c r="BA26" s="147"/>
      <c r="BB26" s="147"/>
      <c r="BC26" s="147"/>
      <c r="BD26" s="147"/>
      <c r="BE26" s="147"/>
      <c r="BF26" s="147"/>
      <c r="BG26" s="147"/>
      <c r="BH26" s="147"/>
      <c r="BI26" s="147"/>
      <c r="BJ26" s="147"/>
      <c r="BK26" s="147"/>
      <c r="BL26" s="147"/>
      <c r="BM26" s="147"/>
      <c r="BN26" s="147"/>
      <c r="BO26" s="147"/>
      <c r="BP26" s="147"/>
      <c r="BQ26" s="147"/>
      <c r="BR26" s="147"/>
      <c r="BS26" s="147"/>
      <c r="BT26" s="147"/>
      <c r="BU26" s="147"/>
      <c r="BV26" s="147"/>
      <c r="BW26" s="147"/>
      <c r="BX26" s="147"/>
      <c r="BY26" s="147"/>
      <c r="BZ26" s="116"/>
      <c r="CA26" s="113">
        <f t="shared" si="0"/>
        <v>-26636.196593749904</v>
      </c>
      <c r="CB26" s="275">
        <f t="shared" si="1"/>
        <v>0</v>
      </c>
      <c r="CC26" s="275">
        <f t="shared" si="2"/>
        <v>0</v>
      </c>
      <c r="CD26" s="275">
        <f t="shared" si="3"/>
        <v>0</v>
      </c>
      <c r="CE26" s="275">
        <f t="shared" si="4"/>
        <v>0</v>
      </c>
      <c r="CF26" s="275">
        <f t="shared" si="5"/>
        <v>0</v>
      </c>
      <c r="CG26" s="275">
        <f t="shared" si="6"/>
        <v>0</v>
      </c>
      <c r="CH26" s="275">
        <f t="shared" si="7"/>
        <v>-143540.32999999999</v>
      </c>
      <c r="CI26" s="275">
        <f t="shared" si="8"/>
        <v>-125540.32999999999</v>
      </c>
      <c r="CJ26" s="275">
        <f t="shared" si="9"/>
        <v>-107540.32999999999</v>
      </c>
      <c r="CK26" s="275">
        <f t="shared" si="10"/>
        <v>-89540.329999999987</v>
      </c>
      <c r="CL26" s="275">
        <f t="shared" si="11"/>
        <v>-71540.329999999987</v>
      </c>
      <c r="CM26" s="113">
        <f t="shared" si="12"/>
        <v>-53540.329999999987</v>
      </c>
      <c r="CN26" s="113">
        <f t="shared" si="13"/>
        <v>-35540.329999999987</v>
      </c>
      <c r="CO26" s="113">
        <f t="shared" si="14"/>
        <v>-17540.329999999987</v>
      </c>
      <c r="CP26" s="100">
        <f t="shared" si="15"/>
        <v>0</v>
      </c>
      <c r="CQ26" s="101">
        <f t="shared" si="39"/>
        <v>-176636.2</v>
      </c>
      <c r="CR26" s="101">
        <f t="shared" si="16"/>
        <v>-153736.20000000001</v>
      </c>
      <c r="CS26" s="101">
        <f t="shared" si="17"/>
        <v>-129691.20000000001</v>
      </c>
      <c r="CT26" s="101">
        <f t="shared" si="18"/>
        <v>-104443.95000000001</v>
      </c>
      <c r="CU26" s="101">
        <f t="shared" si="19"/>
        <v>-77934.337500000009</v>
      </c>
      <c r="CV26" s="101">
        <f t="shared" si="20"/>
        <v>-50099.244375000009</v>
      </c>
      <c r="CW26" s="101">
        <f t="shared" si="21"/>
        <v>-26636.19659375001</v>
      </c>
      <c r="CX26" s="101">
        <f t="shared" si="40"/>
        <v>-331594.85659375001</v>
      </c>
      <c r="CY26" s="101">
        <f t="shared" si="22"/>
        <v>-281594.85659375001</v>
      </c>
      <c r="CZ26" s="101">
        <f t="shared" si="23"/>
        <v>-231594.85659375001</v>
      </c>
      <c r="DA26" s="101">
        <f t="shared" si="41"/>
        <v>-181594.85659375001</v>
      </c>
      <c r="DB26" s="101">
        <f t="shared" si="42"/>
        <v>-131594.85659375001</v>
      </c>
      <c r="DC26" s="101">
        <f t="shared" si="24"/>
        <v>-81594.85659375001</v>
      </c>
      <c r="DD26" s="101">
        <f t="shared" si="25"/>
        <v>-452256.02659375005</v>
      </c>
      <c r="DE26" s="101">
        <f t="shared" si="26"/>
        <v>-381319.39659375005</v>
      </c>
      <c r="DF26" s="101">
        <f t="shared" si="27"/>
        <v>-310382.76659375004</v>
      </c>
      <c r="DG26" s="101">
        <f t="shared" si="28"/>
        <v>-239446.13659375004</v>
      </c>
      <c r="DH26" s="101">
        <f t="shared" si="29"/>
        <v>-168509.50659375003</v>
      </c>
      <c r="DI26" s="101">
        <f t="shared" si="30"/>
        <v>-97572.876593750028</v>
      </c>
      <c r="DJ26" s="101">
        <f t="shared" si="43"/>
        <v>-26636.196593750035</v>
      </c>
      <c r="DK26" s="101">
        <f t="shared" si="31"/>
        <v>-26636.196593750035</v>
      </c>
      <c r="DL26" s="101">
        <f t="shared" si="32"/>
        <v>-26636.196593750035</v>
      </c>
      <c r="DM26" s="101">
        <f t="shared" ref="DM26:DS26" si="62">+SUM($E26:$AO26)</f>
        <v>-26636.196593750035</v>
      </c>
      <c r="DN26" s="101">
        <f t="shared" si="62"/>
        <v>-26636.196593750035</v>
      </c>
      <c r="DO26" s="101">
        <f t="shared" si="62"/>
        <v>-26636.196593750035</v>
      </c>
      <c r="DP26" s="101">
        <f t="shared" si="62"/>
        <v>-26636.196593750035</v>
      </c>
      <c r="DQ26" s="101">
        <f t="shared" si="62"/>
        <v>-26636.196593750035</v>
      </c>
      <c r="DR26" s="101">
        <f t="shared" si="62"/>
        <v>-26636.196593750035</v>
      </c>
      <c r="DS26" s="101">
        <f t="shared" si="62"/>
        <v>-26636.196593750035</v>
      </c>
      <c r="DT26" s="86">
        <f>+SUM($E26:$AW26)</f>
        <v>-26636.196593749904</v>
      </c>
      <c r="DU26" s="86">
        <f t="shared" si="46"/>
        <v>-26636.196593749904</v>
      </c>
      <c r="DV26" s="86">
        <f t="shared" si="47"/>
        <v>-26636.196593749904</v>
      </c>
      <c r="DW26" s="86">
        <f t="shared" si="48"/>
        <v>-26636.196593749904</v>
      </c>
      <c r="DX26" s="86">
        <f t="shared" si="49"/>
        <v>-26636.196593749904</v>
      </c>
      <c r="DY26" s="86">
        <f t="shared" si="50"/>
        <v>-26636.196593749904</v>
      </c>
      <c r="DZ26" s="86">
        <f t="shared" si="51"/>
        <v>-26636.196593749904</v>
      </c>
      <c r="EA26" s="86">
        <f t="shared" si="52"/>
        <v>-26636.196593749904</v>
      </c>
      <c r="EB26" s="86">
        <f t="shared" si="53"/>
        <v>-26636.196593749904</v>
      </c>
      <c r="EC26" s="86">
        <f t="shared" si="54"/>
        <v>-26636.196593749904</v>
      </c>
      <c r="ED26" s="86">
        <f t="shared" si="55"/>
        <v>-26636.196593749904</v>
      </c>
      <c r="EE26" s="86">
        <f t="shared" si="56"/>
        <v>-26636.196593749904</v>
      </c>
      <c r="EF26" s="86">
        <f t="shared" si="57"/>
        <v>-26636.196593749904</v>
      </c>
      <c r="EG26" s="86">
        <f t="shared" si="58"/>
        <v>-26636.196593749904</v>
      </c>
      <c r="EH26" s="86">
        <f t="shared" si="59"/>
        <v>-26636.196593749904</v>
      </c>
      <c r="EI26" s="86">
        <f t="shared" si="60"/>
        <v>-26636.196593749904</v>
      </c>
      <c r="EJ26" s="86">
        <f t="shared" si="61"/>
        <v>-26636.196593749904</v>
      </c>
    </row>
    <row r="27" spans="1:140" ht="13.15" customHeight="1" x14ac:dyDescent="0.2">
      <c r="A27" s="95" t="s">
        <v>120</v>
      </c>
      <c r="B27" s="95">
        <v>125</v>
      </c>
      <c r="C27" s="95" t="s">
        <v>125</v>
      </c>
      <c r="D27" s="97" t="s">
        <v>157</v>
      </c>
      <c r="E27" s="97"/>
      <c r="F27" s="97"/>
      <c r="G27" s="97"/>
      <c r="H27" s="97"/>
      <c r="I27" s="97"/>
      <c r="J27" s="97"/>
      <c r="K27" s="97"/>
      <c r="L27" s="97"/>
      <c r="M27" s="97"/>
      <c r="N27" s="97"/>
      <c r="O27" s="97"/>
      <c r="P27" s="97"/>
      <c r="Q27" s="97"/>
      <c r="R27" s="98"/>
      <c r="S27" s="276"/>
      <c r="T27" s="84"/>
      <c r="U27" s="99">
        <v>7500</v>
      </c>
      <c r="V27" s="99">
        <v>6355</v>
      </c>
      <c r="W27" s="99">
        <v>5152.75</v>
      </c>
      <c r="X27" s="99">
        <v>3890.3874999999998</v>
      </c>
      <c r="Y27" s="99">
        <v>2564.9068750000001</v>
      </c>
      <c r="Z27" s="99">
        <v>1173.15221875</v>
      </c>
      <c r="AA27" s="99"/>
      <c r="AB27" s="109"/>
      <c r="AC27" s="109"/>
      <c r="AD27" s="109"/>
      <c r="AE27" s="109"/>
      <c r="AF27" s="109"/>
      <c r="AG27" s="109"/>
      <c r="AH27" s="147"/>
      <c r="AI27" s="147"/>
      <c r="AJ27" s="147"/>
      <c r="AK27" s="147"/>
      <c r="AL27" s="147"/>
      <c r="AM27" s="147"/>
      <c r="AN27" s="147"/>
      <c r="AO27" s="147"/>
      <c r="AP27" s="147"/>
      <c r="AQ27" s="147"/>
      <c r="AT27" s="147"/>
      <c r="AU27" s="147"/>
      <c r="AV27" s="147"/>
      <c r="AW27" s="147"/>
      <c r="AX27" s="147"/>
      <c r="AY27" s="147"/>
      <c r="AZ27" s="147"/>
      <c r="BA27" s="147"/>
      <c r="BB27" s="147"/>
      <c r="BC27" s="147"/>
      <c r="BD27" s="147"/>
      <c r="BE27" s="147"/>
      <c r="BF27" s="147"/>
      <c r="BG27" s="147"/>
      <c r="BH27" s="147"/>
      <c r="BI27" s="147"/>
      <c r="BJ27" s="147"/>
      <c r="BK27" s="147"/>
      <c r="BL27" s="147"/>
      <c r="BM27" s="147"/>
      <c r="BN27" s="147"/>
      <c r="BO27" s="147"/>
      <c r="BP27" s="147"/>
      <c r="BQ27" s="147"/>
      <c r="BR27" s="147"/>
      <c r="BS27" s="147"/>
      <c r="BT27" s="147"/>
      <c r="BU27" s="147"/>
      <c r="BV27" s="147"/>
      <c r="BW27" s="147"/>
      <c r="BX27" s="147"/>
      <c r="BY27" s="147"/>
      <c r="BZ27" s="116"/>
      <c r="CA27" s="113">
        <f t="shared" si="0"/>
        <v>26636.196593750003</v>
      </c>
      <c r="CB27" s="275">
        <f t="shared" si="1"/>
        <v>0</v>
      </c>
      <c r="CC27" s="275">
        <f t="shared" si="2"/>
        <v>0</v>
      </c>
      <c r="CD27" s="275">
        <f t="shared" si="3"/>
        <v>0</v>
      </c>
      <c r="CE27" s="275">
        <f t="shared" si="4"/>
        <v>0</v>
      </c>
      <c r="CF27" s="275">
        <f t="shared" si="5"/>
        <v>0</v>
      </c>
      <c r="CG27" s="275">
        <f t="shared" si="6"/>
        <v>0</v>
      </c>
      <c r="CH27" s="275">
        <f t="shared" si="7"/>
        <v>0</v>
      </c>
      <c r="CI27" s="275">
        <f t="shared" si="8"/>
        <v>0</v>
      </c>
      <c r="CJ27" s="275">
        <f t="shared" si="9"/>
        <v>0</v>
      </c>
      <c r="CK27" s="275">
        <f t="shared" si="10"/>
        <v>0</v>
      </c>
      <c r="CL27" s="275">
        <f t="shared" si="11"/>
        <v>0</v>
      </c>
      <c r="CM27" s="113">
        <f t="shared" si="12"/>
        <v>0</v>
      </c>
      <c r="CN27" s="113">
        <f t="shared" si="13"/>
        <v>0</v>
      </c>
      <c r="CO27" s="113">
        <f t="shared" si="14"/>
        <v>0</v>
      </c>
      <c r="CP27" s="100">
        <f t="shared" si="15"/>
        <v>0</v>
      </c>
      <c r="CQ27" s="101">
        <f t="shared" si="39"/>
        <v>0</v>
      </c>
      <c r="CR27" s="101">
        <f t="shared" si="16"/>
        <v>7500</v>
      </c>
      <c r="CS27" s="101">
        <f t="shared" si="17"/>
        <v>13855</v>
      </c>
      <c r="CT27" s="101">
        <f t="shared" si="18"/>
        <v>19007.75</v>
      </c>
      <c r="CU27" s="101">
        <f t="shared" si="19"/>
        <v>22898.137500000001</v>
      </c>
      <c r="CV27" s="101">
        <f t="shared" si="20"/>
        <v>25463.044375000001</v>
      </c>
      <c r="CW27" s="101">
        <f t="shared" si="21"/>
        <v>26636.196593750003</v>
      </c>
      <c r="CX27" s="101">
        <f t="shared" si="40"/>
        <v>26636.196593750003</v>
      </c>
      <c r="CY27" s="101">
        <f t="shared" si="22"/>
        <v>26636.196593750003</v>
      </c>
      <c r="CZ27" s="101">
        <f t="shared" si="23"/>
        <v>26636.196593750003</v>
      </c>
      <c r="DA27" s="101">
        <f t="shared" si="41"/>
        <v>26636.196593750003</v>
      </c>
      <c r="DB27" s="101">
        <f t="shared" si="42"/>
        <v>26636.196593750003</v>
      </c>
      <c r="DC27" s="101">
        <f t="shared" si="24"/>
        <v>26636.196593750003</v>
      </c>
      <c r="DD27" s="101">
        <f t="shared" si="25"/>
        <v>26636.196593750003</v>
      </c>
      <c r="DE27" s="101">
        <f t="shared" si="26"/>
        <v>26636.196593750003</v>
      </c>
      <c r="DF27" s="101">
        <f t="shared" si="27"/>
        <v>26636.196593750003</v>
      </c>
      <c r="DG27" s="101">
        <f t="shared" si="28"/>
        <v>26636.196593750003</v>
      </c>
      <c r="DH27" s="101">
        <f t="shared" si="29"/>
        <v>26636.196593750003</v>
      </c>
      <c r="DI27" s="101">
        <f t="shared" si="30"/>
        <v>26636.196593750003</v>
      </c>
      <c r="DJ27" s="101">
        <f t="shared" si="43"/>
        <v>26636.196593750003</v>
      </c>
      <c r="DK27" s="101">
        <f t="shared" si="31"/>
        <v>26636.196593750003</v>
      </c>
      <c r="DL27" s="101">
        <f t="shared" si="32"/>
        <v>26636.196593750003</v>
      </c>
      <c r="DM27" s="101">
        <f t="shared" si="33"/>
        <v>26636.196593750003</v>
      </c>
      <c r="DN27" s="101">
        <f t="shared" si="34"/>
        <v>26636.196593750003</v>
      </c>
      <c r="DO27" s="101">
        <f t="shared" si="35"/>
        <v>26636.196593750003</v>
      </c>
      <c r="DP27" s="101">
        <f t="shared" si="36"/>
        <v>26636.196593750003</v>
      </c>
      <c r="DQ27" s="101">
        <f t="shared" si="37"/>
        <v>26636.196593750003</v>
      </c>
      <c r="DR27" s="101">
        <f t="shared" si="38"/>
        <v>26636.196593750003</v>
      </c>
      <c r="DS27" s="101">
        <f t="shared" si="44"/>
        <v>26636.196593750003</v>
      </c>
      <c r="DT27" s="86">
        <f t="shared" si="45"/>
        <v>26636.196593750003</v>
      </c>
      <c r="DU27" s="86">
        <f t="shared" si="46"/>
        <v>26636.196593750003</v>
      </c>
      <c r="DV27" s="86">
        <f t="shared" si="47"/>
        <v>26636.196593750003</v>
      </c>
      <c r="DW27" s="86">
        <f t="shared" si="48"/>
        <v>26636.196593750003</v>
      </c>
      <c r="DX27" s="86">
        <f t="shared" si="49"/>
        <v>26636.196593750003</v>
      </c>
      <c r="DY27" s="86">
        <f t="shared" si="50"/>
        <v>26636.196593750003</v>
      </c>
      <c r="DZ27" s="86">
        <f t="shared" si="51"/>
        <v>26636.196593750003</v>
      </c>
      <c r="EA27" s="86">
        <f t="shared" si="52"/>
        <v>26636.196593750003</v>
      </c>
      <c r="EB27" s="86">
        <f t="shared" si="53"/>
        <v>26636.196593750003</v>
      </c>
      <c r="EC27" s="86">
        <f t="shared" si="54"/>
        <v>26636.196593750003</v>
      </c>
      <c r="ED27" s="86">
        <f t="shared" si="55"/>
        <v>26636.196593750003</v>
      </c>
      <c r="EE27" s="86">
        <f t="shared" si="56"/>
        <v>26636.196593750003</v>
      </c>
      <c r="EF27" s="86">
        <f t="shared" si="57"/>
        <v>26636.196593750003</v>
      </c>
      <c r="EG27" s="86">
        <f t="shared" si="58"/>
        <v>26636.196593750003</v>
      </c>
      <c r="EH27" s="86">
        <f t="shared" si="59"/>
        <v>26636.196593750003</v>
      </c>
      <c r="EI27" s="86">
        <f t="shared" si="60"/>
        <v>26636.196593750003</v>
      </c>
      <c r="EJ27" s="86">
        <f t="shared" si="61"/>
        <v>26636.196593750003</v>
      </c>
    </row>
    <row r="28" spans="1:140" ht="13.15" customHeight="1" x14ac:dyDescent="0.2">
      <c r="A28" s="95" t="s">
        <v>120</v>
      </c>
      <c r="B28" s="95">
        <v>128</v>
      </c>
      <c r="C28" s="95" t="s">
        <v>124</v>
      </c>
      <c r="D28" s="97" t="s">
        <v>155</v>
      </c>
      <c r="E28" s="97"/>
      <c r="F28" s="97"/>
      <c r="G28" s="97"/>
      <c r="H28" s="97"/>
      <c r="I28" s="97"/>
      <c r="J28" s="97"/>
      <c r="K28" s="285">
        <v>-338000</v>
      </c>
      <c r="L28" s="278">
        <v>20000</v>
      </c>
      <c r="M28" s="278">
        <v>20000</v>
      </c>
      <c r="N28" s="278">
        <v>30000</v>
      </c>
      <c r="O28" s="278">
        <v>30000</v>
      </c>
      <c r="P28" s="278">
        <v>30000</v>
      </c>
      <c r="Q28" s="278">
        <v>30000</v>
      </c>
      <c r="R28" s="286">
        <v>30000</v>
      </c>
      <c r="S28" s="286">
        <v>30000</v>
      </c>
      <c r="T28" s="278">
        <v>30000</v>
      </c>
      <c r="U28" s="278">
        <v>30000</v>
      </c>
      <c r="V28" s="278">
        <v>30000</v>
      </c>
      <c r="W28" s="278">
        <v>28000</v>
      </c>
      <c r="X28" s="285">
        <f>30000-60000</f>
        <v>-30000</v>
      </c>
      <c r="Y28" s="285">
        <f>30000-140000</f>
        <v>-110000</v>
      </c>
      <c r="Z28" s="278">
        <v>35000</v>
      </c>
      <c r="AA28" s="278">
        <v>35000</v>
      </c>
      <c r="AB28" s="285">
        <f>35000-120000</f>
        <v>-85000</v>
      </c>
      <c r="AC28" s="285">
        <f>(55000-252513.57)</f>
        <v>-197513.57</v>
      </c>
      <c r="AD28" s="287">
        <v>50000</v>
      </c>
      <c r="AE28" s="287">
        <v>50000</v>
      </c>
      <c r="AF28" s="287">
        <v>44721.75</v>
      </c>
      <c r="AG28" s="287">
        <v>48746.7</v>
      </c>
      <c r="AH28" s="287">
        <v>53133.91</v>
      </c>
      <c r="AI28" s="285">
        <f>(57915.96-616907.51)</f>
        <v>-558991.55000000005</v>
      </c>
      <c r="AJ28" s="285">
        <v>-493813.5</v>
      </c>
      <c r="AK28" s="288">
        <f>(88000+50000)</f>
        <v>138000</v>
      </c>
      <c r="AL28" s="285">
        <f>(88000+50000+50000-350000)</f>
        <v>-162000</v>
      </c>
      <c r="AM28" s="285">
        <f>(88000+50000+50000+50000-300000)</f>
        <v>-62000</v>
      </c>
      <c r="AN28" s="288">
        <f>(250000+352907.51+343813.5+250000)</f>
        <v>1196721.01</v>
      </c>
      <c r="AO28" s="288"/>
      <c r="AX28" s="147"/>
      <c r="AY28" s="147"/>
      <c r="AZ28" s="147"/>
      <c r="BA28" s="147"/>
      <c r="BB28" s="147"/>
      <c r="BC28" s="147"/>
      <c r="BD28" s="147"/>
      <c r="BE28" s="147"/>
      <c r="BF28" s="147"/>
      <c r="BG28" s="147"/>
      <c r="BH28" s="147"/>
      <c r="BI28" s="147"/>
      <c r="BJ28" s="147"/>
      <c r="BK28" s="147"/>
      <c r="BL28" s="147"/>
      <c r="BM28" s="147"/>
      <c r="BN28" s="147"/>
      <c r="BO28" s="147"/>
      <c r="BP28" s="147"/>
      <c r="BQ28" s="147"/>
      <c r="BR28" s="147"/>
      <c r="BS28" s="147"/>
      <c r="BT28" s="147"/>
      <c r="BU28" s="147"/>
      <c r="BV28" s="147"/>
      <c r="BW28" s="147"/>
      <c r="BX28" s="147"/>
      <c r="BY28" s="147"/>
      <c r="BZ28" s="116"/>
      <c r="CA28" s="113">
        <f t="shared" si="0"/>
        <v>-47995.25</v>
      </c>
      <c r="CB28" s="275">
        <f t="shared" si="1"/>
        <v>0</v>
      </c>
      <c r="CC28" s="275">
        <f t="shared" si="2"/>
        <v>0</v>
      </c>
      <c r="CD28" s="275">
        <f t="shared" si="3"/>
        <v>0</v>
      </c>
      <c r="CE28" s="275">
        <f t="shared" si="4"/>
        <v>0</v>
      </c>
      <c r="CF28" s="275">
        <f t="shared" si="5"/>
        <v>0</v>
      </c>
      <c r="CG28" s="275">
        <f t="shared" si="6"/>
        <v>0</v>
      </c>
      <c r="CH28" s="275">
        <f t="shared" si="7"/>
        <v>-338000</v>
      </c>
      <c r="CI28" s="275">
        <f t="shared" si="8"/>
        <v>-318000</v>
      </c>
      <c r="CJ28" s="275">
        <f t="shared" si="9"/>
        <v>-298000</v>
      </c>
      <c r="CK28" s="275">
        <f t="shared" si="10"/>
        <v>-268000</v>
      </c>
      <c r="CL28" s="275">
        <f t="shared" si="11"/>
        <v>-238000</v>
      </c>
      <c r="CM28" s="113">
        <f t="shared" si="12"/>
        <v>-208000</v>
      </c>
      <c r="CN28" s="113">
        <f t="shared" si="13"/>
        <v>-178000</v>
      </c>
      <c r="CO28" s="113">
        <f t="shared" si="14"/>
        <v>-148000</v>
      </c>
      <c r="CP28" s="100">
        <f t="shared" si="15"/>
        <v>-118000</v>
      </c>
      <c r="CQ28" s="101">
        <f t="shared" si="39"/>
        <v>-88000</v>
      </c>
      <c r="CR28" s="101">
        <f t="shared" si="16"/>
        <v>-58000</v>
      </c>
      <c r="CS28" s="101">
        <f t="shared" si="17"/>
        <v>-28000</v>
      </c>
      <c r="CT28" s="101">
        <f t="shared" si="18"/>
        <v>0</v>
      </c>
      <c r="CU28" s="101">
        <f t="shared" si="19"/>
        <v>-30000</v>
      </c>
      <c r="CV28" s="101">
        <f t="shared" si="20"/>
        <v>-140000</v>
      </c>
      <c r="CW28" s="101">
        <f t="shared" si="21"/>
        <v>-105000</v>
      </c>
      <c r="CX28" s="101">
        <f t="shared" si="40"/>
        <v>-70000</v>
      </c>
      <c r="CY28" s="101">
        <f t="shared" si="22"/>
        <v>-155000</v>
      </c>
      <c r="CZ28" s="101">
        <f t="shared" si="23"/>
        <v>-352513.57</v>
      </c>
      <c r="DA28" s="101">
        <f t="shared" si="41"/>
        <v>-302513.57</v>
      </c>
      <c r="DB28" s="101">
        <f t="shared" si="42"/>
        <v>-252513.57</v>
      </c>
      <c r="DC28" s="101">
        <f t="shared" si="24"/>
        <v>-207791.82</v>
      </c>
      <c r="DD28" s="101">
        <f t="shared" si="25"/>
        <v>-159045.12</v>
      </c>
      <c r="DE28" s="101">
        <f t="shared" si="26"/>
        <v>-105911.20999999999</v>
      </c>
      <c r="DF28" s="101">
        <f t="shared" si="27"/>
        <v>-664902.76</v>
      </c>
      <c r="DG28" s="101">
        <f t="shared" si="28"/>
        <v>-1158716.26</v>
      </c>
      <c r="DH28" s="101">
        <f t="shared" si="29"/>
        <v>-1020716.26</v>
      </c>
      <c r="DI28" s="101">
        <f t="shared" si="30"/>
        <v>-1182716.26</v>
      </c>
      <c r="DJ28" s="101">
        <f t="shared" si="43"/>
        <v>-1244716.26</v>
      </c>
      <c r="DK28" s="101">
        <f t="shared" si="31"/>
        <v>-47995.25</v>
      </c>
      <c r="DL28" s="101">
        <f t="shared" si="32"/>
        <v>-47995.25</v>
      </c>
      <c r="DM28" s="101">
        <f t="shared" si="33"/>
        <v>-47995.25</v>
      </c>
      <c r="DN28" s="101">
        <f t="shared" si="34"/>
        <v>-47995.25</v>
      </c>
      <c r="DO28" s="101">
        <f t="shared" si="35"/>
        <v>-47995.25</v>
      </c>
      <c r="DP28" s="101">
        <f t="shared" si="36"/>
        <v>-47995.25</v>
      </c>
      <c r="DQ28" s="101">
        <f t="shared" si="37"/>
        <v>-47995.25</v>
      </c>
      <c r="DR28" s="101">
        <f t="shared" si="38"/>
        <v>-47995.25</v>
      </c>
      <c r="DS28" s="101">
        <f t="shared" si="44"/>
        <v>-47995.25</v>
      </c>
      <c r="DT28" s="86">
        <f t="shared" si="45"/>
        <v>-47995.25</v>
      </c>
      <c r="DU28" s="86">
        <f t="shared" si="46"/>
        <v>-47995.25</v>
      </c>
      <c r="DV28" s="86">
        <f t="shared" si="47"/>
        <v>-47995.25</v>
      </c>
      <c r="DW28" s="86">
        <f t="shared" si="48"/>
        <v>-47995.25</v>
      </c>
      <c r="DX28" s="86">
        <f t="shared" si="49"/>
        <v>-47995.25</v>
      </c>
      <c r="DY28" s="86">
        <f t="shared" si="50"/>
        <v>-47995.25</v>
      </c>
      <c r="DZ28" s="86">
        <f t="shared" si="51"/>
        <v>-47995.25</v>
      </c>
      <c r="EA28" s="86">
        <f t="shared" si="52"/>
        <v>-47995.25</v>
      </c>
      <c r="EB28" s="86">
        <f t="shared" si="53"/>
        <v>-47995.25</v>
      </c>
      <c r="EC28" s="86">
        <f t="shared" si="54"/>
        <v>-47995.25</v>
      </c>
      <c r="ED28" s="86">
        <f t="shared" si="55"/>
        <v>-47995.25</v>
      </c>
      <c r="EE28" s="86">
        <f t="shared" si="56"/>
        <v>-47995.25</v>
      </c>
      <c r="EF28" s="86">
        <f t="shared" si="57"/>
        <v>-47995.25</v>
      </c>
      <c r="EG28" s="86">
        <f t="shared" si="58"/>
        <v>-47995.25</v>
      </c>
      <c r="EH28" s="86">
        <f t="shared" si="59"/>
        <v>-47995.25</v>
      </c>
      <c r="EI28" s="86">
        <f t="shared" si="60"/>
        <v>-47995.25</v>
      </c>
      <c r="EJ28" s="86">
        <f t="shared" si="61"/>
        <v>-47995.25</v>
      </c>
    </row>
    <row r="29" spans="1:140" ht="13.15" customHeight="1" x14ac:dyDescent="0.2">
      <c r="A29" s="95" t="s">
        <v>120</v>
      </c>
      <c r="B29" s="95">
        <v>128</v>
      </c>
      <c r="C29" s="95" t="s">
        <v>124</v>
      </c>
      <c r="D29" s="97" t="s">
        <v>157</v>
      </c>
      <c r="E29" s="97"/>
      <c r="F29" s="97"/>
      <c r="G29" s="97"/>
      <c r="H29" s="97"/>
      <c r="I29" s="97"/>
      <c r="J29" s="97"/>
      <c r="K29" s="278"/>
      <c r="L29" s="278"/>
      <c r="M29" s="278"/>
      <c r="N29" s="278"/>
      <c r="O29" s="278"/>
      <c r="P29" s="278"/>
      <c r="Q29" s="278"/>
      <c r="R29" s="286"/>
      <c r="S29" s="286"/>
      <c r="T29" s="278"/>
      <c r="U29" s="278"/>
      <c r="V29" s="278"/>
      <c r="W29" s="278"/>
      <c r="X29" s="278"/>
      <c r="Y29" s="278"/>
      <c r="Z29" s="278"/>
      <c r="AA29" s="278"/>
      <c r="AB29" s="278"/>
      <c r="AC29" s="278"/>
      <c r="AD29" s="287"/>
      <c r="AE29" s="287"/>
      <c r="AF29" s="287">
        <v>18406.650000000001</v>
      </c>
      <c r="AG29" s="287">
        <v>14381.69</v>
      </c>
      <c r="AH29" s="288">
        <v>9994.49</v>
      </c>
      <c r="AI29" s="288">
        <v>5212.4399999999996</v>
      </c>
      <c r="AJ29" s="288"/>
      <c r="AK29" s="288"/>
      <c r="AL29" s="288"/>
      <c r="AM29" s="288"/>
      <c r="AN29" s="288"/>
      <c r="AO29" s="288"/>
      <c r="AP29" s="288"/>
      <c r="AQ29" s="288"/>
      <c r="AR29" s="289"/>
      <c r="AS29" s="289"/>
      <c r="AT29" s="147"/>
      <c r="AU29" s="147"/>
      <c r="AV29" s="147"/>
      <c r="AW29" s="147"/>
      <c r="AX29" s="147"/>
      <c r="AY29" s="147"/>
      <c r="AZ29" s="147"/>
      <c r="BA29" s="147"/>
      <c r="BB29" s="147"/>
      <c r="BC29" s="147"/>
      <c r="BD29" s="147"/>
      <c r="BE29" s="147"/>
      <c r="BF29" s="147"/>
      <c r="BG29" s="147"/>
      <c r="BH29" s="147"/>
      <c r="BI29" s="147"/>
      <c r="BJ29" s="147"/>
      <c r="BK29" s="147"/>
      <c r="BL29" s="147"/>
      <c r="BM29" s="147"/>
      <c r="BN29" s="147"/>
      <c r="BO29" s="147"/>
      <c r="BP29" s="147"/>
      <c r="BQ29" s="147"/>
      <c r="BR29" s="147"/>
      <c r="BS29" s="147"/>
      <c r="BT29" s="147"/>
      <c r="BU29" s="147"/>
      <c r="BV29" s="147"/>
      <c r="BW29" s="147"/>
      <c r="BX29" s="147"/>
      <c r="BY29" s="147"/>
      <c r="BZ29" s="116"/>
      <c r="CA29" s="113">
        <f t="shared" si="0"/>
        <v>47995.270000000004</v>
      </c>
      <c r="CB29" s="275">
        <f t="shared" si="1"/>
        <v>0</v>
      </c>
      <c r="CC29" s="275">
        <f t="shared" si="2"/>
        <v>0</v>
      </c>
      <c r="CD29" s="275">
        <f t="shared" si="3"/>
        <v>0</v>
      </c>
      <c r="CE29" s="275">
        <f t="shared" si="4"/>
        <v>0</v>
      </c>
      <c r="CF29" s="275">
        <f t="shared" si="5"/>
        <v>0</v>
      </c>
      <c r="CG29" s="275">
        <f t="shared" si="6"/>
        <v>0</v>
      </c>
      <c r="CH29" s="275">
        <f t="shared" si="7"/>
        <v>0</v>
      </c>
      <c r="CI29" s="275">
        <f t="shared" si="8"/>
        <v>0</v>
      </c>
      <c r="CJ29" s="275">
        <f t="shared" si="9"/>
        <v>0</v>
      </c>
      <c r="CK29" s="275">
        <f t="shared" si="10"/>
        <v>0</v>
      </c>
      <c r="CL29" s="275">
        <f t="shared" si="11"/>
        <v>0</v>
      </c>
      <c r="CM29" s="113">
        <f t="shared" si="12"/>
        <v>0</v>
      </c>
      <c r="CN29" s="113">
        <f t="shared" si="13"/>
        <v>0</v>
      </c>
      <c r="CO29" s="113">
        <f t="shared" si="14"/>
        <v>0</v>
      </c>
      <c r="CP29" s="100">
        <f t="shared" si="15"/>
        <v>0</v>
      </c>
      <c r="CQ29" s="101">
        <f t="shared" si="39"/>
        <v>0</v>
      </c>
      <c r="CR29" s="101">
        <f t="shared" si="16"/>
        <v>0</v>
      </c>
      <c r="CS29" s="101">
        <f t="shared" si="17"/>
        <v>0</v>
      </c>
      <c r="CT29" s="101">
        <f t="shared" si="18"/>
        <v>0</v>
      </c>
      <c r="CU29" s="101">
        <f t="shared" si="19"/>
        <v>0</v>
      </c>
      <c r="CV29" s="101">
        <f t="shared" si="20"/>
        <v>0</v>
      </c>
      <c r="CW29" s="101">
        <f t="shared" si="21"/>
        <v>0</v>
      </c>
      <c r="CX29" s="101">
        <f t="shared" si="40"/>
        <v>0</v>
      </c>
      <c r="CY29" s="101">
        <f t="shared" si="22"/>
        <v>0</v>
      </c>
      <c r="CZ29" s="101">
        <f t="shared" si="23"/>
        <v>0</v>
      </c>
      <c r="DA29" s="101">
        <f t="shared" si="41"/>
        <v>0</v>
      </c>
      <c r="DB29" s="101">
        <f t="shared" si="42"/>
        <v>0</v>
      </c>
      <c r="DC29" s="101">
        <f t="shared" si="24"/>
        <v>18406.650000000001</v>
      </c>
      <c r="DD29" s="101">
        <f t="shared" si="25"/>
        <v>32788.340000000004</v>
      </c>
      <c r="DE29" s="101">
        <f t="shared" si="26"/>
        <v>42782.83</v>
      </c>
      <c r="DF29" s="101">
        <f t="shared" si="27"/>
        <v>47995.270000000004</v>
      </c>
      <c r="DG29" s="101">
        <f t="shared" si="28"/>
        <v>47995.270000000004</v>
      </c>
      <c r="DH29" s="101">
        <f t="shared" si="29"/>
        <v>47995.270000000004</v>
      </c>
      <c r="DI29" s="101">
        <f t="shared" si="30"/>
        <v>47995.270000000004</v>
      </c>
      <c r="DJ29" s="101">
        <f t="shared" si="43"/>
        <v>47995.270000000004</v>
      </c>
      <c r="DK29" s="101">
        <f t="shared" si="31"/>
        <v>47995.270000000004</v>
      </c>
      <c r="DL29" s="101">
        <f t="shared" si="32"/>
        <v>47995.270000000004</v>
      </c>
      <c r="DM29" s="101">
        <f t="shared" si="33"/>
        <v>47995.270000000004</v>
      </c>
      <c r="DN29" s="101">
        <f t="shared" si="34"/>
        <v>47995.270000000004</v>
      </c>
      <c r="DO29" s="101">
        <f t="shared" si="35"/>
        <v>47995.270000000004</v>
      </c>
      <c r="DP29" s="101">
        <f t="shared" si="36"/>
        <v>47995.270000000004</v>
      </c>
      <c r="DQ29" s="101">
        <f t="shared" si="37"/>
        <v>47995.270000000004</v>
      </c>
      <c r="DR29" s="101">
        <f t="shared" si="38"/>
        <v>47995.270000000004</v>
      </c>
      <c r="DS29" s="101">
        <f t="shared" si="44"/>
        <v>47995.270000000004</v>
      </c>
      <c r="DT29" s="86">
        <f t="shared" si="45"/>
        <v>47995.270000000004</v>
      </c>
      <c r="DU29" s="86">
        <f t="shared" si="46"/>
        <v>47995.270000000004</v>
      </c>
      <c r="DV29" s="86">
        <f t="shared" si="47"/>
        <v>47995.270000000004</v>
      </c>
      <c r="DW29" s="86">
        <f t="shared" si="48"/>
        <v>47995.270000000004</v>
      </c>
      <c r="DX29" s="86">
        <f t="shared" si="49"/>
        <v>47995.270000000004</v>
      </c>
      <c r="DY29" s="86">
        <f t="shared" si="50"/>
        <v>47995.270000000004</v>
      </c>
      <c r="DZ29" s="86">
        <f t="shared" si="51"/>
        <v>47995.270000000004</v>
      </c>
      <c r="EA29" s="86">
        <f t="shared" si="52"/>
        <v>47995.270000000004</v>
      </c>
      <c r="EB29" s="86">
        <f t="shared" si="53"/>
        <v>47995.270000000004</v>
      </c>
      <c r="EC29" s="86">
        <f t="shared" si="54"/>
        <v>47995.270000000004</v>
      </c>
      <c r="ED29" s="86">
        <f t="shared" si="55"/>
        <v>47995.270000000004</v>
      </c>
      <c r="EE29" s="86">
        <f t="shared" si="56"/>
        <v>47995.270000000004</v>
      </c>
      <c r="EF29" s="86">
        <f t="shared" si="57"/>
        <v>47995.270000000004</v>
      </c>
      <c r="EG29" s="86">
        <f t="shared" si="58"/>
        <v>47995.270000000004</v>
      </c>
      <c r="EH29" s="86">
        <f t="shared" si="59"/>
        <v>47995.270000000004</v>
      </c>
      <c r="EI29" s="86">
        <f t="shared" si="60"/>
        <v>47995.270000000004</v>
      </c>
      <c r="EJ29" s="86">
        <f t="shared" si="61"/>
        <v>47995.270000000004</v>
      </c>
    </row>
    <row r="30" spans="1:140" ht="13.15" customHeight="1" x14ac:dyDescent="0.2">
      <c r="A30" s="95" t="s">
        <v>120</v>
      </c>
      <c r="B30" s="95">
        <v>109</v>
      </c>
      <c r="C30" s="95" t="s">
        <v>126</v>
      </c>
      <c r="D30" s="97" t="s">
        <v>155</v>
      </c>
      <c r="E30" s="97"/>
      <c r="F30" s="97"/>
      <c r="G30" s="97"/>
      <c r="H30" s="97"/>
      <c r="I30" s="97"/>
      <c r="J30" s="97"/>
      <c r="K30" s="97"/>
      <c r="L30" s="96">
        <f>-150000</f>
        <v>-150000</v>
      </c>
      <c r="M30" s="97">
        <v>25000</v>
      </c>
      <c r="N30" s="97">
        <v>25000</v>
      </c>
      <c r="O30" s="97">
        <v>25000</v>
      </c>
      <c r="P30" s="97">
        <v>25000</v>
      </c>
      <c r="Q30" s="97">
        <v>25000</v>
      </c>
      <c r="R30" s="98">
        <v>30000</v>
      </c>
      <c r="S30" s="96">
        <f>30000-124219</f>
        <v>-94219</v>
      </c>
      <c r="T30" s="99">
        <v>30000</v>
      </c>
      <c r="U30" s="96">
        <f>30000-150000</f>
        <v>-120000</v>
      </c>
      <c r="V30" s="99">
        <v>29218.560000000001</v>
      </c>
      <c r="W30" s="99">
        <v>50000</v>
      </c>
      <c r="X30" s="99">
        <v>50000</v>
      </c>
      <c r="Y30" s="99">
        <v>50000</v>
      </c>
      <c r="Z30" s="99"/>
      <c r="AA30" s="99"/>
      <c r="AB30" s="109"/>
      <c r="AC30" s="96">
        <v>-240000</v>
      </c>
      <c r="AD30" s="109">
        <v>60000</v>
      </c>
      <c r="AE30" s="109">
        <v>60000</v>
      </c>
      <c r="AF30" s="109">
        <v>60000</v>
      </c>
      <c r="AG30" s="96">
        <f>(60000-95000)</f>
        <v>-35000</v>
      </c>
      <c r="AH30" s="147">
        <v>47500</v>
      </c>
      <c r="AI30" s="96">
        <f>(47500-145571.9)</f>
        <v>-98071.9</v>
      </c>
      <c r="AJ30" s="147">
        <v>48523.96</v>
      </c>
      <c r="AK30" s="147">
        <v>48523.96</v>
      </c>
      <c r="AL30" s="147">
        <v>48523.98</v>
      </c>
      <c r="AM30" s="147"/>
      <c r="AN30" s="147"/>
      <c r="AO30" s="147"/>
      <c r="AP30" s="96">
        <f>(150000-450000)</f>
        <v>-300000</v>
      </c>
      <c r="AQ30" s="147">
        <v>150000</v>
      </c>
      <c r="AR30" s="147">
        <v>150000</v>
      </c>
      <c r="AS30" s="96">
        <f>(116000-700000)</f>
        <v>-584000</v>
      </c>
      <c r="AT30" s="147">
        <v>116000</v>
      </c>
      <c r="AU30" s="147">
        <v>116000</v>
      </c>
      <c r="AV30" s="147">
        <v>116000</v>
      </c>
      <c r="AW30" s="147">
        <v>116000</v>
      </c>
      <c r="AX30" s="147">
        <v>120000</v>
      </c>
      <c r="AZ30" s="147"/>
      <c r="BA30" s="147"/>
      <c r="BB30" s="147"/>
      <c r="BC30" s="147"/>
      <c r="BD30" s="147"/>
      <c r="BE30" s="147"/>
      <c r="BF30" s="147"/>
      <c r="BG30" s="147"/>
      <c r="BH30" s="147"/>
      <c r="BI30" s="147"/>
      <c r="BJ30" s="147"/>
      <c r="BK30" s="147"/>
      <c r="BL30" s="147"/>
      <c r="BM30" s="147"/>
      <c r="BN30" s="147"/>
      <c r="BO30" s="147"/>
      <c r="BP30" s="147"/>
      <c r="BQ30" s="147"/>
      <c r="BR30" s="147"/>
      <c r="BS30" s="147"/>
      <c r="BT30" s="147"/>
      <c r="BU30" s="147"/>
      <c r="BV30" s="147"/>
      <c r="BW30" s="147"/>
      <c r="BX30" s="147"/>
      <c r="BY30" s="147"/>
      <c r="BZ30" s="116"/>
      <c r="CA30" s="113">
        <f t="shared" si="0"/>
        <v>-0.43999999994412065</v>
      </c>
      <c r="CB30" s="275">
        <f t="shared" si="1"/>
        <v>0</v>
      </c>
      <c r="CC30" s="275">
        <f t="shared" si="2"/>
        <v>0</v>
      </c>
      <c r="CD30" s="275">
        <f t="shared" si="3"/>
        <v>0</v>
      </c>
      <c r="CE30" s="275">
        <f t="shared" si="4"/>
        <v>0</v>
      </c>
      <c r="CF30" s="275">
        <f t="shared" si="5"/>
        <v>0</v>
      </c>
      <c r="CG30" s="275">
        <f t="shared" si="6"/>
        <v>0</v>
      </c>
      <c r="CH30" s="275">
        <f t="shared" si="7"/>
        <v>0</v>
      </c>
      <c r="CI30" s="275">
        <f t="shared" si="8"/>
        <v>-150000</v>
      </c>
      <c r="CJ30" s="275">
        <f t="shared" si="9"/>
        <v>-125000</v>
      </c>
      <c r="CK30" s="275">
        <f t="shared" si="10"/>
        <v>-100000</v>
      </c>
      <c r="CL30" s="275">
        <f t="shared" si="11"/>
        <v>-75000</v>
      </c>
      <c r="CM30" s="113">
        <f t="shared" si="12"/>
        <v>-50000</v>
      </c>
      <c r="CN30" s="113">
        <f t="shared" si="13"/>
        <v>-25000</v>
      </c>
      <c r="CO30" s="113">
        <f t="shared" si="14"/>
        <v>5000</v>
      </c>
      <c r="CP30" s="100">
        <f t="shared" si="15"/>
        <v>-89219</v>
      </c>
      <c r="CQ30" s="101">
        <f t="shared" si="39"/>
        <v>-59219</v>
      </c>
      <c r="CR30" s="101">
        <f t="shared" si="16"/>
        <v>-179219</v>
      </c>
      <c r="CS30" s="101">
        <f t="shared" si="17"/>
        <v>-150000.44</v>
      </c>
      <c r="CT30" s="101">
        <f t="shared" si="18"/>
        <v>-100000.44</v>
      </c>
      <c r="CU30" s="101">
        <f t="shared" si="19"/>
        <v>-50000.44</v>
      </c>
      <c r="CV30" s="101">
        <f t="shared" si="20"/>
        <v>-0.44000000000232831</v>
      </c>
      <c r="CW30" s="101">
        <f t="shared" si="21"/>
        <v>-0.44000000000232831</v>
      </c>
      <c r="CX30" s="101">
        <f t="shared" si="40"/>
        <v>-0.44000000000232831</v>
      </c>
      <c r="CY30" s="101">
        <f t="shared" si="22"/>
        <v>-0.44000000000232831</v>
      </c>
      <c r="CZ30" s="101">
        <f t="shared" si="23"/>
        <v>-240000.44</v>
      </c>
      <c r="DA30" s="101">
        <f t="shared" si="41"/>
        <v>-180000.44</v>
      </c>
      <c r="DB30" s="101">
        <f t="shared" si="42"/>
        <v>-120000.44</v>
      </c>
      <c r="DC30" s="101">
        <f t="shared" si="24"/>
        <v>-60000.44</v>
      </c>
      <c r="DD30" s="101">
        <f t="shared" si="25"/>
        <v>-95000.44</v>
      </c>
      <c r="DE30" s="101">
        <f t="shared" si="26"/>
        <v>-47500.44</v>
      </c>
      <c r="DF30" s="101">
        <f t="shared" si="27"/>
        <v>-145572.34</v>
      </c>
      <c r="DG30" s="101">
        <f t="shared" si="28"/>
        <v>-97048.38</v>
      </c>
      <c r="DH30" s="101">
        <f t="shared" si="29"/>
        <v>-48524.420000000006</v>
      </c>
      <c r="DI30" s="101">
        <f t="shared" si="30"/>
        <v>-0.44000000000232831</v>
      </c>
      <c r="DJ30" s="101">
        <f t="shared" si="43"/>
        <v>-0.44000000000232831</v>
      </c>
      <c r="DK30" s="101">
        <f t="shared" si="31"/>
        <v>-0.44000000000232831</v>
      </c>
      <c r="DL30" s="101">
        <f t="shared" si="32"/>
        <v>-0.44000000000232831</v>
      </c>
      <c r="DM30" s="101">
        <f t="shared" si="33"/>
        <v>-300000.44</v>
      </c>
      <c r="DN30" s="101">
        <f t="shared" si="34"/>
        <v>-150000.44</v>
      </c>
      <c r="DO30" s="101">
        <f t="shared" si="35"/>
        <v>-0.44000000000232831</v>
      </c>
      <c r="DP30" s="101">
        <f t="shared" si="36"/>
        <v>-584000.43999999994</v>
      </c>
      <c r="DQ30" s="101">
        <f>+SUM($E30:$AS30)</f>
        <v>-584000.43999999994</v>
      </c>
      <c r="DR30" s="101">
        <f>+SUM($E30:$AT30)</f>
        <v>-468000.43999999994</v>
      </c>
      <c r="DS30" s="101">
        <f>+SUM($E30:$AU30)</f>
        <v>-352000.43999999994</v>
      </c>
      <c r="DT30" s="86">
        <f>+SUM($E30:$AV30)</f>
        <v>-236000.43999999994</v>
      </c>
      <c r="DU30" s="86">
        <f>+SUM($E30:$AW30)</f>
        <v>-120000.43999999994</v>
      </c>
      <c r="DV30" s="86">
        <f>+SUM($E30:$AX30)</f>
        <v>-0.43999999994412065</v>
      </c>
      <c r="DW30" s="86">
        <f t="shared" si="48"/>
        <v>-0.43999999994412065</v>
      </c>
      <c r="DX30" s="86">
        <f t="shared" si="49"/>
        <v>-0.43999999994412065</v>
      </c>
      <c r="DY30" s="86">
        <f t="shared" si="50"/>
        <v>-0.43999999994412065</v>
      </c>
      <c r="DZ30" s="86">
        <f t="shared" si="51"/>
        <v>-0.43999999994412065</v>
      </c>
      <c r="EA30" s="86">
        <f t="shared" si="52"/>
        <v>-0.43999999994412065</v>
      </c>
      <c r="EB30" s="86">
        <f t="shared" si="53"/>
        <v>-0.43999999994412065</v>
      </c>
      <c r="EC30" s="86">
        <f t="shared" si="54"/>
        <v>-0.43999999994412065</v>
      </c>
      <c r="ED30" s="86">
        <f t="shared" si="55"/>
        <v>-0.43999999994412065</v>
      </c>
      <c r="EE30" s="86">
        <f t="shared" si="56"/>
        <v>-0.43999999994412065</v>
      </c>
      <c r="EF30" s="86">
        <f t="shared" si="57"/>
        <v>-0.43999999994412065</v>
      </c>
      <c r="EG30" s="86">
        <f t="shared" si="58"/>
        <v>-0.43999999994412065</v>
      </c>
      <c r="EH30" s="86">
        <f t="shared" si="59"/>
        <v>-0.43999999994412065</v>
      </c>
      <c r="EI30" s="86">
        <f t="shared" si="60"/>
        <v>-0.43999999994412065</v>
      </c>
      <c r="EJ30" s="86">
        <f t="shared" si="61"/>
        <v>-0.43999999994412065</v>
      </c>
    </row>
    <row r="31" spans="1:140" ht="13.15" customHeight="1" x14ac:dyDescent="0.2">
      <c r="A31" s="95" t="s">
        <v>120</v>
      </c>
      <c r="B31" s="95">
        <v>24</v>
      </c>
      <c r="C31" s="95" t="s">
        <v>127</v>
      </c>
      <c r="D31" s="97" t="s">
        <v>155</v>
      </c>
      <c r="E31" s="97"/>
      <c r="F31" s="97"/>
      <c r="G31" s="97"/>
      <c r="H31" s="97"/>
      <c r="I31" s="97"/>
      <c r="J31" s="97"/>
      <c r="K31" s="97"/>
      <c r="L31" s="97"/>
      <c r="M31" s="96">
        <v>-250000</v>
      </c>
      <c r="N31" s="97">
        <v>35000</v>
      </c>
      <c r="O31" s="97">
        <v>35000</v>
      </c>
      <c r="P31" s="97">
        <v>35000</v>
      </c>
      <c r="Q31" s="97">
        <v>35000</v>
      </c>
      <c r="R31" s="98">
        <v>35000</v>
      </c>
      <c r="S31" s="276">
        <v>35000</v>
      </c>
      <c r="T31" s="99">
        <v>40000</v>
      </c>
      <c r="V31" s="99"/>
      <c r="W31" s="99"/>
      <c r="X31" s="99"/>
      <c r="Y31" s="96">
        <v>-775666.99</v>
      </c>
      <c r="Z31" s="99">
        <v>27138.92</v>
      </c>
      <c r="AA31" s="99">
        <v>29174.33</v>
      </c>
      <c r="AB31" s="99">
        <v>31362.41</v>
      </c>
      <c r="AC31" s="99">
        <v>33714.589999999997</v>
      </c>
      <c r="AD31" s="99">
        <v>36243.18</v>
      </c>
      <c r="AE31" s="99">
        <v>38961.42</v>
      </c>
      <c r="AF31" s="99">
        <v>41883.53</v>
      </c>
      <c r="AG31" s="99">
        <v>45024.79</v>
      </c>
      <c r="AH31" s="99">
        <v>48401.65</v>
      </c>
      <c r="AI31" s="99">
        <v>52031.78</v>
      </c>
      <c r="AJ31" s="99">
        <v>55934.16</v>
      </c>
      <c r="AK31" s="99">
        <v>60129.22</v>
      </c>
      <c r="AL31" s="147"/>
      <c r="AM31" s="147"/>
      <c r="AN31" s="147"/>
      <c r="AO31" s="147"/>
      <c r="AP31" s="147"/>
      <c r="AQ31" s="147"/>
      <c r="AR31" s="147"/>
      <c r="AS31" s="147"/>
      <c r="AT31" s="147"/>
      <c r="AU31" s="147"/>
      <c r="AV31" s="147"/>
      <c r="AW31" s="147"/>
      <c r="AX31" s="147"/>
      <c r="AY31" s="147"/>
      <c r="AZ31" s="147"/>
      <c r="BA31" s="147"/>
      <c r="BB31" s="147"/>
      <c r="BC31" s="147"/>
      <c r="BD31" s="147"/>
      <c r="BE31" s="147"/>
      <c r="BF31" s="147"/>
      <c r="BG31" s="147"/>
      <c r="BH31" s="147"/>
      <c r="BI31" s="147"/>
      <c r="BJ31" s="147"/>
      <c r="BK31" s="147"/>
      <c r="BL31" s="147"/>
      <c r="BM31" s="147"/>
      <c r="BN31" s="147"/>
      <c r="BO31" s="147"/>
      <c r="BP31" s="147"/>
      <c r="BQ31" s="147"/>
      <c r="BR31" s="147"/>
      <c r="BS31" s="147"/>
      <c r="BT31" s="147"/>
      <c r="BU31" s="147"/>
      <c r="BV31" s="147"/>
      <c r="BW31" s="147"/>
      <c r="BX31" s="147"/>
      <c r="BY31" s="147"/>
      <c r="BZ31" s="116"/>
      <c r="CA31" s="113">
        <f t="shared" si="0"/>
        <v>-275667.00999999989</v>
      </c>
      <c r="CB31" s="275">
        <f t="shared" si="1"/>
        <v>0</v>
      </c>
      <c r="CC31" s="275">
        <f t="shared" si="2"/>
        <v>0</v>
      </c>
      <c r="CD31" s="275">
        <f t="shared" si="3"/>
        <v>0</v>
      </c>
      <c r="CE31" s="275">
        <f t="shared" si="4"/>
        <v>0</v>
      </c>
      <c r="CF31" s="275">
        <f t="shared" si="5"/>
        <v>0</v>
      </c>
      <c r="CG31" s="275">
        <f t="shared" si="6"/>
        <v>0</v>
      </c>
      <c r="CH31" s="275">
        <f t="shared" si="7"/>
        <v>0</v>
      </c>
      <c r="CI31" s="275">
        <f t="shared" si="8"/>
        <v>0</v>
      </c>
      <c r="CJ31" s="275">
        <f t="shared" si="9"/>
        <v>-250000</v>
      </c>
      <c r="CK31" s="275">
        <f t="shared" si="10"/>
        <v>-215000</v>
      </c>
      <c r="CL31" s="275">
        <f t="shared" si="11"/>
        <v>-180000</v>
      </c>
      <c r="CM31" s="113">
        <f t="shared" si="12"/>
        <v>-145000</v>
      </c>
      <c r="CN31" s="113">
        <f t="shared" si="13"/>
        <v>-110000</v>
      </c>
      <c r="CO31" s="113">
        <f t="shared" si="14"/>
        <v>-75000</v>
      </c>
      <c r="CP31" s="100">
        <f t="shared" si="15"/>
        <v>-40000</v>
      </c>
      <c r="CQ31" s="101">
        <f t="shared" si="39"/>
        <v>0</v>
      </c>
      <c r="CR31" s="101">
        <f t="shared" si="16"/>
        <v>0</v>
      </c>
      <c r="CS31" s="101">
        <f t="shared" si="17"/>
        <v>0</v>
      </c>
      <c r="CT31" s="101">
        <f t="shared" si="18"/>
        <v>0</v>
      </c>
      <c r="CU31" s="101">
        <f t="shared" si="19"/>
        <v>0</v>
      </c>
      <c r="CV31" s="101">
        <f t="shared" si="20"/>
        <v>-775666.99</v>
      </c>
      <c r="CW31" s="101">
        <f t="shared" si="21"/>
        <v>-748528.07</v>
      </c>
      <c r="CX31" s="101">
        <f t="shared" si="40"/>
        <v>-719353.74</v>
      </c>
      <c r="CY31" s="101">
        <f t="shared" si="22"/>
        <v>-687991.33</v>
      </c>
      <c r="CZ31" s="101">
        <f t="shared" si="23"/>
        <v>-654276.74</v>
      </c>
      <c r="DA31" s="101">
        <f t="shared" si="41"/>
        <v>-618033.55999999994</v>
      </c>
      <c r="DB31" s="101">
        <f t="shared" si="42"/>
        <v>-579072.1399999999</v>
      </c>
      <c r="DC31" s="101">
        <f t="shared" si="24"/>
        <v>-537188.60999999987</v>
      </c>
      <c r="DD31" s="101">
        <f t="shared" si="25"/>
        <v>-492163.81999999989</v>
      </c>
      <c r="DE31" s="101">
        <f t="shared" si="26"/>
        <v>-443762.16999999987</v>
      </c>
      <c r="DF31" s="101">
        <f t="shared" si="27"/>
        <v>-391730.3899999999</v>
      </c>
      <c r="DG31" s="101">
        <f t="shared" si="28"/>
        <v>-335796.22999999986</v>
      </c>
      <c r="DH31" s="101">
        <f t="shared" si="29"/>
        <v>-275667.00999999989</v>
      </c>
      <c r="DI31" s="101">
        <f t="shared" si="30"/>
        <v>-275667.00999999989</v>
      </c>
      <c r="DJ31" s="101">
        <f t="shared" si="43"/>
        <v>-275667.00999999989</v>
      </c>
      <c r="DK31" s="101">
        <f t="shared" si="31"/>
        <v>-275667.00999999989</v>
      </c>
      <c r="DL31" s="101">
        <f t="shared" si="32"/>
        <v>-275667.00999999989</v>
      </c>
      <c r="DM31" s="101">
        <f t="shared" si="33"/>
        <v>-275667.00999999989</v>
      </c>
      <c r="DN31" s="101">
        <f t="shared" si="34"/>
        <v>-275667.00999999989</v>
      </c>
      <c r="DO31" s="101">
        <f t="shared" si="35"/>
        <v>-275667.00999999989</v>
      </c>
      <c r="DP31" s="101">
        <f t="shared" si="36"/>
        <v>-275667.00999999989</v>
      </c>
      <c r="DQ31" s="101">
        <f t="shared" si="37"/>
        <v>-275667.00999999989</v>
      </c>
      <c r="DR31" s="101">
        <f t="shared" si="38"/>
        <v>-275667.00999999989</v>
      </c>
      <c r="DS31" s="101">
        <f t="shared" si="44"/>
        <v>-275667.00999999989</v>
      </c>
      <c r="DT31" s="86">
        <f t="shared" si="45"/>
        <v>-275667.00999999989</v>
      </c>
      <c r="DU31" s="86">
        <f t="shared" si="46"/>
        <v>-275667.00999999989</v>
      </c>
      <c r="DV31" s="86">
        <f t="shared" si="47"/>
        <v>-275667.00999999989</v>
      </c>
      <c r="DW31" s="86">
        <f t="shared" si="48"/>
        <v>-275667.00999999989</v>
      </c>
      <c r="DX31" s="86">
        <f t="shared" si="49"/>
        <v>-275667.00999999989</v>
      </c>
      <c r="DY31" s="86">
        <f t="shared" si="50"/>
        <v>-275667.00999999989</v>
      </c>
      <c r="DZ31" s="86">
        <f t="shared" si="51"/>
        <v>-275667.00999999989</v>
      </c>
      <c r="EA31" s="86">
        <f t="shared" si="52"/>
        <v>-275667.00999999989</v>
      </c>
      <c r="EB31" s="86">
        <f t="shared" si="53"/>
        <v>-275667.00999999989</v>
      </c>
      <c r="EC31" s="86">
        <f t="shared" si="54"/>
        <v>-275667.00999999989</v>
      </c>
      <c r="ED31" s="86">
        <f t="shared" si="55"/>
        <v>-275667.00999999989</v>
      </c>
      <c r="EE31" s="86">
        <f t="shared" si="56"/>
        <v>-275667.00999999989</v>
      </c>
      <c r="EF31" s="86">
        <f t="shared" si="57"/>
        <v>-275667.00999999989</v>
      </c>
      <c r="EG31" s="86">
        <f t="shared" si="58"/>
        <v>-275667.00999999989</v>
      </c>
      <c r="EH31" s="86">
        <f t="shared" si="59"/>
        <v>-275667.00999999989</v>
      </c>
      <c r="EI31" s="86">
        <f t="shared" si="60"/>
        <v>-275667.00999999989</v>
      </c>
      <c r="EJ31" s="86">
        <f t="shared" si="61"/>
        <v>-275667.00999999989</v>
      </c>
    </row>
    <row r="32" spans="1:140" ht="13.15" customHeight="1" x14ac:dyDescent="0.2">
      <c r="A32" s="95" t="s">
        <v>120</v>
      </c>
      <c r="B32" s="95">
        <v>24</v>
      </c>
      <c r="C32" s="95" t="s">
        <v>127</v>
      </c>
      <c r="D32" s="97" t="s">
        <v>157</v>
      </c>
      <c r="E32" s="97"/>
      <c r="F32" s="97"/>
      <c r="G32" s="97"/>
      <c r="H32" s="97"/>
      <c r="I32" s="97"/>
      <c r="J32" s="97"/>
      <c r="K32" s="97"/>
      <c r="L32" s="97"/>
      <c r="M32" s="97"/>
      <c r="N32" s="97"/>
      <c r="O32" s="97"/>
      <c r="P32" s="97"/>
      <c r="Q32" s="97"/>
      <c r="R32" s="98"/>
      <c r="S32" s="276"/>
      <c r="T32" s="99"/>
      <c r="V32" s="99"/>
      <c r="W32" s="99"/>
      <c r="X32" s="99"/>
      <c r="Z32" s="99">
        <v>37500</v>
      </c>
      <c r="AA32" s="99">
        <v>35464.58</v>
      </c>
      <c r="AB32" s="99">
        <v>33276.51</v>
      </c>
      <c r="AC32" s="99">
        <v>30924.33</v>
      </c>
      <c r="AD32" s="99">
        <v>28395.73</v>
      </c>
      <c r="AE32" s="99">
        <v>25677.49</v>
      </c>
      <c r="AF32" s="99">
        <v>22755.39</v>
      </c>
      <c r="AG32" s="99">
        <v>19614.12</v>
      </c>
      <c r="AH32" s="99">
        <v>16237.26</v>
      </c>
      <c r="AI32" s="99">
        <v>12607.14</v>
      </c>
      <c r="AJ32" s="99">
        <v>8704.75</v>
      </c>
      <c r="AK32" s="99">
        <v>4509.6899999999996</v>
      </c>
      <c r="AL32" s="147"/>
      <c r="AM32" s="147"/>
      <c r="AO32" s="147"/>
      <c r="AP32" s="147"/>
      <c r="AQ32" s="147"/>
      <c r="AR32" s="147"/>
      <c r="AS32" s="147"/>
      <c r="AT32" s="147"/>
      <c r="AU32" s="147"/>
      <c r="AV32" s="147"/>
      <c r="AW32" s="147"/>
      <c r="AX32" s="147"/>
      <c r="AY32" s="147"/>
      <c r="AZ32" s="147"/>
      <c r="BA32" s="147"/>
      <c r="BB32" s="147"/>
      <c r="BC32" s="147"/>
      <c r="BD32" s="147"/>
      <c r="BE32" s="147"/>
      <c r="BF32" s="147"/>
      <c r="BG32" s="147"/>
      <c r="BH32" s="147"/>
      <c r="BI32" s="147"/>
      <c r="BJ32" s="147"/>
      <c r="BK32" s="147"/>
      <c r="BL32" s="147"/>
      <c r="BM32" s="147"/>
      <c r="BN32" s="147"/>
      <c r="BO32" s="147"/>
      <c r="BP32" s="147"/>
      <c r="BQ32" s="147"/>
      <c r="BR32" s="147"/>
      <c r="BS32" s="147"/>
      <c r="BT32" s="147"/>
      <c r="BU32" s="147"/>
      <c r="BV32" s="147"/>
      <c r="BW32" s="147"/>
      <c r="BX32" s="147"/>
      <c r="BY32" s="147"/>
      <c r="BZ32" s="116"/>
      <c r="CA32" s="113">
        <f t="shared" si="0"/>
        <v>275666.99</v>
      </c>
      <c r="CB32" s="275">
        <f t="shared" si="1"/>
        <v>0</v>
      </c>
      <c r="CC32" s="275">
        <f t="shared" si="2"/>
        <v>0</v>
      </c>
      <c r="CD32" s="275">
        <f t="shared" si="3"/>
        <v>0</v>
      </c>
      <c r="CE32" s="275">
        <f t="shared" si="4"/>
        <v>0</v>
      </c>
      <c r="CF32" s="275">
        <f t="shared" si="5"/>
        <v>0</v>
      </c>
      <c r="CG32" s="275">
        <f t="shared" si="6"/>
        <v>0</v>
      </c>
      <c r="CH32" s="275">
        <f t="shared" si="7"/>
        <v>0</v>
      </c>
      <c r="CI32" s="275">
        <f t="shared" si="8"/>
        <v>0</v>
      </c>
      <c r="CJ32" s="275">
        <f t="shared" si="9"/>
        <v>0</v>
      </c>
      <c r="CK32" s="275">
        <f t="shared" si="10"/>
        <v>0</v>
      </c>
      <c r="CL32" s="275">
        <f t="shared" si="11"/>
        <v>0</v>
      </c>
      <c r="CM32" s="113">
        <f t="shared" si="12"/>
        <v>0</v>
      </c>
      <c r="CN32" s="113">
        <f t="shared" si="13"/>
        <v>0</v>
      </c>
      <c r="CO32" s="113">
        <f t="shared" si="14"/>
        <v>0</v>
      </c>
      <c r="CP32" s="100">
        <f t="shared" si="15"/>
        <v>0</v>
      </c>
      <c r="CQ32" s="101">
        <f t="shared" si="39"/>
        <v>0</v>
      </c>
      <c r="CR32" s="101">
        <f t="shared" si="16"/>
        <v>0</v>
      </c>
      <c r="CS32" s="101">
        <f t="shared" si="17"/>
        <v>0</v>
      </c>
      <c r="CT32" s="101">
        <f t="shared" si="18"/>
        <v>0</v>
      </c>
      <c r="CU32" s="101">
        <f t="shared" si="19"/>
        <v>0</v>
      </c>
      <c r="CV32" s="101">
        <f t="shared" si="20"/>
        <v>0</v>
      </c>
      <c r="CW32" s="101">
        <f t="shared" si="21"/>
        <v>37500</v>
      </c>
      <c r="CX32" s="101">
        <f t="shared" si="40"/>
        <v>72964.58</v>
      </c>
      <c r="CY32" s="101">
        <f t="shared" si="22"/>
        <v>106241.09</v>
      </c>
      <c r="CZ32" s="101">
        <f t="shared" si="23"/>
        <v>137165.41999999998</v>
      </c>
      <c r="DA32" s="101">
        <f t="shared" si="41"/>
        <v>165561.15</v>
      </c>
      <c r="DB32" s="101">
        <f t="shared" si="42"/>
        <v>191238.63999999998</v>
      </c>
      <c r="DC32" s="101">
        <f t="shared" si="24"/>
        <v>213994.02999999997</v>
      </c>
      <c r="DD32" s="101">
        <f t="shared" si="25"/>
        <v>233608.14999999997</v>
      </c>
      <c r="DE32" s="101">
        <f t="shared" si="26"/>
        <v>249845.40999999997</v>
      </c>
      <c r="DF32" s="101">
        <f t="shared" si="27"/>
        <v>262452.55</v>
      </c>
      <c r="DG32" s="101">
        <f t="shared" si="28"/>
        <v>271157.3</v>
      </c>
      <c r="DH32" s="101">
        <f t="shared" si="29"/>
        <v>275666.99</v>
      </c>
      <c r="DI32" s="101">
        <f t="shared" si="30"/>
        <v>275666.99</v>
      </c>
      <c r="DJ32" s="101">
        <f t="shared" si="43"/>
        <v>275666.99</v>
      </c>
      <c r="DK32" s="101">
        <f t="shared" si="31"/>
        <v>275666.99</v>
      </c>
      <c r="DL32" s="101">
        <f t="shared" si="32"/>
        <v>275666.99</v>
      </c>
      <c r="DM32" s="101">
        <f t="shared" si="33"/>
        <v>275666.99</v>
      </c>
      <c r="DN32" s="101">
        <f t="shared" si="34"/>
        <v>275666.99</v>
      </c>
      <c r="DO32" s="101">
        <f t="shared" si="35"/>
        <v>275666.99</v>
      </c>
      <c r="DP32" s="101">
        <f t="shared" si="36"/>
        <v>275666.99</v>
      </c>
      <c r="DQ32" s="101">
        <f t="shared" si="37"/>
        <v>275666.99</v>
      </c>
      <c r="DR32" s="101">
        <f t="shared" si="38"/>
        <v>275666.99</v>
      </c>
      <c r="DS32" s="101">
        <f t="shared" si="44"/>
        <v>275666.99</v>
      </c>
      <c r="DT32" s="86">
        <f t="shared" si="45"/>
        <v>275666.99</v>
      </c>
      <c r="DU32" s="86">
        <f t="shared" si="46"/>
        <v>275666.99</v>
      </c>
      <c r="DV32" s="86">
        <f t="shared" si="47"/>
        <v>275666.99</v>
      </c>
      <c r="DW32" s="86">
        <f t="shared" si="48"/>
        <v>275666.99</v>
      </c>
      <c r="DX32" s="86">
        <f t="shared" si="49"/>
        <v>275666.99</v>
      </c>
      <c r="DY32" s="86">
        <f t="shared" si="50"/>
        <v>275666.99</v>
      </c>
      <c r="DZ32" s="86">
        <f t="shared" si="51"/>
        <v>275666.99</v>
      </c>
      <c r="EA32" s="86">
        <f t="shared" si="52"/>
        <v>275666.99</v>
      </c>
      <c r="EB32" s="86">
        <f t="shared" si="53"/>
        <v>275666.99</v>
      </c>
      <c r="EC32" s="86">
        <f t="shared" si="54"/>
        <v>275666.99</v>
      </c>
      <c r="ED32" s="86">
        <f t="shared" si="55"/>
        <v>275666.99</v>
      </c>
      <c r="EE32" s="86">
        <f t="shared" si="56"/>
        <v>275666.99</v>
      </c>
      <c r="EF32" s="86">
        <f t="shared" si="57"/>
        <v>275666.99</v>
      </c>
      <c r="EG32" s="86">
        <f t="shared" si="58"/>
        <v>275666.99</v>
      </c>
      <c r="EH32" s="86">
        <f t="shared" si="59"/>
        <v>275666.99</v>
      </c>
      <c r="EI32" s="86">
        <f t="shared" si="60"/>
        <v>275666.99</v>
      </c>
      <c r="EJ32" s="86">
        <f t="shared" si="61"/>
        <v>275666.99</v>
      </c>
    </row>
    <row r="33" spans="1:140" ht="13.15" customHeight="1" x14ac:dyDescent="0.2">
      <c r="A33" s="95" t="s">
        <v>120</v>
      </c>
      <c r="B33" s="95">
        <v>93</v>
      </c>
      <c r="C33" s="95" t="s">
        <v>128</v>
      </c>
      <c r="D33" s="97" t="s">
        <v>155</v>
      </c>
      <c r="E33" s="97"/>
      <c r="F33" s="97"/>
      <c r="G33" s="97"/>
      <c r="H33" s="97"/>
      <c r="I33" s="97"/>
      <c r="J33" s="97"/>
      <c r="K33" s="97"/>
      <c r="L33" s="97"/>
      <c r="M33" s="96">
        <v>-88428.94</v>
      </c>
      <c r="N33" s="97">
        <v>14738.15</v>
      </c>
      <c r="O33" s="97">
        <v>14738.15</v>
      </c>
      <c r="P33" s="97">
        <v>14738.15</v>
      </c>
      <c r="Q33" s="97">
        <v>14738.15</v>
      </c>
      <c r="R33" s="98">
        <v>14738.15</v>
      </c>
      <c r="S33" s="276">
        <v>14738.19</v>
      </c>
      <c r="T33" s="99"/>
      <c r="U33" s="99"/>
      <c r="V33" s="99"/>
      <c r="W33" s="99"/>
      <c r="X33" s="99"/>
      <c r="Y33" s="99"/>
      <c r="Z33" s="99"/>
      <c r="AA33" s="99"/>
      <c r="AB33" s="109"/>
      <c r="AC33" s="109"/>
      <c r="AD33" s="109"/>
      <c r="AE33" s="109"/>
      <c r="AF33" s="109"/>
      <c r="AG33" s="109"/>
      <c r="AH33" s="147"/>
      <c r="AI33" s="147"/>
      <c r="AJ33" s="147"/>
      <c r="AK33" s="147"/>
      <c r="AL33" s="147"/>
      <c r="AM33" s="147"/>
      <c r="AN33" s="147"/>
      <c r="AO33" s="147"/>
      <c r="AP33" s="147"/>
      <c r="AQ33" s="147"/>
      <c r="AR33" s="147"/>
      <c r="AS33" s="147"/>
      <c r="AT33" s="147"/>
      <c r="AU33" s="147"/>
      <c r="AV33" s="147"/>
      <c r="AW33" s="147"/>
      <c r="AX33" s="147"/>
      <c r="AY33" s="147"/>
      <c r="AZ33" s="147"/>
      <c r="BA33" s="147"/>
      <c r="BB33" s="147"/>
      <c r="BC33" s="147"/>
      <c r="BD33" s="147"/>
      <c r="BE33" s="147"/>
      <c r="BF33" s="147"/>
      <c r="BG33" s="147"/>
      <c r="BH33" s="147"/>
      <c r="BI33" s="147"/>
      <c r="BJ33" s="147"/>
      <c r="BK33" s="147"/>
      <c r="BL33" s="147"/>
      <c r="BM33" s="147"/>
      <c r="BN33" s="147"/>
      <c r="BO33" s="147"/>
      <c r="BP33" s="147"/>
      <c r="BQ33" s="147"/>
      <c r="BR33" s="147"/>
      <c r="BS33" s="147"/>
      <c r="BT33" s="147"/>
      <c r="BU33" s="147"/>
      <c r="BV33" s="147"/>
      <c r="BW33" s="147"/>
      <c r="BX33" s="147"/>
      <c r="BY33" s="147"/>
      <c r="BZ33" s="116"/>
      <c r="CA33" s="113">
        <f t="shared" si="0"/>
        <v>0</v>
      </c>
      <c r="CB33" s="275">
        <f t="shared" si="1"/>
        <v>0</v>
      </c>
      <c r="CC33" s="275">
        <f t="shared" si="2"/>
        <v>0</v>
      </c>
      <c r="CD33" s="275">
        <f t="shared" si="3"/>
        <v>0</v>
      </c>
      <c r="CE33" s="275">
        <f t="shared" si="4"/>
        <v>0</v>
      </c>
      <c r="CF33" s="275">
        <f t="shared" si="5"/>
        <v>0</v>
      </c>
      <c r="CG33" s="275">
        <f t="shared" si="6"/>
        <v>0</v>
      </c>
      <c r="CH33" s="275">
        <f t="shared" si="7"/>
        <v>0</v>
      </c>
      <c r="CI33" s="275">
        <f t="shared" si="8"/>
        <v>0</v>
      </c>
      <c r="CJ33" s="275">
        <f t="shared" si="9"/>
        <v>-88428.94</v>
      </c>
      <c r="CK33" s="275">
        <f t="shared" si="10"/>
        <v>-73690.790000000008</v>
      </c>
      <c r="CL33" s="275">
        <f t="shared" si="11"/>
        <v>-58952.640000000007</v>
      </c>
      <c r="CM33" s="113">
        <f t="shared" si="12"/>
        <v>-44214.490000000005</v>
      </c>
      <c r="CN33" s="113">
        <f t="shared" si="13"/>
        <v>-29476.340000000004</v>
      </c>
      <c r="CO33" s="113">
        <f t="shared" si="14"/>
        <v>-14738.190000000004</v>
      </c>
      <c r="CP33" s="100">
        <f t="shared" si="15"/>
        <v>0</v>
      </c>
      <c r="CQ33" s="101">
        <f t="shared" si="39"/>
        <v>0</v>
      </c>
      <c r="CR33" s="101">
        <f t="shared" si="16"/>
        <v>0</v>
      </c>
      <c r="CS33" s="101">
        <f t="shared" si="17"/>
        <v>0</v>
      </c>
      <c r="CT33" s="101">
        <f t="shared" si="18"/>
        <v>0</v>
      </c>
      <c r="CU33" s="101">
        <f t="shared" si="19"/>
        <v>0</v>
      </c>
      <c r="CV33" s="101">
        <f t="shared" si="20"/>
        <v>0</v>
      </c>
      <c r="CW33" s="101">
        <f t="shared" si="21"/>
        <v>0</v>
      </c>
      <c r="CX33" s="101">
        <f t="shared" si="40"/>
        <v>0</v>
      </c>
      <c r="CY33" s="101">
        <f t="shared" si="22"/>
        <v>0</v>
      </c>
      <c r="CZ33" s="101">
        <f t="shared" si="23"/>
        <v>0</v>
      </c>
      <c r="DA33" s="101">
        <f t="shared" si="41"/>
        <v>0</v>
      </c>
      <c r="DB33" s="101">
        <f t="shared" si="42"/>
        <v>0</v>
      </c>
      <c r="DC33" s="101">
        <f t="shared" si="24"/>
        <v>0</v>
      </c>
      <c r="DD33" s="101">
        <f t="shared" si="25"/>
        <v>0</v>
      </c>
      <c r="DE33" s="101">
        <f t="shared" si="26"/>
        <v>0</v>
      </c>
      <c r="DF33" s="101">
        <f t="shared" si="27"/>
        <v>0</v>
      </c>
      <c r="DG33" s="101">
        <f t="shared" si="28"/>
        <v>0</v>
      </c>
      <c r="DH33" s="101">
        <f t="shared" si="29"/>
        <v>0</v>
      </c>
      <c r="DI33" s="101">
        <f t="shared" si="30"/>
        <v>0</v>
      </c>
      <c r="DJ33" s="101">
        <f t="shared" si="43"/>
        <v>0</v>
      </c>
      <c r="DK33" s="101">
        <f t="shared" si="31"/>
        <v>0</v>
      </c>
      <c r="DL33" s="101">
        <f t="shared" si="32"/>
        <v>0</v>
      </c>
      <c r="DM33" s="101">
        <f t="shared" si="33"/>
        <v>0</v>
      </c>
      <c r="DN33" s="101">
        <f t="shared" si="34"/>
        <v>0</v>
      </c>
      <c r="DO33" s="101">
        <f t="shared" si="35"/>
        <v>0</v>
      </c>
      <c r="DP33" s="101">
        <f t="shared" si="36"/>
        <v>0</v>
      </c>
      <c r="DQ33" s="101">
        <f t="shared" si="37"/>
        <v>0</v>
      </c>
      <c r="DR33" s="101">
        <f t="shared" si="38"/>
        <v>0</v>
      </c>
      <c r="DS33" s="101">
        <f t="shared" si="44"/>
        <v>0</v>
      </c>
      <c r="DT33" s="86">
        <f t="shared" si="45"/>
        <v>0</v>
      </c>
      <c r="DU33" s="86">
        <f t="shared" si="46"/>
        <v>0</v>
      </c>
      <c r="DV33" s="86">
        <f t="shared" si="47"/>
        <v>0</v>
      </c>
      <c r="DW33" s="86">
        <f t="shared" si="48"/>
        <v>0</v>
      </c>
      <c r="DX33" s="86">
        <f t="shared" si="49"/>
        <v>0</v>
      </c>
      <c r="DY33" s="86">
        <f t="shared" si="50"/>
        <v>0</v>
      </c>
      <c r="DZ33" s="86">
        <f t="shared" si="51"/>
        <v>0</v>
      </c>
      <c r="EA33" s="86">
        <f t="shared" si="52"/>
        <v>0</v>
      </c>
      <c r="EB33" s="86">
        <f t="shared" si="53"/>
        <v>0</v>
      </c>
      <c r="EC33" s="86">
        <f t="shared" si="54"/>
        <v>0</v>
      </c>
      <c r="ED33" s="86">
        <f t="shared" si="55"/>
        <v>0</v>
      </c>
      <c r="EE33" s="86">
        <f t="shared" si="56"/>
        <v>0</v>
      </c>
      <c r="EF33" s="86">
        <f t="shared" si="57"/>
        <v>0</v>
      </c>
      <c r="EG33" s="86">
        <f t="shared" si="58"/>
        <v>0</v>
      </c>
      <c r="EH33" s="86">
        <f t="shared" si="59"/>
        <v>0</v>
      </c>
      <c r="EI33" s="86">
        <f t="shared" si="60"/>
        <v>0</v>
      </c>
      <c r="EJ33" s="86">
        <f t="shared" si="61"/>
        <v>0</v>
      </c>
    </row>
    <row r="34" spans="1:140" ht="13.15" customHeight="1" x14ac:dyDescent="0.2">
      <c r="A34" s="95" t="s">
        <v>120</v>
      </c>
      <c r="B34" s="95">
        <v>179</v>
      </c>
      <c r="C34" s="95" t="s">
        <v>129</v>
      </c>
      <c r="D34" s="97" t="s">
        <v>155</v>
      </c>
      <c r="E34" s="97"/>
      <c r="F34" s="97"/>
      <c r="G34" s="97"/>
      <c r="H34" s="97"/>
      <c r="I34" s="97"/>
      <c r="J34" s="97"/>
      <c r="K34" s="97"/>
      <c r="L34" s="97"/>
      <c r="M34" s="97"/>
      <c r="N34" s="96">
        <v>-180000</v>
      </c>
      <c r="O34" s="97">
        <v>20000</v>
      </c>
      <c r="P34" s="97">
        <v>20000</v>
      </c>
      <c r="Q34" s="97">
        <v>20000</v>
      </c>
      <c r="R34" s="98">
        <v>20000</v>
      </c>
      <c r="S34" s="276">
        <v>20000</v>
      </c>
      <c r="T34" s="99">
        <v>20000</v>
      </c>
      <c r="U34" s="99">
        <v>20000</v>
      </c>
      <c r="V34" s="99">
        <v>20000</v>
      </c>
      <c r="W34" s="99">
        <v>20000</v>
      </c>
      <c r="X34" s="96">
        <f>(10773.36-32320.08)</f>
        <v>-21546.720000000001</v>
      </c>
      <c r="Y34" s="99">
        <v>10773.36</v>
      </c>
      <c r="Z34" s="96">
        <f>(10773.36+19768.59+5274.74-21099.17-79074.36)</f>
        <v>-64356.84</v>
      </c>
      <c r="AA34" s="96">
        <f>(19768.59+5274.74-71494.43)</f>
        <v>-46451.099999999991</v>
      </c>
      <c r="AB34" s="192">
        <f>(19768.59+5274.74+35747.21)</f>
        <v>60790.54</v>
      </c>
      <c r="AC34" s="96">
        <f>(19768.59+5274.74+35747.22)</f>
        <v>60790.55</v>
      </c>
      <c r="AD34" s="109">
        <f>(50000+18163.23-36326.47-200000)</f>
        <v>-168163.24</v>
      </c>
      <c r="AE34" s="109">
        <f>(18163.24+50000)</f>
        <v>68163.240000000005</v>
      </c>
      <c r="AF34" s="109">
        <v>50000</v>
      </c>
      <c r="AG34" s="109">
        <v>50000</v>
      </c>
      <c r="AH34" s="96">
        <v>-269380.15000000002</v>
      </c>
      <c r="AI34" s="99">
        <v>53876.03</v>
      </c>
      <c r="AJ34" s="99">
        <v>53876.03</v>
      </c>
      <c r="AK34" s="99">
        <v>53876.03</v>
      </c>
      <c r="AL34" s="99">
        <v>53876.03</v>
      </c>
      <c r="AM34" s="99">
        <v>53876.03</v>
      </c>
      <c r="AN34" s="96">
        <f>(120103.11-480412.45)</f>
        <v>-360309.34</v>
      </c>
      <c r="AO34" s="147">
        <v>120103.11</v>
      </c>
      <c r="AP34" s="147">
        <v>120103.11</v>
      </c>
      <c r="AQ34" s="147">
        <v>120103.12</v>
      </c>
      <c r="AR34" s="147"/>
      <c r="AS34" s="147"/>
      <c r="AT34" s="147"/>
      <c r="AU34" s="147"/>
      <c r="AV34" s="147"/>
      <c r="AW34" s="147"/>
      <c r="AX34" s="147"/>
      <c r="AY34" s="147"/>
      <c r="AZ34" s="147"/>
      <c r="BA34" s="147"/>
      <c r="BB34" s="147"/>
      <c r="BC34" s="147"/>
      <c r="BD34" s="147"/>
      <c r="BE34" s="147"/>
      <c r="BF34" s="147"/>
      <c r="BG34" s="147"/>
      <c r="BH34" s="147"/>
      <c r="BI34" s="147"/>
      <c r="BJ34" s="147"/>
      <c r="BK34" s="147"/>
      <c r="BL34" s="147"/>
      <c r="BM34" s="147"/>
      <c r="BN34" s="147"/>
      <c r="BO34" s="147"/>
      <c r="BP34" s="147"/>
      <c r="BQ34" s="147"/>
      <c r="BR34" s="147"/>
      <c r="BS34" s="147"/>
      <c r="BT34" s="147"/>
      <c r="BU34" s="147"/>
      <c r="BV34" s="147"/>
      <c r="BW34" s="147"/>
      <c r="BX34" s="147"/>
      <c r="BY34" s="147"/>
      <c r="BZ34" s="116"/>
      <c r="CA34" s="113">
        <f t="shared" si="0"/>
        <v>-0.2100000000646105</v>
      </c>
      <c r="CB34" s="275">
        <f t="shared" si="1"/>
        <v>0</v>
      </c>
      <c r="CC34" s="275">
        <f t="shared" si="2"/>
        <v>0</v>
      </c>
      <c r="CD34" s="275">
        <f t="shared" si="3"/>
        <v>0</v>
      </c>
      <c r="CE34" s="275">
        <f t="shared" si="4"/>
        <v>0</v>
      </c>
      <c r="CF34" s="275">
        <f t="shared" si="5"/>
        <v>0</v>
      </c>
      <c r="CG34" s="275">
        <f t="shared" si="6"/>
        <v>0</v>
      </c>
      <c r="CH34" s="275">
        <f t="shared" si="7"/>
        <v>0</v>
      </c>
      <c r="CI34" s="275">
        <f t="shared" si="8"/>
        <v>0</v>
      </c>
      <c r="CJ34" s="275">
        <f t="shared" si="9"/>
        <v>0</v>
      </c>
      <c r="CK34" s="275">
        <f t="shared" si="10"/>
        <v>-180000</v>
      </c>
      <c r="CL34" s="275">
        <f t="shared" si="11"/>
        <v>-160000</v>
      </c>
      <c r="CM34" s="113">
        <f t="shared" si="12"/>
        <v>-140000</v>
      </c>
      <c r="CN34" s="113">
        <f t="shared" si="13"/>
        <v>-120000</v>
      </c>
      <c r="CO34" s="113">
        <f t="shared" si="14"/>
        <v>-100000</v>
      </c>
      <c r="CP34" s="100">
        <f t="shared" si="15"/>
        <v>-80000</v>
      </c>
      <c r="CQ34" s="101">
        <f t="shared" si="39"/>
        <v>-60000</v>
      </c>
      <c r="CR34" s="101">
        <f t="shared" si="16"/>
        <v>-40000</v>
      </c>
      <c r="CS34" s="101">
        <f t="shared" si="17"/>
        <v>-20000</v>
      </c>
      <c r="CT34" s="101">
        <f t="shared" si="18"/>
        <v>0</v>
      </c>
      <c r="CU34" s="101">
        <f t="shared" si="19"/>
        <v>-21546.720000000001</v>
      </c>
      <c r="CV34" s="101">
        <f t="shared" si="20"/>
        <v>-10773.36</v>
      </c>
      <c r="CW34" s="101">
        <f t="shared" si="21"/>
        <v>-75130.2</v>
      </c>
      <c r="CX34" s="101">
        <f t="shared" si="40"/>
        <v>-121581.29999999999</v>
      </c>
      <c r="CY34" s="101">
        <f t="shared" si="22"/>
        <v>-60790.759999999987</v>
      </c>
      <c r="CZ34" s="101">
        <f t="shared" si="23"/>
        <v>-0.20999999998457497</v>
      </c>
      <c r="DA34" s="101">
        <f t="shared" si="41"/>
        <v>-168163.44999999998</v>
      </c>
      <c r="DB34" s="101">
        <f t="shared" si="42"/>
        <v>-100000.20999999998</v>
      </c>
      <c r="DC34" s="101">
        <f t="shared" si="24"/>
        <v>-50000.209999999977</v>
      </c>
      <c r="DD34" s="101">
        <f t="shared" si="25"/>
        <v>-0.20999999997729901</v>
      </c>
      <c r="DE34" s="101">
        <f t="shared" si="26"/>
        <v>-269380.36</v>
      </c>
      <c r="DF34" s="101">
        <f t="shared" si="27"/>
        <v>-215504.33</v>
      </c>
      <c r="DG34" s="101">
        <f t="shared" si="28"/>
        <v>-161628.29999999999</v>
      </c>
      <c r="DH34" s="101">
        <f t="shared" si="29"/>
        <v>-107752.26999999999</v>
      </c>
      <c r="DI34" s="101">
        <f t="shared" si="30"/>
        <v>-53876.239999999991</v>
      </c>
      <c r="DJ34" s="101">
        <f t="shared" si="43"/>
        <v>-0.20999999999185093</v>
      </c>
      <c r="DK34" s="101">
        <f t="shared" si="31"/>
        <v>-360309.55000000005</v>
      </c>
      <c r="DL34" s="101">
        <f t="shared" si="32"/>
        <v>-240206.44000000006</v>
      </c>
      <c r="DM34" s="101">
        <f t="shared" si="33"/>
        <v>-120103.33000000006</v>
      </c>
      <c r="DN34" s="101">
        <f t="shared" si="34"/>
        <v>-0.2100000000646105</v>
      </c>
      <c r="DO34" s="101">
        <f t="shared" si="35"/>
        <v>-0.2100000000646105</v>
      </c>
      <c r="DP34" s="101">
        <f t="shared" si="36"/>
        <v>-0.2100000000646105</v>
      </c>
      <c r="DQ34" s="101">
        <f t="shared" si="37"/>
        <v>-0.2100000000646105</v>
      </c>
      <c r="DR34" s="101">
        <f t="shared" si="38"/>
        <v>-0.2100000000646105</v>
      </c>
      <c r="DS34" s="101">
        <f t="shared" si="44"/>
        <v>-0.2100000000646105</v>
      </c>
      <c r="DT34" s="86">
        <f t="shared" si="45"/>
        <v>-0.2100000000646105</v>
      </c>
      <c r="DU34" s="86">
        <f t="shared" si="46"/>
        <v>-0.2100000000646105</v>
      </c>
      <c r="DV34" s="86">
        <f t="shared" si="47"/>
        <v>-0.2100000000646105</v>
      </c>
      <c r="DW34" s="86">
        <f t="shared" si="48"/>
        <v>-0.2100000000646105</v>
      </c>
      <c r="DX34" s="86">
        <f t="shared" si="49"/>
        <v>-0.2100000000646105</v>
      </c>
      <c r="DY34" s="86">
        <f t="shared" si="50"/>
        <v>-0.2100000000646105</v>
      </c>
      <c r="DZ34" s="86">
        <f t="shared" si="51"/>
        <v>-0.2100000000646105</v>
      </c>
      <c r="EA34" s="86">
        <f t="shared" si="52"/>
        <v>-0.2100000000646105</v>
      </c>
      <c r="EB34" s="86">
        <f t="shared" si="53"/>
        <v>-0.2100000000646105</v>
      </c>
      <c r="EC34" s="86">
        <f t="shared" si="54"/>
        <v>-0.2100000000646105</v>
      </c>
      <c r="ED34" s="86">
        <f t="shared" si="55"/>
        <v>-0.2100000000646105</v>
      </c>
      <c r="EE34" s="86">
        <f t="shared" si="56"/>
        <v>-0.2100000000646105</v>
      </c>
      <c r="EF34" s="86">
        <f t="shared" si="57"/>
        <v>-0.2100000000646105</v>
      </c>
      <c r="EG34" s="86">
        <f t="shared" si="58"/>
        <v>-0.2100000000646105</v>
      </c>
      <c r="EH34" s="86">
        <f t="shared" si="59"/>
        <v>-0.2100000000646105</v>
      </c>
      <c r="EI34" s="86">
        <f t="shared" si="60"/>
        <v>-0.2100000000646105</v>
      </c>
      <c r="EJ34" s="86">
        <f t="shared" si="61"/>
        <v>-0.2100000000646105</v>
      </c>
    </row>
    <row r="35" spans="1:140" ht="13.15" customHeight="1" x14ac:dyDescent="0.2">
      <c r="A35" s="95" t="s">
        <v>120</v>
      </c>
      <c r="B35" s="95">
        <v>194</v>
      </c>
      <c r="C35" s="95" t="s">
        <v>130</v>
      </c>
      <c r="D35" s="97" t="s">
        <v>155</v>
      </c>
      <c r="E35" s="97"/>
      <c r="F35" s="97"/>
      <c r="G35" s="97"/>
      <c r="H35" s="97"/>
      <c r="I35" s="97"/>
      <c r="J35" s="97"/>
      <c r="K35" s="97"/>
      <c r="L35" s="97"/>
      <c r="M35" s="97"/>
      <c r="N35" s="96">
        <v>-70000</v>
      </c>
      <c r="O35" s="97">
        <v>14000</v>
      </c>
      <c r="P35" s="97">
        <v>14000</v>
      </c>
      <c r="Q35" s="97">
        <v>14000</v>
      </c>
      <c r="R35" s="98">
        <v>14000</v>
      </c>
      <c r="S35" s="276">
        <v>14000</v>
      </c>
      <c r="T35" s="99"/>
      <c r="U35" s="96">
        <f>-50000</f>
        <v>-50000</v>
      </c>
      <c r="V35" s="99">
        <v>16666.66</v>
      </c>
      <c r="W35" s="99">
        <v>16666.66</v>
      </c>
      <c r="X35" s="96">
        <f>16666.66+31695.3-126781.2</f>
        <v>-78419.239999999991</v>
      </c>
      <c r="Y35" s="99">
        <v>31695.3</v>
      </c>
      <c r="Z35" s="99">
        <v>31695.3</v>
      </c>
      <c r="AA35" s="99">
        <v>31695.3</v>
      </c>
      <c r="AB35" s="109"/>
      <c r="AC35" s="109"/>
      <c r="AD35" s="96">
        <f>-205277.31</f>
        <v>-205277.31</v>
      </c>
      <c r="AE35" s="109">
        <v>102638.655</v>
      </c>
      <c r="AF35" s="96">
        <f>(102638.655-1151947.94)</f>
        <v>-1049309.2849999999</v>
      </c>
      <c r="AG35" s="109">
        <v>76585.259999999995</v>
      </c>
      <c r="AH35" s="147">
        <v>79776.31</v>
      </c>
      <c r="AI35" s="147">
        <v>83100.320000000007</v>
      </c>
      <c r="AJ35" s="96">
        <f>(86562.84+32073.67-185160)</f>
        <v>-66523.490000000005</v>
      </c>
      <c r="AK35" s="147">
        <f>(90169.62+33009.15)</f>
        <v>123178.76999999999</v>
      </c>
      <c r="AL35" s="147">
        <f>(93926.69+33971.91)</f>
        <v>127898.6</v>
      </c>
      <c r="AM35" s="147">
        <f>(97840.3+34962.76)</f>
        <v>132803.06</v>
      </c>
      <c r="AN35" s="147">
        <f>(101916.98+35982.51)</f>
        <v>137899.49</v>
      </c>
      <c r="AO35" s="147">
        <v>106163.52</v>
      </c>
      <c r="AP35" s="147">
        <v>110587</v>
      </c>
      <c r="AQ35" s="96">
        <f>(74350.4966155655-6730514.9)</f>
        <v>-6656164.403384435</v>
      </c>
      <c r="AR35" s="147">
        <v>77138.640238649154</v>
      </c>
      <c r="AS35" s="147">
        <v>80031.339247598517</v>
      </c>
      <c r="AT35" s="147">
        <v>83032.514469383459</v>
      </c>
      <c r="AU35" s="147">
        <v>86146.233761985321</v>
      </c>
      <c r="AV35" s="147">
        <v>89376.717528059788</v>
      </c>
      <c r="AW35" s="147">
        <v>92728.344435362</v>
      </c>
      <c r="AX35" s="147">
        <v>96205.657351688089</v>
      </c>
      <c r="AY35" s="147">
        <v>99813.369502376387</v>
      </c>
      <c r="AZ35" s="147">
        <v>103556.37085871551</v>
      </c>
      <c r="BA35" s="147">
        <v>107439.73476591732</v>
      </c>
      <c r="BB35" s="147">
        <v>111468.72481963925</v>
      </c>
      <c r="BC35" s="147">
        <v>115648.80200037571</v>
      </c>
      <c r="BD35" s="147">
        <v>119985.6320753898</v>
      </c>
      <c r="BE35" s="147">
        <v>124485.09327821693</v>
      </c>
      <c r="BF35" s="147">
        <v>129153.28427615007</v>
      </c>
      <c r="BG35" s="147">
        <v>133996.53243650569</v>
      </c>
      <c r="BH35" s="147">
        <v>139021.40240287466</v>
      </c>
      <c r="BI35" s="147">
        <v>144234.70499298244</v>
      </c>
      <c r="BJ35" s="147">
        <v>149643.50643021931</v>
      </c>
      <c r="BK35" s="147">
        <v>155255.13792135252</v>
      </c>
      <c r="BL35" s="147">
        <v>161077.20559340325</v>
      </c>
      <c r="BM35" s="147">
        <v>167117.60080315586</v>
      </c>
      <c r="BN35" s="147">
        <v>173384.51083327422</v>
      </c>
      <c r="BO35" s="147">
        <v>179886.429989522</v>
      </c>
      <c r="BP35" s="147">
        <v>186632.17111412907</v>
      </c>
      <c r="BQ35" s="147">
        <v>193630.87753090891</v>
      </c>
      <c r="BR35" s="147">
        <v>200892.03543831801</v>
      </c>
      <c r="BS35" s="147">
        <v>208425.48676725494</v>
      </c>
      <c r="BT35" s="147">
        <v>216241.442521027</v>
      </c>
      <c r="BU35" s="147"/>
      <c r="BV35" s="147"/>
      <c r="BW35" s="147"/>
      <c r="BX35" s="147"/>
      <c r="BY35" s="147"/>
      <c r="CA35" s="113">
        <f t="shared" si="0"/>
        <v>-2970994.0199999991</v>
      </c>
      <c r="CB35" s="275">
        <f t="shared" si="1"/>
        <v>0</v>
      </c>
      <c r="CC35" s="275">
        <f t="shared" si="2"/>
        <v>0</v>
      </c>
      <c r="CD35" s="275">
        <f t="shared" si="3"/>
        <v>0</v>
      </c>
      <c r="CE35" s="275">
        <f t="shared" si="4"/>
        <v>0</v>
      </c>
      <c r="CF35" s="275">
        <f t="shared" si="5"/>
        <v>0</v>
      </c>
      <c r="CG35" s="275">
        <f t="shared" si="6"/>
        <v>0</v>
      </c>
      <c r="CH35" s="275">
        <f t="shared" si="7"/>
        <v>0</v>
      </c>
      <c r="CI35" s="275">
        <f t="shared" si="8"/>
        <v>0</v>
      </c>
      <c r="CJ35" s="275">
        <f t="shared" si="9"/>
        <v>0</v>
      </c>
      <c r="CK35" s="275">
        <f t="shared" si="10"/>
        <v>-70000</v>
      </c>
      <c r="CL35" s="275">
        <f t="shared" si="11"/>
        <v>-56000</v>
      </c>
      <c r="CM35" s="113">
        <f t="shared" si="12"/>
        <v>-42000</v>
      </c>
      <c r="CN35" s="113">
        <f t="shared" si="13"/>
        <v>-28000</v>
      </c>
      <c r="CO35" s="113">
        <f t="shared" si="14"/>
        <v>-14000</v>
      </c>
      <c r="CP35" s="100">
        <f t="shared" si="15"/>
        <v>0</v>
      </c>
      <c r="CQ35" s="101">
        <f t="shared" si="39"/>
        <v>0</v>
      </c>
      <c r="CR35" s="101">
        <f t="shared" si="16"/>
        <v>-50000</v>
      </c>
      <c r="CS35" s="101">
        <f t="shared" si="17"/>
        <v>-33333.339999999997</v>
      </c>
      <c r="CT35" s="101">
        <f t="shared" si="18"/>
        <v>-16666.679999999997</v>
      </c>
      <c r="CU35" s="101">
        <f t="shared" si="19"/>
        <v>-95085.919999999984</v>
      </c>
      <c r="CV35" s="101">
        <f t="shared" si="20"/>
        <v>-63390.619999999981</v>
      </c>
      <c r="CW35" s="101">
        <f t="shared" si="21"/>
        <v>-31695.319999999982</v>
      </c>
      <c r="CX35" s="101">
        <f t="shared" si="40"/>
        <v>-1.9999999982246663E-2</v>
      </c>
      <c r="CY35" s="101">
        <f t="shared" si="22"/>
        <v>-1.9999999982246663E-2</v>
      </c>
      <c r="CZ35" s="101">
        <f t="shared" si="23"/>
        <v>-1.9999999982246663E-2</v>
      </c>
      <c r="DA35" s="101">
        <f t="shared" si="41"/>
        <v>-205277.33</v>
      </c>
      <c r="DB35" s="101">
        <f t="shared" si="42"/>
        <v>-102638.67499999999</v>
      </c>
      <c r="DC35" s="101">
        <f t="shared" si="24"/>
        <v>-1151947.96</v>
      </c>
      <c r="DD35" s="101">
        <f t="shared" si="25"/>
        <v>-1075362.7</v>
      </c>
      <c r="DE35" s="101">
        <f t="shared" si="26"/>
        <v>-995586.3899999999</v>
      </c>
      <c r="DF35" s="101">
        <f t="shared" si="27"/>
        <v>-912486.06999999983</v>
      </c>
      <c r="DG35" s="101">
        <f t="shared" si="28"/>
        <v>-979009.55999999982</v>
      </c>
      <c r="DH35" s="101">
        <f t="shared" si="29"/>
        <v>-855830.7899999998</v>
      </c>
      <c r="DI35" s="101">
        <f t="shared" si="30"/>
        <v>-727932.18999999983</v>
      </c>
      <c r="DJ35" s="101">
        <f t="shared" si="43"/>
        <v>-595129.12999999989</v>
      </c>
      <c r="DK35" s="101">
        <f t="shared" si="31"/>
        <v>-457229.6399999999</v>
      </c>
      <c r="DL35" s="101">
        <f t="shared" si="32"/>
        <v>-351066.11999999988</v>
      </c>
      <c r="DM35" s="101">
        <f t="shared" si="33"/>
        <v>-240479.11999999988</v>
      </c>
      <c r="DN35" s="101">
        <f t="shared" si="34"/>
        <v>-6896643.5233844351</v>
      </c>
      <c r="DO35" s="101">
        <f t="shared" si="35"/>
        <v>-6819504.8831457859</v>
      </c>
      <c r="DP35" s="101">
        <f t="shared" si="36"/>
        <v>-6739473.5438981876</v>
      </c>
      <c r="DQ35" s="101">
        <f t="shared" si="37"/>
        <v>-6656441.0294288043</v>
      </c>
      <c r="DR35" s="101">
        <f t="shared" si="38"/>
        <v>-6570294.7956668194</v>
      </c>
      <c r="DS35" s="101">
        <f t="shared" si="44"/>
        <v>-6480918.0781387594</v>
      </c>
      <c r="DT35" s="86">
        <f t="shared" si="45"/>
        <v>-6388189.7337033972</v>
      </c>
      <c r="DU35" s="86">
        <f t="shared" si="46"/>
        <v>-6291984.0763517087</v>
      </c>
      <c r="DV35" s="86">
        <f t="shared" si="47"/>
        <v>-6192170.706849332</v>
      </c>
      <c r="DW35" s="86">
        <f t="shared" si="48"/>
        <v>-6088614.3359906161</v>
      </c>
      <c r="DX35" s="86">
        <f t="shared" si="49"/>
        <v>-5981174.6012246991</v>
      </c>
      <c r="DY35" s="86">
        <f t="shared" si="50"/>
        <v>-5869705.8764050594</v>
      </c>
      <c r="DZ35" s="86">
        <f t="shared" si="51"/>
        <v>-5754057.0744046839</v>
      </c>
      <c r="EA35" s="86">
        <f t="shared" si="52"/>
        <v>-5634071.442329294</v>
      </c>
      <c r="EB35" s="86">
        <f t="shared" si="53"/>
        <v>-5509586.3490510769</v>
      </c>
      <c r="EC35" s="86">
        <f t="shared" si="54"/>
        <v>-5380433.0647749268</v>
      </c>
      <c r="ED35" s="86">
        <f t="shared" si="55"/>
        <v>-5246436.5323384209</v>
      </c>
      <c r="EE35" s="86">
        <f t="shared" si="56"/>
        <v>-5107415.1299355458</v>
      </c>
      <c r="EF35" s="86">
        <f t="shared" si="57"/>
        <v>-4963180.4249425633</v>
      </c>
      <c r="EG35" s="86">
        <f t="shared" si="58"/>
        <v>-4813536.9185123444</v>
      </c>
      <c r="EH35" s="86">
        <f t="shared" si="59"/>
        <v>-4658281.7805909915</v>
      </c>
      <c r="EI35" s="86">
        <f t="shared" si="60"/>
        <v>-4497204.5749975881</v>
      </c>
      <c r="EJ35" s="86">
        <f t="shared" si="61"/>
        <v>-4330086.9741944326</v>
      </c>
    </row>
    <row r="36" spans="1:140" ht="13.15" customHeight="1" x14ac:dyDescent="0.2">
      <c r="A36" s="95" t="s">
        <v>120</v>
      </c>
      <c r="B36" s="95">
        <v>194</v>
      </c>
      <c r="C36" s="95" t="s">
        <v>130</v>
      </c>
      <c r="D36" s="97" t="s">
        <v>157</v>
      </c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276"/>
      <c r="T36" s="99"/>
      <c r="U36" s="99"/>
      <c r="V36" s="99"/>
      <c r="W36" s="99"/>
      <c r="X36" s="99"/>
      <c r="Y36" s="99"/>
      <c r="Z36" s="99"/>
      <c r="AA36" s="99"/>
      <c r="AB36" s="109"/>
      <c r="AC36" s="109"/>
      <c r="AD36" s="109"/>
      <c r="AE36" s="109"/>
      <c r="AF36" s="109"/>
      <c r="AG36" s="109">
        <v>38609.54</v>
      </c>
      <c r="AH36" s="147">
        <v>35418.480000000003</v>
      </c>
      <c r="AI36" s="147">
        <v>32094.47</v>
      </c>
      <c r="AJ36" s="147">
        <f>(28631.96+4958.33)</f>
        <v>33590.29</v>
      </c>
      <c r="AK36" s="147">
        <f>(25025.17+4022.85)</f>
        <v>29048.019999999997</v>
      </c>
      <c r="AL36" s="147">
        <f>(21268.1+3060.08)</f>
        <v>24328.18</v>
      </c>
      <c r="AM36" s="147">
        <f>(17354.49+2069.24)</f>
        <v>19423.730000000003</v>
      </c>
      <c r="AN36" s="147">
        <f>(13277.81+1049.49)</f>
        <v>14327.3</v>
      </c>
      <c r="AO36" s="147">
        <v>9031.27</v>
      </c>
      <c r="AP36" s="147">
        <v>4607.79</v>
      </c>
      <c r="AQ36" s="147">
        <v>150000</v>
      </c>
      <c r="AR36" s="147">
        <v>147211.85637691632</v>
      </c>
      <c r="AS36" s="147">
        <v>144319.15736796695</v>
      </c>
      <c r="AT36" s="147">
        <v>141317.98214618201</v>
      </c>
      <c r="AU36" s="147">
        <v>138204.26285358015</v>
      </c>
      <c r="AV36" s="147">
        <v>134973.77908750568</v>
      </c>
      <c r="AW36" s="147">
        <v>131622.15218020347</v>
      </c>
      <c r="AX36" s="147">
        <v>128144.83926387738</v>
      </c>
      <c r="AY36" s="147">
        <v>124537.12711318908</v>
      </c>
      <c r="AZ36" s="147">
        <v>120794.12575684996</v>
      </c>
      <c r="BA36" s="147">
        <v>116910.76184964814</v>
      </c>
      <c r="BB36" s="147">
        <v>112881.77179592622</v>
      </c>
      <c r="BC36" s="147">
        <v>108701.69461518976</v>
      </c>
      <c r="BD36" s="147">
        <v>104364.86454017567</v>
      </c>
      <c r="BE36" s="147">
        <v>99865.403337348544</v>
      </c>
      <c r="BF36" s="147">
        <v>95197.212339415404</v>
      </c>
      <c r="BG36" s="147">
        <v>90353.964179059782</v>
      </c>
      <c r="BH36" s="147">
        <v>85329.094212690805</v>
      </c>
      <c r="BI36" s="147">
        <v>80115.791622583012</v>
      </c>
      <c r="BJ36" s="147">
        <v>74706.990185346163</v>
      </c>
      <c r="BK36" s="147">
        <v>69095.358694212933</v>
      </c>
      <c r="BL36" s="147">
        <v>63273.291022162215</v>
      </c>
      <c r="BM36" s="147">
        <v>57232.895812409603</v>
      </c>
      <c r="BN36" s="147">
        <v>50965.985782291245</v>
      </c>
      <c r="BO36" s="147">
        <v>44464.066626043466</v>
      </c>
      <c r="BP36" s="147">
        <v>37718.325501436389</v>
      </c>
      <c r="BQ36" s="147">
        <v>30719.619084656544</v>
      </c>
      <c r="BR36" s="147">
        <v>23458.46117724746</v>
      </c>
      <c r="BS36" s="147">
        <v>15925.009848310534</v>
      </c>
      <c r="BT36" s="147">
        <v>8109.0540945384737</v>
      </c>
      <c r="BU36" s="147"/>
      <c r="BV36" s="147"/>
      <c r="BW36" s="147"/>
      <c r="BX36" s="147"/>
      <c r="BY36" s="147"/>
      <c r="BZ36" s="116"/>
      <c r="CA36" s="113">
        <f t="shared" si="0"/>
        <v>2970993.9684669636</v>
      </c>
      <c r="CB36" s="275">
        <f t="shared" si="1"/>
        <v>0</v>
      </c>
      <c r="CC36" s="275">
        <f t="shared" si="2"/>
        <v>0</v>
      </c>
      <c r="CD36" s="275">
        <f t="shared" si="3"/>
        <v>0</v>
      </c>
      <c r="CE36" s="275">
        <f t="shared" si="4"/>
        <v>0</v>
      </c>
      <c r="CF36" s="275">
        <f t="shared" si="5"/>
        <v>0</v>
      </c>
      <c r="CG36" s="275">
        <f t="shared" si="6"/>
        <v>0</v>
      </c>
      <c r="CH36" s="275">
        <f t="shared" si="7"/>
        <v>0</v>
      </c>
      <c r="CI36" s="275">
        <f t="shared" si="8"/>
        <v>0</v>
      </c>
      <c r="CJ36" s="275">
        <f t="shared" si="9"/>
        <v>0</v>
      </c>
      <c r="CK36" s="275">
        <f t="shared" si="10"/>
        <v>0</v>
      </c>
      <c r="CL36" s="275">
        <f t="shared" si="11"/>
        <v>0</v>
      </c>
      <c r="CM36" s="113">
        <f t="shared" si="12"/>
        <v>0</v>
      </c>
      <c r="CN36" s="113">
        <f t="shared" si="13"/>
        <v>0</v>
      </c>
      <c r="CO36" s="113">
        <f t="shared" si="14"/>
        <v>0</v>
      </c>
      <c r="CP36" s="100">
        <f t="shared" si="15"/>
        <v>0</v>
      </c>
      <c r="CQ36" s="101">
        <f t="shared" si="39"/>
        <v>0</v>
      </c>
      <c r="CR36" s="101">
        <f t="shared" si="16"/>
        <v>0</v>
      </c>
      <c r="CS36" s="101">
        <f t="shared" si="17"/>
        <v>0</v>
      </c>
      <c r="CT36" s="101">
        <f t="shared" si="18"/>
        <v>0</v>
      </c>
      <c r="CU36" s="101">
        <f t="shared" si="19"/>
        <v>0</v>
      </c>
      <c r="CV36" s="101">
        <f t="shared" si="20"/>
        <v>0</v>
      </c>
      <c r="CW36" s="101">
        <f t="shared" si="21"/>
        <v>0</v>
      </c>
      <c r="CX36" s="101">
        <f t="shared" si="40"/>
        <v>0</v>
      </c>
      <c r="CY36" s="101">
        <f t="shared" si="22"/>
        <v>0</v>
      </c>
      <c r="CZ36" s="101">
        <f t="shared" si="23"/>
        <v>0</v>
      </c>
      <c r="DA36" s="101">
        <f t="shared" si="41"/>
        <v>0</v>
      </c>
      <c r="DB36" s="101">
        <f t="shared" si="42"/>
        <v>0</v>
      </c>
      <c r="DC36" s="101">
        <f t="shared" si="24"/>
        <v>0</v>
      </c>
      <c r="DD36" s="101">
        <f t="shared" si="25"/>
        <v>38609.54</v>
      </c>
      <c r="DE36" s="101">
        <f t="shared" si="26"/>
        <v>74028.02</v>
      </c>
      <c r="DF36" s="101">
        <f t="shared" si="27"/>
        <v>106122.49</v>
      </c>
      <c r="DG36" s="101">
        <f t="shared" si="28"/>
        <v>139712.78</v>
      </c>
      <c r="DH36" s="101">
        <f t="shared" si="29"/>
        <v>168760.8</v>
      </c>
      <c r="DI36" s="101">
        <f t="shared" si="30"/>
        <v>193088.97999999998</v>
      </c>
      <c r="DJ36" s="101">
        <f t="shared" si="43"/>
        <v>212512.71</v>
      </c>
      <c r="DK36" s="101">
        <f t="shared" si="31"/>
        <v>226840.00999999998</v>
      </c>
      <c r="DL36" s="101">
        <f t="shared" si="32"/>
        <v>235871.27999999997</v>
      </c>
      <c r="DM36" s="101">
        <f t="shared" si="33"/>
        <v>240479.06999999998</v>
      </c>
      <c r="DN36" s="101">
        <f t="shared" si="34"/>
        <v>390479.06999999995</v>
      </c>
      <c r="DO36" s="101">
        <f t="shared" si="35"/>
        <v>537690.92637691624</v>
      </c>
      <c r="DP36" s="101">
        <f t="shared" si="36"/>
        <v>682010.08374488319</v>
      </c>
      <c r="DQ36" s="101">
        <f t="shared" si="37"/>
        <v>823328.06589106517</v>
      </c>
      <c r="DR36" s="101">
        <f t="shared" si="38"/>
        <v>961532.32874464535</v>
      </c>
      <c r="DS36" s="101">
        <f t="shared" si="44"/>
        <v>1096506.107832151</v>
      </c>
      <c r="DT36" s="86">
        <f t="shared" si="45"/>
        <v>1228128.2600123545</v>
      </c>
      <c r="DU36" s="86">
        <f t="shared" si="46"/>
        <v>1356273.0992762318</v>
      </c>
      <c r="DV36" s="86">
        <f t="shared" si="47"/>
        <v>1480810.2263894209</v>
      </c>
      <c r="DW36" s="86">
        <f t="shared" si="48"/>
        <v>1601604.3521462709</v>
      </c>
      <c r="DX36" s="86">
        <f t="shared" si="49"/>
        <v>1718515.113995919</v>
      </c>
      <c r="DY36" s="86">
        <f t="shared" si="50"/>
        <v>1831396.8857918452</v>
      </c>
      <c r="DZ36" s="86">
        <f t="shared" si="51"/>
        <v>1940098.5804070348</v>
      </c>
      <c r="EA36" s="86">
        <f t="shared" si="52"/>
        <v>2044463.4449472106</v>
      </c>
      <c r="EB36" s="86">
        <f t="shared" si="53"/>
        <v>2144328.8482845593</v>
      </c>
      <c r="EC36" s="86">
        <f t="shared" si="54"/>
        <v>2239526.0606239745</v>
      </c>
      <c r="ED36" s="86">
        <f t="shared" si="55"/>
        <v>2329880.0248030345</v>
      </c>
      <c r="EE36" s="86">
        <f t="shared" si="56"/>
        <v>2415209.1190157253</v>
      </c>
      <c r="EF36" s="86">
        <f t="shared" si="57"/>
        <v>2495324.9106383082</v>
      </c>
      <c r="EG36" s="86">
        <f t="shared" si="58"/>
        <v>2570031.9008236541</v>
      </c>
      <c r="EH36" s="86">
        <f t="shared" si="59"/>
        <v>2639127.2595178671</v>
      </c>
      <c r="EI36" s="86">
        <f t="shared" si="60"/>
        <v>2702400.5505400295</v>
      </c>
      <c r="EJ36" s="86">
        <f t="shared" si="61"/>
        <v>2759633.446352439</v>
      </c>
    </row>
    <row r="37" spans="1:140" ht="13.15" customHeight="1" x14ac:dyDescent="0.2">
      <c r="A37" s="95" t="s">
        <v>120</v>
      </c>
      <c r="B37" s="95">
        <v>137</v>
      </c>
      <c r="C37" s="95" t="s">
        <v>137</v>
      </c>
      <c r="D37" s="97" t="s">
        <v>155</v>
      </c>
      <c r="E37" s="97"/>
      <c r="F37" s="97"/>
      <c r="G37" s="97"/>
      <c r="H37" s="97"/>
      <c r="I37" s="97"/>
      <c r="J37" s="97"/>
      <c r="K37" s="97"/>
      <c r="L37" s="97"/>
      <c r="M37" s="97"/>
      <c r="N37" s="96">
        <v>-26000</v>
      </c>
      <c r="O37" s="97">
        <v>13000</v>
      </c>
      <c r="P37" s="97">
        <v>13000</v>
      </c>
      <c r="Q37" s="96">
        <v>-46500</v>
      </c>
      <c r="R37" s="98">
        <v>15500</v>
      </c>
      <c r="S37" s="276">
        <v>15500</v>
      </c>
      <c r="T37" s="99">
        <v>15500</v>
      </c>
      <c r="U37" s="99"/>
      <c r="V37" s="99"/>
      <c r="W37" s="99"/>
      <c r="X37" s="99"/>
      <c r="Y37" s="99"/>
      <c r="Z37" s="99"/>
      <c r="AA37" s="99"/>
      <c r="AB37" s="109"/>
      <c r="AC37" s="109"/>
      <c r="AD37" s="109"/>
      <c r="AE37" s="109"/>
      <c r="AF37" s="109"/>
      <c r="AG37" s="109"/>
      <c r="AH37" s="147"/>
      <c r="AI37" s="147"/>
      <c r="AJ37" s="147"/>
      <c r="AK37" s="147"/>
      <c r="AL37" s="147"/>
      <c r="AM37" s="147"/>
      <c r="AN37" s="147"/>
      <c r="AO37" s="147"/>
      <c r="AP37" s="147"/>
      <c r="AQ37" s="147"/>
      <c r="AR37" s="147"/>
      <c r="AS37" s="147"/>
      <c r="AT37" s="147"/>
      <c r="AU37" s="147"/>
      <c r="AV37" s="147"/>
      <c r="AW37" s="147"/>
      <c r="AX37" s="147"/>
      <c r="AY37" s="147"/>
      <c r="AZ37" s="147"/>
      <c r="BA37" s="147"/>
      <c r="BB37" s="147"/>
      <c r="BC37" s="147"/>
      <c r="BD37" s="147"/>
      <c r="BE37" s="147"/>
      <c r="BF37" s="147"/>
      <c r="BG37" s="147"/>
      <c r="BH37" s="147"/>
      <c r="BI37" s="147"/>
      <c r="BJ37" s="147"/>
      <c r="BK37" s="147"/>
      <c r="BL37" s="147"/>
      <c r="BM37" s="147"/>
      <c r="BN37" s="147"/>
      <c r="BO37" s="147"/>
      <c r="BP37" s="147"/>
      <c r="BQ37" s="147"/>
      <c r="BR37" s="147"/>
      <c r="BS37" s="147"/>
      <c r="BT37" s="147"/>
      <c r="BU37" s="147"/>
      <c r="BV37" s="147"/>
      <c r="BW37" s="147"/>
      <c r="BX37" s="147"/>
      <c r="BY37" s="147"/>
      <c r="BZ37" s="116"/>
      <c r="CA37" s="113">
        <f t="shared" si="0"/>
        <v>0</v>
      </c>
      <c r="CB37" s="275">
        <f t="shared" si="1"/>
        <v>0</v>
      </c>
      <c r="CC37" s="275">
        <f t="shared" si="2"/>
        <v>0</v>
      </c>
      <c r="CD37" s="275">
        <f t="shared" si="3"/>
        <v>0</v>
      </c>
      <c r="CE37" s="275">
        <f t="shared" si="4"/>
        <v>0</v>
      </c>
      <c r="CF37" s="275">
        <f t="shared" si="5"/>
        <v>0</v>
      </c>
      <c r="CG37" s="275">
        <f t="shared" si="6"/>
        <v>0</v>
      </c>
      <c r="CH37" s="275">
        <f t="shared" si="7"/>
        <v>0</v>
      </c>
      <c r="CI37" s="275">
        <f t="shared" si="8"/>
        <v>0</v>
      </c>
      <c r="CJ37" s="275">
        <f t="shared" si="9"/>
        <v>0</v>
      </c>
      <c r="CK37" s="275">
        <f t="shared" si="10"/>
        <v>-26000</v>
      </c>
      <c r="CL37" s="275">
        <f t="shared" si="11"/>
        <v>-13000</v>
      </c>
      <c r="CM37" s="113">
        <f t="shared" si="12"/>
        <v>0</v>
      </c>
      <c r="CN37" s="113">
        <f t="shared" si="13"/>
        <v>-46500</v>
      </c>
      <c r="CO37" s="113">
        <f t="shared" si="14"/>
        <v>-31000</v>
      </c>
      <c r="CP37" s="100">
        <f t="shared" si="15"/>
        <v>-15500</v>
      </c>
      <c r="CQ37" s="101">
        <f t="shared" si="39"/>
        <v>0</v>
      </c>
      <c r="CR37" s="101">
        <f t="shared" si="16"/>
        <v>0</v>
      </c>
      <c r="CS37" s="101">
        <f t="shared" si="17"/>
        <v>0</v>
      </c>
      <c r="CT37" s="101">
        <f t="shared" si="18"/>
        <v>0</v>
      </c>
      <c r="CU37" s="101">
        <f t="shared" si="19"/>
        <v>0</v>
      </c>
      <c r="CV37" s="101">
        <f t="shared" si="20"/>
        <v>0</v>
      </c>
      <c r="CW37" s="101">
        <f t="shared" si="21"/>
        <v>0</v>
      </c>
      <c r="CX37" s="101">
        <f t="shared" si="40"/>
        <v>0</v>
      </c>
      <c r="CY37" s="101">
        <f t="shared" si="22"/>
        <v>0</v>
      </c>
      <c r="CZ37" s="101">
        <f t="shared" si="23"/>
        <v>0</v>
      </c>
      <c r="DA37" s="101">
        <f t="shared" si="41"/>
        <v>0</v>
      </c>
      <c r="DB37" s="101">
        <f t="shared" si="42"/>
        <v>0</v>
      </c>
      <c r="DC37" s="101">
        <f t="shared" si="24"/>
        <v>0</v>
      </c>
      <c r="DD37" s="101">
        <f t="shared" si="25"/>
        <v>0</v>
      </c>
      <c r="DE37" s="101">
        <f t="shared" si="26"/>
        <v>0</v>
      </c>
      <c r="DF37" s="101">
        <f t="shared" si="27"/>
        <v>0</v>
      </c>
      <c r="DG37" s="101">
        <f t="shared" si="28"/>
        <v>0</v>
      </c>
      <c r="DH37" s="101">
        <f t="shared" si="29"/>
        <v>0</v>
      </c>
      <c r="DI37" s="101">
        <f t="shared" si="30"/>
        <v>0</v>
      </c>
      <c r="DJ37" s="101">
        <f t="shared" si="43"/>
        <v>0</v>
      </c>
      <c r="DK37" s="101">
        <f t="shared" si="31"/>
        <v>0</v>
      </c>
      <c r="DL37" s="101">
        <f t="shared" si="32"/>
        <v>0</v>
      </c>
      <c r="DM37" s="101">
        <f t="shared" si="33"/>
        <v>0</v>
      </c>
      <c r="DN37" s="101">
        <f t="shared" si="34"/>
        <v>0</v>
      </c>
      <c r="DO37" s="101">
        <f t="shared" si="35"/>
        <v>0</v>
      </c>
      <c r="DP37" s="101">
        <f t="shared" si="36"/>
        <v>0</v>
      </c>
      <c r="DQ37" s="101">
        <f t="shared" si="37"/>
        <v>0</v>
      </c>
      <c r="DR37" s="101">
        <f t="shared" si="38"/>
        <v>0</v>
      </c>
      <c r="DS37" s="101">
        <f t="shared" si="44"/>
        <v>0</v>
      </c>
      <c r="DT37" s="86">
        <f t="shared" si="45"/>
        <v>0</v>
      </c>
      <c r="DU37" s="86">
        <f t="shared" si="46"/>
        <v>0</v>
      </c>
      <c r="DV37" s="86">
        <f t="shared" si="47"/>
        <v>0</v>
      </c>
      <c r="DW37" s="86">
        <f t="shared" si="48"/>
        <v>0</v>
      </c>
      <c r="DX37" s="86">
        <f t="shared" si="49"/>
        <v>0</v>
      </c>
      <c r="DY37" s="86">
        <f t="shared" si="50"/>
        <v>0</v>
      </c>
      <c r="DZ37" s="86">
        <f t="shared" si="51"/>
        <v>0</v>
      </c>
      <c r="EA37" s="86">
        <f t="shared" si="52"/>
        <v>0</v>
      </c>
      <c r="EB37" s="86">
        <f t="shared" si="53"/>
        <v>0</v>
      </c>
      <c r="EC37" s="86">
        <f t="shared" si="54"/>
        <v>0</v>
      </c>
      <c r="ED37" s="86">
        <f t="shared" si="55"/>
        <v>0</v>
      </c>
      <c r="EE37" s="86">
        <f t="shared" si="56"/>
        <v>0</v>
      </c>
      <c r="EF37" s="86">
        <f t="shared" si="57"/>
        <v>0</v>
      </c>
      <c r="EG37" s="86">
        <f t="shared" si="58"/>
        <v>0</v>
      </c>
      <c r="EH37" s="86">
        <f t="shared" si="59"/>
        <v>0</v>
      </c>
      <c r="EI37" s="86">
        <f t="shared" si="60"/>
        <v>0</v>
      </c>
      <c r="EJ37" s="86">
        <f t="shared" si="61"/>
        <v>0</v>
      </c>
    </row>
    <row r="38" spans="1:140" ht="13.15" customHeight="1" x14ac:dyDescent="0.2">
      <c r="A38" s="95" t="s">
        <v>120</v>
      </c>
      <c r="B38" s="95">
        <v>117</v>
      </c>
      <c r="C38" s="95" t="s">
        <v>131</v>
      </c>
      <c r="D38" s="97" t="s">
        <v>155</v>
      </c>
      <c r="E38" s="97"/>
      <c r="F38" s="97"/>
      <c r="G38" s="97"/>
      <c r="H38" s="97"/>
      <c r="I38" s="97"/>
      <c r="J38" s="97"/>
      <c r="K38" s="97"/>
      <c r="L38" s="97"/>
      <c r="M38" s="97"/>
      <c r="N38" s="97"/>
      <c r="O38" s="97"/>
      <c r="P38" s="96">
        <f>-256000+51199.998</f>
        <v>-204800.00200000001</v>
      </c>
      <c r="Q38" s="97">
        <v>51199.998</v>
      </c>
      <c r="R38" s="98">
        <v>51199.998</v>
      </c>
      <c r="S38" s="276">
        <v>51199.998</v>
      </c>
      <c r="T38" s="99">
        <v>51199.998</v>
      </c>
      <c r="U38" s="96">
        <f>47933.884-239669.42</f>
        <v>-191735.53600000002</v>
      </c>
      <c r="V38" s="99">
        <v>47933.883999999998</v>
      </c>
      <c r="W38" s="99">
        <v>47933.883999999998</v>
      </c>
      <c r="X38" s="99">
        <v>47933.883999999998</v>
      </c>
      <c r="Y38" s="96">
        <f>47933.884-326823.61</f>
        <v>-278889.72599999997</v>
      </c>
      <c r="Z38" s="99">
        <v>35294.853953513273</v>
      </c>
      <c r="AA38" s="99">
        <v>37941.968000026769</v>
      </c>
      <c r="AB38" s="99">
        <v>40787.615600028774</v>
      </c>
      <c r="AC38" s="99">
        <v>43846.68677003093</v>
      </c>
      <c r="AE38" s="99">
        <v>47135.188277783251</v>
      </c>
      <c r="AF38" s="99">
        <v>50670.327398616995</v>
      </c>
      <c r="AI38" s="147"/>
      <c r="AJ38" s="147"/>
      <c r="AK38" s="147"/>
      <c r="AL38" s="147"/>
      <c r="AM38" s="147"/>
      <c r="AN38" s="147"/>
      <c r="AO38" s="147"/>
      <c r="AP38" s="147"/>
      <c r="AQ38" s="147"/>
      <c r="AR38" s="147"/>
      <c r="AS38" s="147"/>
      <c r="AT38" s="147"/>
      <c r="AU38" s="147"/>
      <c r="AV38" s="147"/>
      <c r="AW38" s="147"/>
      <c r="AX38" s="147"/>
      <c r="AY38" s="147"/>
      <c r="AZ38" s="147"/>
      <c r="BA38" s="147"/>
      <c r="BB38" s="147"/>
      <c r="BC38" s="147"/>
      <c r="BD38" s="147"/>
      <c r="BE38" s="147"/>
      <c r="BF38" s="147"/>
      <c r="BG38" s="147"/>
      <c r="BH38" s="147"/>
      <c r="BI38" s="147"/>
      <c r="BJ38" s="147"/>
      <c r="BK38" s="147"/>
      <c r="BL38" s="147"/>
      <c r="BM38" s="147"/>
      <c r="BN38" s="147"/>
      <c r="BO38" s="147"/>
      <c r="BP38" s="147"/>
      <c r="BQ38" s="147"/>
      <c r="BR38" s="147"/>
      <c r="BS38" s="147"/>
      <c r="BT38" s="147"/>
      <c r="BU38" s="147"/>
      <c r="BV38" s="147"/>
      <c r="BW38" s="147"/>
      <c r="BX38" s="147"/>
      <c r="BY38" s="147"/>
      <c r="BZ38" s="116"/>
      <c r="CA38" s="113">
        <f t="shared" si="0"/>
        <v>-71146.98000000001</v>
      </c>
      <c r="CB38" s="275">
        <f t="shared" si="1"/>
        <v>0</v>
      </c>
      <c r="CC38" s="275">
        <f t="shared" si="2"/>
        <v>0</v>
      </c>
      <c r="CD38" s="275">
        <f t="shared" si="3"/>
        <v>0</v>
      </c>
      <c r="CE38" s="275">
        <f t="shared" si="4"/>
        <v>0</v>
      </c>
      <c r="CF38" s="275">
        <f t="shared" si="5"/>
        <v>0</v>
      </c>
      <c r="CG38" s="275">
        <f t="shared" si="6"/>
        <v>0</v>
      </c>
      <c r="CH38" s="275">
        <f t="shared" si="7"/>
        <v>0</v>
      </c>
      <c r="CI38" s="275">
        <f t="shared" si="8"/>
        <v>0</v>
      </c>
      <c r="CJ38" s="275">
        <f t="shared" si="9"/>
        <v>0</v>
      </c>
      <c r="CK38" s="275">
        <f t="shared" si="10"/>
        <v>0</v>
      </c>
      <c r="CL38" s="275">
        <f t="shared" si="11"/>
        <v>0</v>
      </c>
      <c r="CM38" s="113">
        <f t="shared" si="12"/>
        <v>-204800.00200000001</v>
      </c>
      <c r="CN38" s="113">
        <f t="shared" si="13"/>
        <v>-153600.00400000002</v>
      </c>
      <c r="CO38" s="113">
        <f t="shared" si="14"/>
        <v>-102400.00600000002</v>
      </c>
      <c r="CP38" s="100">
        <f t="shared" si="15"/>
        <v>-51200.008000000023</v>
      </c>
      <c r="CQ38" s="101">
        <f t="shared" si="39"/>
        <v>-1.0000000023865141E-2</v>
      </c>
      <c r="CR38" s="101">
        <f t="shared" si="16"/>
        <v>-191735.54600000003</v>
      </c>
      <c r="CS38" s="101">
        <f t="shared" si="17"/>
        <v>-143801.66200000004</v>
      </c>
      <c r="CT38" s="101">
        <f t="shared" si="18"/>
        <v>-95867.778000000049</v>
      </c>
      <c r="CU38" s="101">
        <f t="shared" si="19"/>
        <v>-47933.894000000051</v>
      </c>
      <c r="CV38" s="101">
        <f t="shared" si="20"/>
        <v>-326823.62</v>
      </c>
      <c r="CW38" s="101">
        <f t="shared" si="21"/>
        <v>-291528.76604648674</v>
      </c>
      <c r="CX38" s="101">
        <f t="shared" si="40"/>
        <v>-253586.79804645997</v>
      </c>
      <c r="CY38" s="101">
        <f t="shared" si="22"/>
        <v>-212799.18244643119</v>
      </c>
      <c r="CZ38" s="101">
        <f t="shared" si="23"/>
        <v>-168952.49567640026</v>
      </c>
      <c r="DA38" s="101">
        <f t="shared" si="41"/>
        <v>-168952.49567640026</v>
      </c>
      <c r="DB38" s="101">
        <f t="shared" si="42"/>
        <v>-121817.30739861701</v>
      </c>
      <c r="DC38" s="101">
        <f t="shared" si="24"/>
        <v>-71146.98000000001</v>
      </c>
      <c r="DD38" s="101">
        <f t="shared" si="25"/>
        <v>-71146.98000000001</v>
      </c>
      <c r="DE38" s="101">
        <f t="shared" si="26"/>
        <v>-71146.98000000001</v>
      </c>
      <c r="DF38" s="101">
        <f t="shared" si="27"/>
        <v>-71146.98000000001</v>
      </c>
      <c r="DG38" s="101">
        <f t="shared" si="28"/>
        <v>-71146.98000000001</v>
      </c>
      <c r="DH38" s="101">
        <f t="shared" si="29"/>
        <v>-71146.98000000001</v>
      </c>
      <c r="DI38" s="101">
        <f t="shared" si="30"/>
        <v>-71146.98000000001</v>
      </c>
      <c r="DJ38" s="101">
        <f t="shared" si="43"/>
        <v>-71146.98000000001</v>
      </c>
      <c r="DK38" s="101">
        <f t="shared" si="31"/>
        <v>-71146.98000000001</v>
      </c>
      <c r="DL38" s="101">
        <f t="shared" si="32"/>
        <v>-71146.98000000001</v>
      </c>
      <c r="DM38" s="101">
        <f t="shared" si="33"/>
        <v>-71146.98000000001</v>
      </c>
      <c r="DN38" s="101">
        <f t="shared" si="34"/>
        <v>-71146.98000000001</v>
      </c>
      <c r="DO38" s="101">
        <f t="shared" si="35"/>
        <v>-71146.98000000001</v>
      </c>
      <c r="DP38" s="101">
        <f t="shared" si="36"/>
        <v>-71146.98000000001</v>
      </c>
      <c r="DQ38" s="101">
        <f t="shared" si="37"/>
        <v>-71146.98000000001</v>
      </c>
      <c r="DR38" s="101">
        <f t="shared" si="38"/>
        <v>-71146.98000000001</v>
      </c>
      <c r="DS38" s="101">
        <f t="shared" si="44"/>
        <v>-71146.98000000001</v>
      </c>
      <c r="DT38" s="86">
        <f t="shared" si="45"/>
        <v>-71146.98000000001</v>
      </c>
      <c r="DU38" s="86">
        <f t="shared" si="46"/>
        <v>-71146.98000000001</v>
      </c>
      <c r="DV38" s="86">
        <f t="shared" si="47"/>
        <v>-71146.98000000001</v>
      </c>
      <c r="DW38" s="86">
        <f t="shared" si="48"/>
        <v>-71146.98000000001</v>
      </c>
      <c r="DX38" s="86">
        <f t="shared" si="49"/>
        <v>-71146.98000000001</v>
      </c>
      <c r="DY38" s="86">
        <f t="shared" si="50"/>
        <v>-71146.98000000001</v>
      </c>
      <c r="DZ38" s="86">
        <f t="shared" si="51"/>
        <v>-71146.98000000001</v>
      </c>
      <c r="EA38" s="86">
        <f t="shared" si="52"/>
        <v>-71146.98000000001</v>
      </c>
      <c r="EB38" s="86">
        <f t="shared" si="53"/>
        <v>-71146.98000000001</v>
      </c>
      <c r="EC38" s="86">
        <f t="shared" si="54"/>
        <v>-71146.98000000001</v>
      </c>
      <c r="ED38" s="86">
        <f t="shared" si="55"/>
        <v>-71146.98000000001</v>
      </c>
      <c r="EE38" s="86">
        <f t="shared" si="56"/>
        <v>-71146.98000000001</v>
      </c>
      <c r="EF38" s="86">
        <f t="shared" si="57"/>
        <v>-71146.98000000001</v>
      </c>
      <c r="EG38" s="86">
        <f t="shared" si="58"/>
        <v>-71146.98000000001</v>
      </c>
      <c r="EH38" s="86">
        <f t="shared" si="59"/>
        <v>-71146.98000000001</v>
      </c>
      <c r="EI38" s="86">
        <f t="shared" si="60"/>
        <v>-71146.98000000001</v>
      </c>
      <c r="EJ38" s="86">
        <f t="shared" si="61"/>
        <v>-71146.98000000001</v>
      </c>
    </row>
    <row r="39" spans="1:140" ht="13.15" customHeight="1" x14ac:dyDescent="0.2">
      <c r="A39" s="95" t="s">
        <v>120</v>
      </c>
      <c r="B39" s="95">
        <v>117</v>
      </c>
      <c r="C39" s="95" t="s">
        <v>131</v>
      </c>
      <c r="D39" s="97" t="s">
        <v>157</v>
      </c>
      <c r="E39" s="97"/>
      <c r="F39" s="97"/>
      <c r="G39" s="97"/>
      <c r="H39" s="97"/>
      <c r="I39" s="97"/>
      <c r="J39" s="97"/>
      <c r="K39" s="97"/>
      <c r="L39" s="97"/>
      <c r="M39" s="97"/>
      <c r="N39" s="97"/>
      <c r="O39" s="97"/>
      <c r="P39" s="97"/>
      <c r="Q39" s="97"/>
      <c r="R39" s="99"/>
      <c r="S39" s="192"/>
      <c r="T39" s="99"/>
      <c r="U39" s="99"/>
      <c r="V39" s="99"/>
      <c r="W39" s="99"/>
      <c r="X39" s="99"/>
      <c r="Y39" s="190"/>
      <c r="Z39" s="99">
        <v>19175.748000000003</v>
      </c>
      <c r="AA39" s="99">
        <v>16528.633953486507</v>
      </c>
      <c r="AB39" s="99">
        <v>13682.986353484499</v>
      </c>
      <c r="AC39" s="99">
        <v>10623.915183482341</v>
      </c>
      <c r="AE39" s="99">
        <v>7335.4136757300212</v>
      </c>
      <c r="AF39" s="99">
        <v>3800.2745548962771</v>
      </c>
      <c r="AI39" s="147"/>
      <c r="AJ39" s="147"/>
      <c r="AK39" s="147"/>
      <c r="AL39" s="147"/>
      <c r="AM39" s="147"/>
      <c r="AN39" s="147"/>
      <c r="AO39" s="147"/>
      <c r="AP39" s="147"/>
      <c r="AQ39" s="147"/>
      <c r="AR39" s="147"/>
      <c r="AS39" s="147"/>
      <c r="AT39" s="147"/>
      <c r="AU39" s="147"/>
      <c r="AV39" s="147"/>
      <c r="AW39" s="147"/>
      <c r="AX39" s="147"/>
      <c r="AY39" s="147"/>
      <c r="AZ39" s="147"/>
      <c r="BA39" s="147"/>
      <c r="BB39" s="147"/>
      <c r="BC39" s="147"/>
      <c r="BD39" s="147"/>
      <c r="BE39" s="147"/>
      <c r="BF39" s="147"/>
      <c r="BG39" s="147"/>
      <c r="BH39" s="147"/>
      <c r="BI39" s="147"/>
      <c r="BJ39" s="147"/>
      <c r="BK39" s="147"/>
      <c r="BL39" s="147"/>
      <c r="BM39" s="147"/>
      <c r="BN39" s="147"/>
      <c r="BO39" s="147"/>
      <c r="BP39" s="147"/>
      <c r="BQ39" s="147"/>
      <c r="BR39" s="147"/>
      <c r="BS39" s="147"/>
      <c r="BT39" s="147"/>
      <c r="BU39" s="147"/>
      <c r="BV39" s="147"/>
      <c r="BW39" s="147"/>
      <c r="BX39" s="147"/>
      <c r="BY39" s="147"/>
      <c r="BZ39" s="116"/>
      <c r="CA39" s="113">
        <f t="shared" si="0"/>
        <v>71146.971721079637</v>
      </c>
      <c r="CB39" s="275">
        <f t="shared" si="1"/>
        <v>0</v>
      </c>
      <c r="CC39" s="275">
        <f t="shared" si="2"/>
        <v>0</v>
      </c>
      <c r="CD39" s="275">
        <f t="shared" si="3"/>
        <v>0</v>
      </c>
      <c r="CE39" s="275">
        <f t="shared" si="4"/>
        <v>0</v>
      </c>
      <c r="CF39" s="275">
        <f t="shared" si="5"/>
        <v>0</v>
      </c>
      <c r="CG39" s="275">
        <f t="shared" si="6"/>
        <v>0</v>
      </c>
      <c r="CH39" s="275">
        <f t="shared" si="7"/>
        <v>0</v>
      </c>
      <c r="CI39" s="275">
        <f t="shared" si="8"/>
        <v>0</v>
      </c>
      <c r="CJ39" s="275">
        <f t="shared" si="9"/>
        <v>0</v>
      </c>
      <c r="CK39" s="275">
        <f t="shared" si="10"/>
        <v>0</v>
      </c>
      <c r="CL39" s="275">
        <f t="shared" si="11"/>
        <v>0</v>
      </c>
      <c r="CM39" s="113">
        <f t="shared" si="12"/>
        <v>0</v>
      </c>
      <c r="CN39" s="113">
        <f t="shared" si="13"/>
        <v>0</v>
      </c>
      <c r="CO39" s="113">
        <f t="shared" si="14"/>
        <v>0</v>
      </c>
      <c r="CP39" s="100">
        <f t="shared" si="15"/>
        <v>0</v>
      </c>
      <c r="CQ39" s="101">
        <f t="shared" si="39"/>
        <v>0</v>
      </c>
      <c r="CR39" s="101">
        <f t="shared" si="16"/>
        <v>0</v>
      </c>
      <c r="CS39" s="101">
        <f t="shared" si="17"/>
        <v>0</v>
      </c>
      <c r="CT39" s="101">
        <f t="shared" si="18"/>
        <v>0</v>
      </c>
      <c r="CU39" s="101">
        <f t="shared" si="19"/>
        <v>0</v>
      </c>
      <c r="CV39" s="101">
        <f t="shared" si="20"/>
        <v>0</v>
      </c>
      <c r="CW39" s="101">
        <f t="shared" si="21"/>
        <v>19175.748000000003</v>
      </c>
      <c r="CX39" s="101">
        <f t="shared" si="40"/>
        <v>35704.381953486511</v>
      </c>
      <c r="CY39" s="101">
        <f t="shared" si="22"/>
        <v>49387.36830697101</v>
      </c>
      <c r="CZ39" s="101">
        <f t="shared" si="23"/>
        <v>60011.283490453352</v>
      </c>
      <c r="DA39" s="101">
        <f t="shared" si="41"/>
        <v>60011.283490453352</v>
      </c>
      <c r="DB39" s="101">
        <f t="shared" si="42"/>
        <v>67346.697166183367</v>
      </c>
      <c r="DC39" s="101">
        <f t="shared" si="24"/>
        <v>71146.971721079637</v>
      </c>
      <c r="DD39" s="101">
        <f t="shared" si="25"/>
        <v>71146.971721079637</v>
      </c>
      <c r="DE39" s="101">
        <f t="shared" si="26"/>
        <v>71146.971721079637</v>
      </c>
      <c r="DF39" s="101">
        <f t="shared" si="27"/>
        <v>71146.971721079637</v>
      </c>
      <c r="DG39" s="101">
        <f t="shared" si="28"/>
        <v>71146.971721079637</v>
      </c>
      <c r="DH39" s="101">
        <f t="shared" si="29"/>
        <v>71146.971721079637</v>
      </c>
      <c r="DI39" s="101">
        <f t="shared" si="30"/>
        <v>71146.971721079637</v>
      </c>
      <c r="DJ39" s="101">
        <f t="shared" si="43"/>
        <v>71146.971721079637</v>
      </c>
      <c r="DK39" s="101">
        <f t="shared" si="31"/>
        <v>71146.971721079637</v>
      </c>
      <c r="DL39" s="101">
        <f t="shared" si="32"/>
        <v>71146.971721079637</v>
      </c>
      <c r="DM39" s="101">
        <f t="shared" si="33"/>
        <v>71146.971721079637</v>
      </c>
      <c r="DN39" s="101">
        <f t="shared" si="34"/>
        <v>71146.971721079637</v>
      </c>
      <c r="DO39" s="101">
        <f t="shared" si="35"/>
        <v>71146.971721079637</v>
      </c>
      <c r="DP39" s="101">
        <f t="shared" si="36"/>
        <v>71146.971721079637</v>
      </c>
      <c r="DQ39" s="101">
        <f t="shared" si="37"/>
        <v>71146.971721079637</v>
      </c>
      <c r="DR39" s="101">
        <f t="shared" si="38"/>
        <v>71146.971721079637</v>
      </c>
      <c r="DS39" s="101">
        <f t="shared" si="44"/>
        <v>71146.971721079637</v>
      </c>
      <c r="DT39" s="86">
        <f t="shared" si="45"/>
        <v>71146.971721079637</v>
      </c>
      <c r="DU39" s="86">
        <f t="shared" si="46"/>
        <v>71146.971721079637</v>
      </c>
      <c r="DV39" s="86">
        <f t="shared" si="47"/>
        <v>71146.971721079637</v>
      </c>
      <c r="DW39" s="86">
        <f t="shared" si="48"/>
        <v>71146.971721079637</v>
      </c>
      <c r="DX39" s="86">
        <f t="shared" si="49"/>
        <v>71146.971721079637</v>
      </c>
      <c r="DY39" s="86">
        <f t="shared" si="50"/>
        <v>71146.971721079637</v>
      </c>
      <c r="DZ39" s="86">
        <f t="shared" si="51"/>
        <v>71146.971721079637</v>
      </c>
      <c r="EA39" s="86">
        <f t="shared" si="52"/>
        <v>71146.971721079637</v>
      </c>
      <c r="EB39" s="86">
        <f t="shared" si="53"/>
        <v>71146.971721079637</v>
      </c>
      <c r="EC39" s="86">
        <f t="shared" si="54"/>
        <v>71146.971721079637</v>
      </c>
      <c r="ED39" s="86">
        <f t="shared" si="55"/>
        <v>71146.971721079637</v>
      </c>
      <c r="EE39" s="86">
        <f t="shared" si="56"/>
        <v>71146.971721079637</v>
      </c>
      <c r="EF39" s="86">
        <f t="shared" si="57"/>
        <v>71146.971721079637</v>
      </c>
      <c r="EG39" s="86">
        <f t="shared" si="58"/>
        <v>71146.971721079637</v>
      </c>
      <c r="EH39" s="86">
        <f t="shared" si="59"/>
        <v>71146.971721079637</v>
      </c>
      <c r="EI39" s="86">
        <f t="shared" si="60"/>
        <v>71146.971721079637</v>
      </c>
      <c r="EJ39" s="86">
        <f t="shared" si="61"/>
        <v>71146.971721079637</v>
      </c>
    </row>
    <row r="40" spans="1:140" ht="13.15" customHeight="1" x14ac:dyDescent="0.2">
      <c r="A40" s="95" t="s">
        <v>120</v>
      </c>
      <c r="B40" s="95">
        <v>64</v>
      </c>
      <c r="C40" s="95" t="s">
        <v>132</v>
      </c>
      <c r="D40" s="97" t="s">
        <v>155</v>
      </c>
      <c r="E40" s="97"/>
      <c r="F40" s="97"/>
      <c r="G40" s="97"/>
      <c r="H40" s="97"/>
      <c r="I40" s="97"/>
      <c r="J40" s="97"/>
      <c r="K40" s="97"/>
      <c r="L40" s="97"/>
      <c r="M40" s="97"/>
      <c r="N40" s="97"/>
      <c r="O40" s="97"/>
      <c r="P40" s="96">
        <v>-100000</v>
      </c>
      <c r="Q40" s="97">
        <v>20000</v>
      </c>
      <c r="R40" s="98">
        <v>20000</v>
      </c>
      <c r="S40" s="276">
        <v>20000</v>
      </c>
      <c r="T40" s="99">
        <v>20000</v>
      </c>
      <c r="U40" s="96">
        <f>20000-31900.83</f>
        <v>-11900.830000000002</v>
      </c>
      <c r="V40" s="99">
        <v>10633.61</v>
      </c>
      <c r="W40" s="99">
        <v>10633.61</v>
      </c>
      <c r="X40" s="99">
        <v>10633.61</v>
      </c>
      <c r="Y40" s="99"/>
      <c r="Z40" s="99"/>
      <c r="AA40" s="99"/>
      <c r="AB40" s="109"/>
      <c r="AC40" s="109"/>
      <c r="AD40" s="109"/>
      <c r="AE40" s="96">
        <v>-181487.6</v>
      </c>
      <c r="AF40" s="99">
        <v>60495.86</v>
      </c>
      <c r="AG40" s="99">
        <v>60495.86</v>
      </c>
      <c r="AH40" s="99">
        <v>60495.88</v>
      </c>
      <c r="AI40" s="147"/>
      <c r="AJ40" s="147"/>
      <c r="AK40" s="147"/>
      <c r="AL40" s="147"/>
      <c r="AM40" s="147"/>
      <c r="AN40" s="147"/>
      <c r="AO40" s="147"/>
      <c r="AP40" s="147"/>
      <c r="AQ40" s="147"/>
      <c r="AR40" s="147"/>
      <c r="AS40" s="147"/>
      <c r="AT40" s="147"/>
      <c r="AU40" s="147"/>
      <c r="AV40" s="147"/>
      <c r="AW40" s="147"/>
      <c r="AX40" s="147"/>
      <c r="AY40" s="147"/>
      <c r="AZ40" s="147"/>
      <c r="BA40" s="147"/>
      <c r="BB40" s="147"/>
      <c r="BC40" s="147"/>
      <c r="BD40" s="147"/>
      <c r="BE40" s="147"/>
      <c r="BF40" s="147"/>
      <c r="BG40" s="147"/>
      <c r="BH40" s="147"/>
      <c r="BI40" s="147"/>
      <c r="BJ40" s="147"/>
      <c r="BK40" s="147"/>
      <c r="BL40" s="147"/>
      <c r="BM40" s="147"/>
      <c r="BN40" s="147"/>
      <c r="BO40" s="147"/>
      <c r="BP40" s="147"/>
      <c r="BQ40" s="147"/>
      <c r="BR40" s="147"/>
      <c r="BS40" s="147"/>
      <c r="BT40" s="147"/>
      <c r="BU40" s="147"/>
      <c r="BV40" s="147"/>
      <c r="BW40" s="147"/>
      <c r="BX40" s="147"/>
      <c r="BY40" s="147"/>
      <c r="BZ40" s="116"/>
      <c r="CA40" s="113">
        <f t="shared" si="0"/>
        <v>0</v>
      </c>
      <c r="CB40" s="275">
        <f t="shared" si="1"/>
        <v>0</v>
      </c>
      <c r="CC40" s="275">
        <f t="shared" si="2"/>
        <v>0</v>
      </c>
      <c r="CD40" s="275">
        <f t="shared" si="3"/>
        <v>0</v>
      </c>
      <c r="CE40" s="275">
        <f t="shared" si="4"/>
        <v>0</v>
      </c>
      <c r="CF40" s="275">
        <f t="shared" si="5"/>
        <v>0</v>
      </c>
      <c r="CG40" s="275">
        <f t="shared" si="6"/>
        <v>0</v>
      </c>
      <c r="CH40" s="275">
        <f t="shared" si="7"/>
        <v>0</v>
      </c>
      <c r="CI40" s="275">
        <f t="shared" si="8"/>
        <v>0</v>
      </c>
      <c r="CJ40" s="275">
        <f t="shared" si="9"/>
        <v>0</v>
      </c>
      <c r="CK40" s="275">
        <f t="shared" si="10"/>
        <v>0</v>
      </c>
      <c r="CL40" s="275">
        <f t="shared" si="11"/>
        <v>0</v>
      </c>
      <c r="CM40" s="113">
        <f t="shared" si="12"/>
        <v>-100000</v>
      </c>
      <c r="CN40" s="113">
        <f t="shared" si="13"/>
        <v>-80000</v>
      </c>
      <c r="CO40" s="113">
        <f t="shared" si="14"/>
        <v>-60000</v>
      </c>
      <c r="CP40" s="100">
        <f t="shared" si="15"/>
        <v>-40000</v>
      </c>
      <c r="CQ40" s="101">
        <f t="shared" si="39"/>
        <v>-20000</v>
      </c>
      <c r="CR40" s="101">
        <f t="shared" si="16"/>
        <v>-31900.83</v>
      </c>
      <c r="CS40" s="101">
        <f t="shared" si="17"/>
        <v>-21267.22</v>
      </c>
      <c r="CT40" s="101">
        <f t="shared" si="18"/>
        <v>-10633.61</v>
      </c>
      <c r="CU40" s="101">
        <f t="shared" si="19"/>
        <v>0</v>
      </c>
      <c r="CV40" s="101">
        <f t="shared" si="20"/>
        <v>0</v>
      </c>
      <c r="CW40" s="101">
        <f t="shared" si="21"/>
        <v>0</v>
      </c>
      <c r="CX40" s="101">
        <f t="shared" si="40"/>
        <v>0</v>
      </c>
      <c r="CY40" s="101">
        <f t="shared" si="22"/>
        <v>0</v>
      </c>
      <c r="CZ40" s="101">
        <f t="shared" si="23"/>
        <v>0</v>
      </c>
      <c r="DA40" s="101">
        <f t="shared" si="41"/>
        <v>0</v>
      </c>
      <c r="DB40" s="101">
        <f t="shared" si="42"/>
        <v>-181487.6</v>
      </c>
      <c r="DC40" s="101">
        <f t="shared" si="24"/>
        <v>-120991.74</v>
      </c>
      <c r="DD40" s="101">
        <f t="shared" si="25"/>
        <v>-60495.880000000005</v>
      </c>
      <c r="DE40" s="101">
        <f t="shared" si="26"/>
        <v>0</v>
      </c>
      <c r="DF40" s="101">
        <f t="shared" si="27"/>
        <v>0</v>
      </c>
      <c r="DG40" s="101">
        <f t="shared" si="28"/>
        <v>0</v>
      </c>
      <c r="DH40" s="101">
        <f t="shared" si="29"/>
        <v>0</v>
      </c>
      <c r="DI40" s="101">
        <f t="shared" si="30"/>
        <v>0</v>
      </c>
      <c r="DJ40" s="101">
        <f t="shared" si="43"/>
        <v>0</v>
      </c>
      <c r="DK40" s="101">
        <f t="shared" si="31"/>
        <v>0</v>
      </c>
      <c r="DL40" s="101">
        <f t="shared" si="32"/>
        <v>0</v>
      </c>
      <c r="DM40" s="101">
        <f t="shared" si="33"/>
        <v>0</v>
      </c>
      <c r="DN40" s="101">
        <f t="shared" si="34"/>
        <v>0</v>
      </c>
      <c r="DO40" s="101">
        <f t="shared" si="35"/>
        <v>0</v>
      </c>
      <c r="DP40" s="101">
        <f t="shared" si="36"/>
        <v>0</v>
      </c>
      <c r="DQ40" s="101">
        <f t="shared" si="37"/>
        <v>0</v>
      </c>
      <c r="DR40" s="101">
        <f t="shared" si="38"/>
        <v>0</v>
      </c>
      <c r="DS40" s="101">
        <f t="shared" si="44"/>
        <v>0</v>
      </c>
      <c r="DT40" s="86">
        <f t="shared" si="45"/>
        <v>0</v>
      </c>
      <c r="DU40" s="86">
        <f t="shared" si="46"/>
        <v>0</v>
      </c>
      <c r="DV40" s="86">
        <f t="shared" si="47"/>
        <v>0</v>
      </c>
      <c r="DW40" s="86">
        <f t="shared" si="48"/>
        <v>0</v>
      </c>
      <c r="DX40" s="86">
        <f t="shared" si="49"/>
        <v>0</v>
      </c>
      <c r="DY40" s="86">
        <f t="shared" si="50"/>
        <v>0</v>
      </c>
      <c r="DZ40" s="86">
        <f t="shared" si="51"/>
        <v>0</v>
      </c>
      <c r="EA40" s="86">
        <f t="shared" si="52"/>
        <v>0</v>
      </c>
      <c r="EB40" s="86">
        <f t="shared" si="53"/>
        <v>0</v>
      </c>
      <c r="EC40" s="86">
        <f t="shared" si="54"/>
        <v>0</v>
      </c>
      <c r="ED40" s="86">
        <f t="shared" si="55"/>
        <v>0</v>
      </c>
      <c r="EE40" s="86">
        <f t="shared" si="56"/>
        <v>0</v>
      </c>
      <c r="EF40" s="86">
        <f t="shared" si="57"/>
        <v>0</v>
      </c>
      <c r="EG40" s="86">
        <f t="shared" si="58"/>
        <v>0</v>
      </c>
      <c r="EH40" s="86">
        <f t="shared" si="59"/>
        <v>0</v>
      </c>
      <c r="EI40" s="86">
        <f t="shared" si="60"/>
        <v>0</v>
      </c>
      <c r="EJ40" s="86">
        <f t="shared" si="61"/>
        <v>0</v>
      </c>
    </row>
    <row r="41" spans="1:140" ht="13.15" customHeight="1" x14ac:dyDescent="0.2">
      <c r="A41" s="95" t="s">
        <v>120</v>
      </c>
      <c r="B41" s="95">
        <v>198</v>
      </c>
      <c r="C41" s="95" t="s">
        <v>133</v>
      </c>
      <c r="D41" s="97" t="s">
        <v>155</v>
      </c>
      <c r="E41" s="97"/>
      <c r="F41" s="97"/>
      <c r="G41" s="97"/>
      <c r="H41" s="97"/>
      <c r="I41" s="97"/>
      <c r="J41" s="97"/>
      <c r="K41" s="97"/>
      <c r="L41" s="97"/>
      <c r="M41" s="97"/>
      <c r="N41" s="97"/>
      <c r="O41" s="97"/>
      <c r="P41" s="96">
        <v>-61983.47</v>
      </c>
      <c r="Q41" s="97">
        <v>10333</v>
      </c>
      <c r="R41" s="98">
        <v>10333</v>
      </c>
      <c r="S41" s="276">
        <v>10333</v>
      </c>
      <c r="T41" s="99">
        <v>10333</v>
      </c>
      <c r="U41" s="96">
        <f>20651.47-32264.4</f>
        <v>-11612.93</v>
      </c>
      <c r="V41" s="99">
        <v>10754.8</v>
      </c>
      <c r="W41" s="99">
        <v>10754.8</v>
      </c>
      <c r="X41" s="99">
        <v>10754.8</v>
      </c>
      <c r="Y41" s="99"/>
      <c r="Z41" s="96">
        <v>-57420</v>
      </c>
      <c r="AA41" s="99">
        <v>14355</v>
      </c>
      <c r="AB41" s="99">
        <v>14355</v>
      </c>
      <c r="AC41" s="99">
        <v>14355</v>
      </c>
      <c r="AD41" s="99">
        <v>14355</v>
      </c>
      <c r="AE41" s="109"/>
      <c r="AF41" s="109"/>
      <c r="AG41" s="109"/>
      <c r="AH41" s="147"/>
      <c r="AI41" s="96">
        <f>(53719-161157.02)</f>
        <v>-107438.01999999999</v>
      </c>
      <c r="AJ41" s="99">
        <v>53719</v>
      </c>
      <c r="AK41" s="99">
        <v>53719.02</v>
      </c>
      <c r="AL41" s="147"/>
      <c r="AM41" s="147"/>
      <c r="AN41" s="147"/>
      <c r="AO41" s="147"/>
      <c r="AP41" s="96">
        <f>(88047.84-264143.52)</f>
        <v>-176095.68000000002</v>
      </c>
      <c r="AQ41" s="147">
        <v>88047.84</v>
      </c>
      <c r="AR41" s="147">
        <v>88047.84</v>
      </c>
      <c r="AS41" s="147"/>
      <c r="AT41" s="147"/>
      <c r="AU41" s="147"/>
      <c r="AV41" s="147"/>
      <c r="AW41" s="147"/>
      <c r="AX41" s="147"/>
      <c r="AY41" s="147"/>
      <c r="AZ41" s="147"/>
      <c r="BA41" s="147"/>
      <c r="BB41" s="147"/>
      <c r="BC41" s="147"/>
      <c r="BD41" s="147"/>
      <c r="BE41" s="147"/>
      <c r="BF41" s="147"/>
      <c r="BG41" s="147"/>
      <c r="BH41" s="147"/>
      <c r="BI41" s="147"/>
      <c r="BJ41" s="147"/>
      <c r="BK41" s="147"/>
      <c r="BL41" s="147"/>
      <c r="BM41" s="147"/>
      <c r="BN41" s="147"/>
      <c r="BO41" s="147"/>
      <c r="BP41" s="147"/>
      <c r="BQ41" s="147"/>
      <c r="BR41" s="147"/>
      <c r="BS41" s="147"/>
      <c r="BT41" s="147"/>
      <c r="BU41" s="147"/>
      <c r="BV41" s="147"/>
      <c r="BW41" s="147"/>
      <c r="BX41" s="147"/>
      <c r="BY41" s="147"/>
      <c r="BZ41" s="116"/>
      <c r="CA41" s="113">
        <f t="shared" si="0"/>
        <v>0</v>
      </c>
      <c r="CB41" s="275">
        <f t="shared" si="1"/>
        <v>0</v>
      </c>
      <c r="CC41" s="275">
        <f t="shared" si="2"/>
        <v>0</v>
      </c>
      <c r="CD41" s="275">
        <f t="shared" si="3"/>
        <v>0</v>
      </c>
      <c r="CE41" s="275">
        <f t="shared" si="4"/>
        <v>0</v>
      </c>
      <c r="CF41" s="275">
        <f t="shared" si="5"/>
        <v>0</v>
      </c>
      <c r="CG41" s="275">
        <f t="shared" si="6"/>
        <v>0</v>
      </c>
      <c r="CH41" s="275">
        <f t="shared" si="7"/>
        <v>0</v>
      </c>
      <c r="CI41" s="275">
        <f t="shared" si="8"/>
        <v>0</v>
      </c>
      <c r="CJ41" s="275">
        <f t="shared" si="9"/>
        <v>0</v>
      </c>
      <c r="CK41" s="275">
        <f t="shared" si="10"/>
        <v>0</v>
      </c>
      <c r="CL41" s="275">
        <f t="shared" si="11"/>
        <v>0</v>
      </c>
      <c r="CM41" s="113">
        <f t="shared" si="12"/>
        <v>-61983.47</v>
      </c>
      <c r="CN41" s="113">
        <f t="shared" si="13"/>
        <v>-51650.47</v>
      </c>
      <c r="CO41" s="113">
        <f t="shared" si="14"/>
        <v>-41317.47</v>
      </c>
      <c r="CP41" s="100">
        <f t="shared" si="15"/>
        <v>-30984.47</v>
      </c>
      <c r="CQ41" s="101">
        <f t="shared" si="39"/>
        <v>-20651.47</v>
      </c>
      <c r="CR41" s="101">
        <f t="shared" si="16"/>
        <v>-32264.400000000001</v>
      </c>
      <c r="CS41" s="101">
        <f t="shared" si="17"/>
        <v>-21509.600000000002</v>
      </c>
      <c r="CT41" s="101">
        <f t="shared" si="18"/>
        <v>-10754.800000000003</v>
      </c>
      <c r="CU41" s="101">
        <f t="shared" si="19"/>
        <v>0</v>
      </c>
      <c r="CV41" s="101">
        <f t="shared" si="20"/>
        <v>0</v>
      </c>
      <c r="CW41" s="101">
        <f t="shared" si="21"/>
        <v>-57420</v>
      </c>
      <c r="CX41" s="101">
        <f t="shared" si="40"/>
        <v>-43065</v>
      </c>
      <c r="CY41" s="101">
        <f t="shared" si="22"/>
        <v>-28710</v>
      </c>
      <c r="CZ41" s="101">
        <f t="shared" si="23"/>
        <v>-14355</v>
      </c>
      <c r="DA41" s="101">
        <f t="shared" si="41"/>
        <v>0</v>
      </c>
      <c r="DB41" s="101">
        <f t="shared" si="42"/>
        <v>0</v>
      </c>
      <c r="DC41" s="101">
        <f t="shared" si="24"/>
        <v>0</v>
      </c>
      <c r="DD41" s="101">
        <f t="shared" si="25"/>
        <v>0</v>
      </c>
      <c r="DE41" s="101">
        <f t="shared" si="26"/>
        <v>0</v>
      </c>
      <c r="DF41" s="101">
        <f t="shared" si="27"/>
        <v>-107438.01999999999</v>
      </c>
      <c r="DG41" s="101">
        <f t="shared" si="28"/>
        <v>-53719.01999999999</v>
      </c>
      <c r="DH41" s="101">
        <f t="shared" si="29"/>
        <v>0</v>
      </c>
      <c r="DI41" s="101">
        <f t="shared" si="30"/>
        <v>0</v>
      </c>
      <c r="DJ41" s="101">
        <f t="shared" si="43"/>
        <v>0</v>
      </c>
      <c r="DK41" s="101">
        <f t="shared" si="31"/>
        <v>0</v>
      </c>
      <c r="DL41" s="101">
        <f t="shared" si="32"/>
        <v>0</v>
      </c>
      <c r="DM41" s="101">
        <f t="shared" si="33"/>
        <v>-176095.68000000002</v>
      </c>
      <c r="DN41" s="101">
        <f t="shared" si="34"/>
        <v>-88047.840000000026</v>
      </c>
      <c r="DO41" s="101">
        <f t="shared" si="35"/>
        <v>0</v>
      </c>
      <c r="DP41" s="101">
        <f t="shared" si="36"/>
        <v>0</v>
      </c>
      <c r="DQ41" s="101">
        <f t="shared" si="37"/>
        <v>0</v>
      </c>
      <c r="DR41" s="101">
        <f t="shared" si="38"/>
        <v>0</v>
      </c>
      <c r="DS41" s="101">
        <f t="shared" si="44"/>
        <v>0</v>
      </c>
      <c r="DT41" s="86">
        <f t="shared" si="45"/>
        <v>0</v>
      </c>
      <c r="DU41" s="86">
        <f t="shared" si="46"/>
        <v>0</v>
      </c>
      <c r="DV41" s="86">
        <f t="shared" si="47"/>
        <v>0</v>
      </c>
      <c r="DW41" s="86">
        <f t="shared" si="48"/>
        <v>0</v>
      </c>
      <c r="DX41" s="86">
        <f t="shared" si="49"/>
        <v>0</v>
      </c>
      <c r="DY41" s="86">
        <f t="shared" si="50"/>
        <v>0</v>
      </c>
      <c r="DZ41" s="86">
        <f t="shared" si="51"/>
        <v>0</v>
      </c>
      <c r="EA41" s="86">
        <f t="shared" si="52"/>
        <v>0</v>
      </c>
      <c r="EB41" s="86">
        <f t="shared" si="53"/>
        <v>0</v>
      </c>
      <c r="EC41" s="86">
        <f t="shared" si="54"/>
        <v>0</v>
      </c>
      <c r="ED41" s="86">
        <f t="shared" si="55"/>
        <v>0</v>
      </c>
      <c r="EE41" s="86">
        <f t="shared" si="56"/>
        <v>0</v>
      </c>
      <c r="EF41" s="86">
        <f t="shared" si="57"/>
        <v>0</v>
      </c>
      <c r="EG41" s="86">
        <f t="shared" si="58"/>
        <v>0</v>
      </c>
      <c r="EH41" s="86">
        <f t="shared" si="59"/>
        <v>0</v>
      </c>
      <c r="EI41" s="86">
        <f t="shared" si="60"/>
        <v>0</v>
      </c>
      <c r="EJ41" s="86">
        <f t="shared" si="61"/>
        <v>0</v>
      </c>
    </row>
    <row r="42" spans="1:140" ht="13.15" customHeight="1" x14ac:dyDescent="0.2">
      <c r="A42" s="95" t="s">
        <v>120</v>
      </c>
      <c r="B42" s="95">
        <v>39</v>
      </c>
      <c r="C42" s="95" t="s">
        <v>134</v>
      </c>
      <c r="D42" s="97" t="s">
        <v>155</v>
      </c>
      <c r="E42" s="97"/>
      <c r="F42" s="97"/>
      <c r="G42" s="97"/>
      <c r="H42" s="97"/>
      <c r="I42" s="97"/>
      <c r="J42" s="97"/>
      <c r="K42" s="97"/>
      <c r="L42" s="97"/>
      <c r="M42" s="97"/>
      <c r="N42" s="97"/>
      <c r="O42" s="97"/>
      <c r="P42" s="96">
        <v>-69067.77</v>
      </c>
      <c r="Q42" s="97">
        <v>34533.879999999997</v>
      </c>
      <c r="R42" s="98">
        <v>34533.89</v>
      </c>
      <c r="S42" s="276"/>
      <c r="T42" s="99"/>
      <c r="U42" s="99"/>
      <c r="V42" s="99"/>
      <c r="W42" s="99"/>
      <c r="X42" s="99"/>
      <c r="Y42" s="99"/>
      <c r="Z42" s="99"/>
      <c r="AA42" s="99"/>
      <c r="AB42" s="109"/>
      <c r="AC42" s="109"/>
      <c r="AD42" s="109"/>
      <c r="AE42" s="109"/>
      <c r="AF42" s="109"/>
      <c r="AG42" s="109"/>
      <c r="AH42" s="147"/>
      <c r="AI42" s="147"/>
      <c r="AJ42" s="147"/>
      <c r="AK42" s="147"/>
      <c r="AL42" s="147"/>
      <c r="AM42" s="96">
        <f>(120729.52-241459.04)</f>
        <v>-120729.52</v>
      </c>
      <c r="AN42" s="147">
        <v>120729.52</v>
      </c>
      <c r="AO42" s="147"/>
      <c r="AP42" s="147"/>
      <c r="AQ42" s="147"/>
      <c r="AR42" s="147"/>
      <c r="AS42" s="147"/>
      <c r="AT42" s="147"/>
      <c r="AU42" s="147"/>
      <c r="AV42" s="147"/>
      <c r="AW42" s="147"/>
      <c r="AX42" s="147"/>
      <c r="AY42" s="147"/>
      <c r="AZ42" s="147"/>
      <c r="BA42" s="147"/>
      <c r="BB42" s="147"/>
      <c r="BC42" s="147"/>
      <c r="BD42" s="147"/>
      <c r="BE42" s="147"/>
      <c r="BF42" s="147"/>
      <c r="BG42" s="147"/>
      <c r="BH42" s="147"/>
      <c r="BI42" s="147"/>
      <c r="BJ42" s="147"/>
      <c r="BK42" s="147"/>
      <c r="BL42" s="147"/>
      <c r="BM42" s="147"/>
      <c r="BN42" s="147"/>
      <c r="BO42" s="147"/>
      <c r="BP42" s="147"/>
      <c r="BQ42" s="147"/>
      <c r="BR42" s="147"/>
      <c r="BS42" s="147"/>
      <c r="BT42" s="147"/>
      <c r="BU42" s="147"/>
      <c r="BV42" s="147"/>
      <c r="BW42" s="147"/>
      <c r="BX42" s="147"/>
      <c r="BY42" s="147"/>
      <c r="BZ42" s="116"/>
      <c r="CA42" s="113">
        <f t="shared" si="0"/>
        <v>0</v>
      </c>
      <c r="CB42" s="275">
        <f t="shared" si="1"/>
        <v>0</v>
      </c>
      <c r="CC42" s="275">
        <f t="shared" si="2"/>
        <v>0</v>
      </c>
      <c r="CD42" s="275">
        <f t="shared" si="3"/>
        <v>0</v>
      </c>
      <c r="CE42" s="275">
        <f t="shared" si="4"/>
        <v>0</v>
      </c>
      <c r="CF42" s="275">
        <f t="shared" si="5"/>
        <v>0</v>
      </c>
      <c r="CG42" s="275">
        <f t="shared" si="6"/>
        <v>0</v>
      </c>
      <c r="CH42" s="275">
        <f t="shared" si="7"/>
        <v>0</v>
      </c>
      <c r="CI42" s="275">
        <f t="shared" si="8"/>
        <v>0</v>
      </c>
      <c r="CJ42" s="275">
        <f t="shared" si="9"/>
        <v>0</v>
      </c>
      <c r="CK42" s="275">
        <f t="shared" si="10"/>
        <v>0</v>
      </c>
      <c r="CL42" s="275">
        <f t="shared" si="11"/>
        <v>0</v>
      </c>
      <c r="CM42" s="113">
        <f t="shared" si="12"/>
        <v>-69067.77</v>
      </c>
      <c r="CN42" s="113">
        <f t="shared" si="13"/>
        <v>-34533.890000000007</v>
      </c>
      <c r="CO42" s="113">
        <f t="shared" si="14"/>
        <v>0</v>
      </c>
      <c r="CP42" s="100">
        <f t="shared" si="15"/>
        <v>0</v>
      </c>
      <c r="CQ42" s="101">
        <f t="shared" si="39"/>
        <v>0</v>
      </c>
      <c r="CR42" s="101">
        <f t="shared" si="16"/>
        <v>0</v>
      </c>
      <c r="CS42" s="101">
        <f t="shared" si="17"/>
        <v>0</v>
      </c>
      <c r="CT42" s="101">
        <f t="shared" si="18"/>
        <v>0</v>
      </c>
      <c r="CU42" s="101">
        <f t="shared" si="19"/>
        <v>0</v>
      </c>
      <c r="CV42" s="101">
        <f t="shared" si="20"/>
        <v>0</v>
      </c>
      <c r="CW42" s="101">
        <f t="shared" si="21"/>
        <v>0</v>
      </c>
      <c r="CX42" s="101">
        <f t="shared" si="40"/>
        <v>0</v>
      </c>
      <c r="CY42" s="101">
        <f t="shared" si="22"/>
        <v>0</v>
      </c>
      <c r="CZ42" s="101">
        <f t="shared" si="23"/>
        <v>0</v>
      </c>
      <c r="DA42" s="101">
        <f t="shared" si="41"/>
        <v>0</v>
      </c>
      <c r="DB42" s="101">
        <f t="shared" si="42"/>
        <v>0</v>
      </c>
      <c r="DC42" s="101">
        <f t="shared" si="24"/>
        <v>0</v>
      </c>
      <c r="DD42" s="101">
        <f t="shared" si="25"/>
        <v>0</v>
      </c>
      <c r="DE42" s="101">
        <f t="shared" si="26"/>
        <v>0</v>
      </c>
      <c r="DF42" s="101">
        <f t="shared" si="27"/>
        <v>0</v>
      </c>
      <c r="DG42" s="101">
        <f t="shared" si="28"/>
        <v>0</v>
      </c>
      <c r="DH42" s="101">
        <f t="shared" si="29"/>
        <v>0</v>
      </c>
      <c r="DI42" s="101">
        <f t="shared" si="30"/>
        <v>0</v>
      </c>
      <c r="DJ42" s="101">
        <f t="shared" si="43"/>
        <v>-120729.52000000002</v>
      </c>
      <c r="DK42" s="101">
        <f t="shared" si="31"/>
        <v>0</v>
      </c>
      <c r="DL42" s="101">
        <f t="shared" si="32"/>
        <v>0</v>
      </c>
      <c r="DM42" s="101">
        <f t="shared" si="33"/>
        <v>0</v>
      </c>
      <c r="DN42" s="101">
        <f t="shared" si="34"/>
        <v>0</v>
      </c>
      <c r="DO42" s="101">
        <f t="shared" si="35"/>
        <v>0</v>
      </c>
      <c r="DP42" s="101">
        <f t="shared" si="36"/>
        <v>0</v>
      </c>
      <c r="DQ42" s="101">
        <f t="shared" si="37"/>
        <v>0</v>
      </c>
      <c r="DR42" s="101">
        <f t="shared" si="38"/>
        <v>0</v>
      </c>
      <c r="DS42" s="101">
        <f t="shared" si="44"/>
        <v>0</v>
      </c>
      <c r="DT42" s="86">
        <f t="shared" si="45"/>
        <v>0</v>
      </c>
      <c r="DU42" s="86">
        <f t="shared" si="46"/>
        <v>0</v>
      </c>
      <c r="DV42" s="86">
        <f t="shared" si="47"/>
        <v>0</v>
      </c>
      <c r="DW42" s="86">
        <f t="shared" si="48"/>
        <v>0</v>
      </c>
      <c r="DX42" s="86">
        <f t="shared" si="49"/>
        <v>0</v>
      </c>
      <c r="DY42" s="86">
        <f t="shared" si="50"/>
        <v>0</v>
      </c>
      <c r="DZ42" s="86">
        <f t="shared" si="51"/>
        <v>0</v>
      </c>
      <c r="EA42" s="86">
        <f t="shared" si="52"/>
        <v>0</v>
      </c>
      <c r="EB42" s="86">
        <f t="shared" si="53"/>
        <v>0</v>
      </c>
      <c r="EC42" s="86">
        <f t="shared" si="54"/>
        <v>0</v>
      </c>
      <c r="ED42" s="86">
        <f t="shared" si="55"/>
        <v>0</v>
      </c>
      <c r="EE42" s="86">
        <f t="shared" si="56"/>
        <v>0</v>
      </c>
      <c r="EF42" s="86">
        <f t="shared" si="57"/>
        <v>0</v>
      </c>
      <c r="EG42" s="86">
        <f t="shared" si="58"/>
        <v>0</v>
      </c>
      <c r="EH42" s="86">
        <f t="shared" si="59"/>
        <v>0</v>
      </c>
      <c r="EI42" s="86">
        <f t="shared" si="60"/>
        <v>0</v>
      </c>
      <c r="EJ42" s="86">
        <f t="shared" si="61"/>
        <v>0</v>
      </c>
    </row>
    <row r="43" spans="1:140" ht="13.15" customHeight="1" x14ac:dyDescent="0.2">
      <c r="A43" s="95" t="s">
        <v>120</v>
      </c>
      <c r="B43" s="95">
        <v>102</v>
      </c>
      <c r="C43" s="95" t="s">
        <v>136</v>
      </c>
      <c r="D43" s="97" t="s">
        <v>155</v>
      </c>
      <c r="E43" s="97"/>
      <c r="F43" s="97"/>
      <c r="G43" s="97"/>
      <c r="H43" s="97"/>
      <c r="I43" s="97"/>
      <c r="J43" s="97"/>
      <c r="K43" s="96">
        <v>-60464</v>
      </c>
      <c r="L43" s="97">
        <v>20000</v>
      </c>
      <c r="M43" s="97">
        <v>20000</v>
      </c>
      <c r="N43" s="97">
        <v>20464</v>
      </c>
      <c r="O43" s="97"/>
      <c r="P43" s="97"/>
      <c r="Q43" s="96">
        <v>-80000</v>
      </c>
      <c r="R43" s="98">
        <v>16000</v>
      </c>
      <c r="S43" s="276">
        <v>16000</v>
      </c>
      <c r="T43" s="99">
        <v>16000</v>
      </c>
      <c r="U43" s="99">
        <v>16000</v>
      </c>
      <c r="V43" s="99">
        <v>16000</v>
      </c>
      <c r="W43" s="99"/>
      <c r="X43" s="99"/>
      <c r="Y43" s="99"/>
      <c r="Z43" s="99"/>
      <c r="AA43" s="99"/>
      <c r="AB43" s="96">
        <f>30000-300000</f>
        <v>-270000</v>
      </c>
      <c r="AC43" s="96">
        <f>(30000-240000)</f>
        <v>-210000</v>
      </c>
      <c r="AD43" s="109">
        <f>(30000+60000)</f>
        <v>90000</v>
      </c>
      <c r="AE43" s="109">
        <f>(30000+60000)</f>
        <v>90000</v>
      </c>
      <c r="AF43" s="109">
        <f>(30000+60000)</f>
        <v>90000</v>
      </c>
      <c r="AG43" s="96">
        <f>(30000+60000-165289.25)</f>
        <v>-75289.25</v>
      </c>
      <c r="AH43" s="99">
        <f>(30000+165289.25)</f>
        <v>195289.25</v>
      </c>
      <c r="AI43" s="109">
        <v>30000</v>
      </c>
      <c r="AJ43" s="109">
        <v>60000</v>
      </c>
      <c r="AK43" s="109"/>
      <c r="AL43" s="147"/>
      <c r="AM43" s="147"/>
      <c r="AN43" s="147"/>
      <c r="AO43" s="147"/>
      <c r="AP43" s="147"/>
      <c r="AQ43" s="147"/>
      <c r="AR43" s="147"/>
      <c r="AS43" s="147"/>
      <c r="AT43" s="147"/>
      <c r="AU43" s="147"/>
      <c r="AV43" s="147"/>
      <c r="AW43" s="147"/>
      <c r="AX43" s="147"/>
      <c r="AY43" s="147"/>
      <c r="AZ43" s="147"/>
      <c r="BA43" s="147"/>
      <c r="BB43" s="147"/>
      <c r="BC43" s="147"/>
      <c r="BD43" s="147"/>
      <c r="BE43" s="147"/>
      <c r="BF43" s="147"/>
      <c r="BG43" s="147"/>
      <c r="BH43" s="147"/>
      <c r="BI43" s="147"/>
      <c r="BJ43" s="147"/>
      <c r="BK43" s="147"/>
      <c r="BL43" s="147"/>
      <c r="BM43" s="147"/>
      <c r="BN43" s="147"/>
      <c r="BO43" s="147"/>
      <c r="BP43" s="147"/>
      <c r="BQ43" s="147"/>
      <c r="BR43" s="147"/>
      <c r="BS43" s="147"/>
      <c r="BT43" s="147"/>
      <c r="BU43" s="147"/>
      <c r="BV43" s="147"/>
      <c r="BW43" s="147"/>
      <c r="BX43" s="147"/>
      <c r="BY43" s="147"/>
      <c r="BZ43" s="116"/>
      <c r="CA43" s="113">
        <f t="shared" si="0"/>
        <v>0</v>
      </c>
      <c r="CB43" s="275">
        <f t="shared" si="1"/>
        <v>0</v>
      </c>
      <c r="CC43" s="275">
        <f t="shared" si="2"/>
        <v>0</v>
      </c>
      <c r="CD43" s="275">
        <f t="shared" si="3"/>
        <v>0</v>
      </c>
      <c r="CE43" s="275">
        <f t="shared" si="4"/>
        <v>0</v>
      </c>
      <c r="CF43" s="275">
        <f t="shared" si="5"/>
        <v>0</v>
      </c>
      <c r="CG43" s="275">
        <f t="shared" si="6"/>
        <v>0</v>
      </c>
      <c r="CH43" s="275">
        <f t="shared" si="7"/>
        <v>-60464</v>
      </c>
      <c r="CI43" s="275">
        <f t="shared" si="8"/>
        <v>-40464</v>
      </c>
      <c r="CJ43" s="275">
        <f t="shared" si="9"/>
        <v>-20464</v>
      </c>
      <c r="CK43" s="275">
        <f t="shared" si="10"/>
        <v>0</v>
      </c>
      <c r="CL43" s="275">
        <f t="shared" si="11"/>
        <v>0</v>
      </c>
      <c r="CM43" s="113">
        <f t="shared" si="12"/>
        <v>0</v>
      </c>
      <c r="CN43" s="113">
        <f t="shared" si="13"/>
        <v>-80000</v>
      </c>
      <c r="CO43" s="113">
        <f t="shared" si="14"/>
        <v>-64000</v>
      </c>
      <c r="CP43" s="100">
        <f t="shared" si="15"/>
        <v>-48000</v>
      </c>
      <c r="CQ43" s="101">
        <f t="shared" si="39"/>
        <v>-32000</v>
      </c>
      <c r="CR43" s="101">
        <f t="shared" si="16"/>
        <v>-16000</v>
      </c>
      <c r="CS43" s="101">
        <f t="shared" si="17"/>
        <v>0</v>
      </c>
      <c r="CT43" s="101">
        <f t="shared" si="18"/>
        <v>0</v>
      </c>
      <c r="CU43" s="101">
        <f t="shared" si="19"/>
        <v>0</v>
      </c>
      <c r="CV43" s="101">
        <f t="shared" si="20"/>
        <v>0</v>
      </c>
      <c r="CW43" s="101">
        <f t="shared" si="21"/>
        <v>0</v>
      </c>
      <c r="CX43" s="101">
        <f t="shared" si="40"/>
        <v>0</v>
      </c>
      <c r="CY43" s="101">
        <f t="shared" si="22"/>
        <v>-270000</v>
      </c>
      <c r="CZ43" s="101">
        <f t="shared" si="23"/>
        <v>-480000</v>
      </c>
      <c r="DA43" s="101">
        <f t="shared" si="41"/>
        <v>-390000</v>
      </c>
      <c r="DB43" s="101">
        <f t="shared" si="42"/>
        <v>-300000</v>
      </c>
      <c r="DC43" s="101">
        <f t="shared" si="24"/>
        <v>-210000</v>
      </c>
      <c r="DD43" s="101">
        <f t="shared" si="25"/>
        <v>-285289.25</v>
      </c>
      <c r="DE43" s="101">
        <f t="shared" si="26"/>
        <v>-90000</v>
      </c>
      <c r="DF43" s="101">
        <f t="shared" si="27"/>
        <v>-60000</v>
      </c>
      <c r="DG43" s="101">
        <f t="shared" si="28"/>
        <v>0</v>
      </c>
      <c r="DH43" s="101">
        <f t="shared" si="29"/>
        <v>0</v>
      </c>
      <c r="DI43" s="101">
        <f t="shared" si="30"/>
        <v>0</v>
      </c>
      <c r="DJ43" s="101">
        <f t="shared" si="43"/>
        <v>0</v>
      </c>
      <c r="DK43" s="101">
        <f t="shared" si="31"/>
        <v>0</v>
      </c>
      <c r="DL43" s="101">
        <f t="shared" si="32"/>
        <v>0</v>
      </c>
      <c r="DM43" s="101">
        <f t="shared" si="33"/>
        <v>0</v>
      </c>
      <c r="DN43" s="101">
        <f t="shared" si="34"/>
        <v>0</v>
      </c>
      <c r="DO43" s="101">
        <f t="shared" si="35"/>
        <v>0</v>
      </c>
      <c r="DP43" s="101">
        <f t="shared" si="36"/>
        <v>0</v>
      </c>
      <c r="DQ43" s="101">
        <f t="shared" si="37"/>
        <v>0</v>
      </c>
      <c r="DR43" s="101">
        <f t="shared" si="38"/>
        <v>0</v>
      </c>
      <c r="DS43" s="101">
        <f t="shared" si="44"/>
        <v>0</v>
      </c>
      <c r="DT43" s="86">
        <f t="shared" si="45"/>
        <v>0</v>
      </c>
      <c r="DU43" s="86">
        <f t="shared" si="46"/>
        <v>0</v>
      </c>
      <c r="DV43" s="86">
        <f t="shared" si="47"/>
        <v>0</v>
      </c>
      <c r="DW43" s="86">
        <f t="shared" si="48"/>
        <v>0</v>
      </c>
      <c r="DX43" s="86">
        <f t="shared" si="49"/>
        <v>0</v>
      </c>
      <c r="DY43" s="86">
        <f t="shared" si="50"/>
        <v>0</v>
      </c>
      <c r="DZ43" s="86">
        <f t="shared" si="51"/>
        <v>0</v>
      </c>
      <c r="EA43" s="86">
        <f t="shared" si="52"/>
        <v>0</v>
      </c>
      <c r="EB43" s="86">
        <f t="shared" si="53"/>
        <v>0</v>
      </c>
      <c r="EC43" s="86">
        <f t="shared" si="54"/>
        <v>0</v>
      </c>
      <c r="ED43" s="86">
        <f t="shared" si="55"/>
        <v>0</v>
      </c>
      <c r="EE43" s="86">
        <f t="shared" si="56"/>
        <v>0</v>
      </c>
      <c r="EF43" s="86">
        <f t="shared" si="57"/>
        <v>0</v>
      </c>
      <c r="EG43" s="86">
        <f t="shared" si="58"/>
        <v>0</v>
      </c>
      <c r="EH43" s="86">
        <f t="shared" si="59"/>
        <v>0</v>
      </c>
      <c r="EI43" s="86">
        <f t="shared" si="60"/>
        <v>0</v>
      </c>
      <c r="EJ43" s="86">
        <f t="shared" si="61"/>
        <v>0</v>
      </c>
    </row>
    <row r="44" spans="1:140" ht="13.15" customHeight="1" x14ac:dyDescent="0.2">
      <c r="A44" s="95" t="s">
        <v>120</v>
      </c>
      <c r="B44" s="95">
        <v>104</v>
      </c>
      <c r="C44" s="95" t="s">
        <v>138</v>
      </c>
      <c r="D44" s="97" t="s">
        <v>155</v>
      </c>
      <c r="E44" s="97"/>
      <c r="F44" s="97"/>
      <c r="G44" s="97"/>
      <c r="H44" s="97"/>
      <c r="I44" s="97"/>
      <c r="J44" s="97"/>
      <c r="K44" s="97"/>
      <c r="L44" s="97"/>
      <c r="M44" s="97"/>
      <c r="N44" s="97"/>
      <c r="O44" s="97"/>
      <c r="P44" s="97"/>
      <c r="Q44" s="97"/>
      <c r="R44" s="96">
        <v>-993357.56</v>
      </c>
      <c r="S44" s="276">
        <v>165559.59</v>
      </c>
      <c r="T44" s="99">
        <v>165559.59</v>
      </c>
      <c r="U44" s="99">
        <v>165559.59</v>
      </c>
      <c r="V44" s="99">
        <v>165559.59</v>
      </c>
      <c r="W44" s="99">
        <v>165559.59</v>
      </c>
      <c r="X44" s="99">
        <v>165559.60999999999</v>
      </c>
      <c r="Y44" s="99"/>
      <c r="Z44" s="99"/>
      <c r="AA44" s="99"/>
      <c r="AB44" s="109"/>
      <c r="AC44" s="109"/>
      <c r="AD44" s="109"/>
      <c r="AE44" s="109"/>
      <c r="AF44" s="109"/>
      <c r="AG44" s="109"/>
      <c r="AH44" s="147"/>
      <c r="AI44" s="147"/>
      <c r="AJ44" s="147"/>
      <c r="AK44" s="147"/>
      <c r="AL44" s="147"/>
      <c r="AM44" s="147"/>
      <c r="AN44" s="147"/>
      <c r="AO44" s="147"/>
      <c r="AP44" s="147"/>
      <c r="AQ44" s="147"/>
      <c r="AR44" s="147"/>
      <c r="AS44" s="147"/>
      <c r="AT44" s="147"/>
      <c r="AU44" s="147"/>
      <c r="AV44" s="147"/>
      <c r="AW44" s="147"/>
      <c r="AX44" s="147"/>
      <c r="AY44" s="147"/>
      <c r="AZ44" s="147"/>
      <c r="BA44" s="147"/>
      <c r="BB44" s="147"/>
      <c r="BC44" s="147"/>
      <c r="BD44" s="147"/>
      <c r="BE44" s="147"/>
      <c r="BF44" s="147"/>
      <c r="BG44" s="147"/>
      <c r="BH44" s="147"/>
      <c r="BI44" s="147"/>
      <c r="BJ44" s="147"/>
      <c r="BK44" s="147"/>
      <c r="BL44" s="147"/>
      <c r="BM44" s="147"/>
      <c r="BN44" s="147"/>
      <c r="BO44" s="147"/>
      <c r="BP44" s="147"/>
      <c r="BQ44" s="147"/>
      <c r="BR44" s="147"/>
      <c r="BS44" s="147"/>
      <c r="BT44" s="147"/>
      <c r="BU44" s="147"/>
      <c r="BV44" s="147"/>
      <c r="BW44" s="147"/>
      <c r="BX44" s="147"/>
      <c r="BY44" s="147"/>
      <c r="BZ44" s="116"/>
      <c r="CA44" s="113">
        <f t="shared" si="0"/>
        <v>0</v>
      </c>
      <c r="CB44" s="275">
        <f t="shared" si="1"/>
        <v>0</v>
      </c>
      <c r="CC44" s="275">
        <f t="shared" si="2"/>
        <v>0</v>
      </c>
      <c r="CD44" s="275">
        <f t="shared" si="3"/>
        <v>0</v>
      </c>
      <c r="CE44" s="275">
        <f t="shared" si="4"/>
        <v>0</v>
      </c>
      <c r="CF44" s="275">
        <f t="shared" si="5"/>
        <v>0</v>
      </c>
      <c r="CG44" s="275">
        <f t="shared" si="6"/>
        <v>0</v>
      </c>
      <c r="CH44" s="275">
        <f t="shared" si="7"/>
        <v>0</v>
      </c>
      <c r="CI44" s="275">
        <f t="shared" si="8"/>
        <v>0</v>
      </c>
      <c r="CJ44" s="275">
        <f t="shared" si="9"/>
        <v>0</v>
      </c>
      <c r="CK44" s="275">
        <f t="shared" si="10"/>
        <v>0</v>
      </c>
      <c r="CL44" s="275">
        <f t="shared" si="11"/>
        <v>0</v>
      </c>
      <c r="CM44" s="113">
        <f t="shared" si="12"/>
        <v>0</v>
      </c>
      <c r="CN44" s="113">
        <f t="shared" si="13"/>
        <v>0</v>
      </c>
      <c r="CO44" s="113">
        <f t="shared" si="14"/>
        <v>-993357.56</v>
      </c>
      <c r="CP44" s="100">
        <f t="shared" si="15"/>
        <v>-827797.97000000009</v>
      </c>
      <c r="CQ44" s="101">
        <f t="shared" si="39"/>
        <v>-662238.38000000012</v>
      </c>
      <c r="CR44" s="101">
        <f t="shared" si="16"/>
        <v>-496678.79000000015</v>
      </c>
      <c r="CS44" s="101">
        <f t="shared" si="17"/>
        <v>-331119.20000000019</v>
      </c>
      <c r="CT44" s="101">
        <f t="shared" si="18"/>
        <v>-165559.61000000019</v>
      </c>
      <c r="CU44" s="101">
        <f t="shared" si="19"/>
        <v>0</v>
      </c>
      <c r="CV44" s="101">
        <f t="shared" si="20"/>
        <v>0</v>
      </c>
      <c r="CW44" s="101">
        <f t="shared" si="21"/>
        <v>0</v>
      </c>
      <c r="CX44" s="101">
        <f t="shared" si="40"/>
        <v>0</v>
      </c>
      <c r="CY44" s="101">
        <f t="shared" si="22"/>
        <v>0</v>
      </c>
      <c r="CZ44" s="101">
        <f t="shared" si="23"/>
        <v>0</v>
      </c>
      <c r="DA44" s="101">
        <f t="shared" si="41"/>
        <v>0</v>
      </c>
      <c r="DB44" s="101">
        <f t="shared" si="42"/>
        <v>0</v>
      </c>
      <c r="DC44" s="101">
        <f t="shared" si="24"/>
        <v>0</v>
      </c>
      <c r="DD44" s="101">
        <f t="shared" si="25"/>
        <v>0</v>
      </c>
      <c r="DE44" s="101">
        <f t="shared" si="26"/>
        <v>0</v>
      </c>
      <c r="DF44" s="101">
        <f t="shared" si="27"/>
        <v>0</v>
      </c>
      <c r="DG44" s="101">
        <f t="shared" si="28"/>
        <v>0</v>
      </c>
      <c r="DH44" s="101">
        <f t="shared" si="29"/>
        <v>0</v>
      </c>
      <c r="DI44" s="101">
        <f t="shared" si="30"/>
        <v>0</v>
      </c>
      <c r="DJ44" s="101">
        <f t="shared" si="43"/>
        <v>0</v>
      </c>
      <c r="DK44" s="101">
        <f t="shared" si="31"/>
        <v>0</v>
      </c>
      <c r="DL44" s="101">
        <f t="shared" si="32"/>
        <v>0</v>
      </c>
      <c r="DM44" s="101">
        <f t="shared" si="33"/>
        <v>0</v>
      </c>
      <c r="DN44" s="101">
        <f t="shared" si="34"/>
        <v>0</v>
      </c>
      <c r="DO44" s="101">
        <f t="shared" si="35"/>
        <v>0</v>
      </c>
      <c r="DP44" s="101">
        <f t="shared" si="36"/>
        <v>0</v>
      </c>
      <c r="DQ44" s="101">
        <f t="shared" si="37"/>
        <v>0</v>
      </c>
      <c r="DR44" s="101">
        <f t="shared" si="38"/>
        <v>0</v>
      </c>
      <c r="DS44" s="101">
        <f t="shared" si="44"/>
        <v>0</v>
      </c>
      <c r="DT44" s="86">
        <f t="shared" si="45"/>
        <v>0</v>
      </c>
      <c r="DU44" s="86">
        <f t="shared" si="46"/>
        <v>0</v>
      </c>
      <c r="DV44" s="86">
        <f t="shared" si="47"/>
        <v>0</v>
      </c>
      <c r="DW44" s="86">
        <f t="shared" si="48"/>
        <v>0</v>
      </c>
      <c r="DX44" s="86">
        <f t="shared" si="49"/>
        <v>0</v>
      </c>
      <c r="DY44" s="86">
        <f t="shared" si="50"/>
        <v>0</v>
      </c>
      <c r="DZ44" s="86">
        <f t="shared" si="51"/>
        <v>0</v>
      </c>
      <c r="EA44" s="86">
        <f t="shared" si="52"/>
        <v>0</v>
      </c>
      <c r="EB44" s="86">
        <f t="shared" si="53"/>
        <v>0</v>
      </c>
      <c r="EC44" s="86">
        <f t="shared" si="54"/>
        <v>0</v>
      </c>
      <c r="ED44" s="86">
        <f t="shared" si="55"/>
        <v>0</v>
      </c>
      <c r="EE44" s="86">
        <f t="shared" si="56"/>
        <v>0</v>
      </c>
      <c r="EF44" s="86">
        <f t="shared" si="57"/>
        <v>0</v>
      </c>
      <c r="EG44" s="86">
        <f t="shared" si="58"/>
        <v>0</v>
      </c>
      <c r="EH44" s="86">
        <f t="shared" si="59"/>
        <v>0</v>
      </c>
      <c r="EI44" s="86">
        <f t="shared" si="60"/>
        <v>0</v>
      </c>
      <c r="EJ44" s="86">
        <f t="shared" si="61"/>
        <v>0</v>
      </c>
    </row>
    <row r="45" spans="1:140" ht="13.15" customHeight="1" x14ac:dyDescent="0.2">
      <c r="A45" s="95" t="s">
        <v>120</v>
      </c>
      <c r="B45" s="95">
        <v>20</v>
      </c>
      <c r="C45" s="95" t="s">
        <v>139</v>
      </c>
      <c r="D45" s="97" t="s">
        <v>155</v>
      </c>
      <c r="E45" s="97"/>
      <c r="F45" s="97"/>
      <c r="G45" s="97"/>
      <c r="H45" s="97"/>
      <c r="I45" s="97"/>
      <c r="J45" s="97"/>
      <c r="K45" s="97"/>
      <c r="L45" s="97"/>
      <c r="M45" s="97"/>
      <c r="N45" s="97"/>
      <c r="O45" s="97"/>
      <c r="P45" s="97"/>
      <c r="Q45" s="97"/>
      <c r="R45" s="96">
        <v>-168595.04</v>
      </c>
      <c r="S45" s="276">
        <v>33719</v>
      </c>
      <c r="T45" s="99">
        <v>33719</v>
      </c>
      <c r="U45" s="99">
        <v>33719</v>
      </c>
      <c r="V45" s="99">
        <v>33719</v>
      </c>
      <c r="W45" s="99">
        <v>33719.040000000001</v>
      </c>
      <c r="X45" s="99"/>
      <c r="Y45" s="99"/>
      <c r="Z45" s="99"/>
      <c r="AA45" s="99"/>
      <c r="AB45" s="109"/>
      <c r="AC45" s="109"/>
      <c r="AD45" s="109"/>
      <c r="AE45" s="109"/>
      <c r="AF45" s="109"/>
      <c r="AG45" s="109"/>
      <c r="AH45" s="147"/>
      <c r="AI45" s="147"/>
      <c r="AJ45" s="147"/>
      <c r="AK45" s="147"/>
      <c r="AL45" s="147"/>
      <c r="AM45" s="147"/>
      <c r="AN45" s="147"/>
      <c r="AO45" s="147"/>
      <c r="AP45" s="147"/>
      <c r="AQ45" s="147"/>
      <c r="AR45" s="147"/>
      <c r="AS45" s="147"/>
      <c r="AT45" s="147"/>
      <c r="AU45" s="147"/>
      <c r="AV45" s="147"/>
      <c r="AW45" s="147"/>
      <c r="AX45" s="147"/>
      <c r="AY45" s="147"/>
      <c r="AZ45" s="147"/>
      <c r="BA45" s="147"/>
      <c r="BB45" s="147"/>
      <c r="BC45" s="147"/>
      <c r="BD45" s="147"/>
      <c r="BE45" s="147"/>
      <c r="BF45" s="147"/>
      <c r="BG45" s="147"/>
      <c r="BH45" s="147"/>
      <c r="BI45" s="147"/>
      <c r="BJ45" s="147"/>
      <c r="BK45" s="147"/>
      <c r="BL45" s="147"/>
      <c r="BM45" s="147"/>
      <c r="BN45" s="147"/>
      <c r="BO45" s="147"/>
      <c r="BP45" s="147"/>
      <c r="BQ45" s="147"/>
      <c r="BR45" s="147"/>
      <c r="BS45" s="147"/>
      <c r="BT45" s="147"/>
      <c r="BU45" s="147"/>
      <c r="BV45" s="147"/>
      <c r="BW45" s="147"/>
      <c r="BX45" s="147"/>
      <c r="BY45" s="147"/>
      <c r="BZ45" s="116"/>
      <c r="CA45" s="113">
        <f t="shared" si="0"/>
        <v>0</v>
      </c>
      <c r="CB45" s="275">
        <f t="shared" si="1"/>
        <v>0</v>
      </c>
      <c r="CC45" s="275">
        <f t="shared" si="2"/>
        <v>0</v>
      </c>
      <c r="CD45" s="275">
        <f t="shared" si="3"/>
        <v>0</v>
      </c>
      <c r="CE45" s="275">
        <f t="shared" si="4"/>
        <v>0</v>
      </c>
      <c r="CF45" s="275">
        <f t="shared" si="5"/>
        <v>0</v>
      </c>
      <c r="CG45" s="275">
        <f t="shared" si="6"/>
        <v>0</v>
      </c>
      <c r="CH45" s="275">
        <f t="shared" si="7"/>
        <v>0</v>
      </c>
      <c r="CI45" s="275">
        <f t="shared" si="8"/>
        <v>0</v>
      </c>
      <c r="CJ45" s="275">
        <f t="shared" si="9"/>
        <v>0</v>
      </c>
      <c r="CK45" s="275">
        <f t="shared" si="10"/>
        <v>0</v>
      </c>
      <c r="CL45" s="275">
        <f t="shared" si="11"/>
        <v>0</v>
      </c>
      <c r="CM45" s="113">
        <f t="shared" si="12"/>
        <v>0</v>
      </c>
      <c r="CN45" s="113">
        <f t="shared" si="13"/>
        <v>0</v>
      </c>
      <c r="CO45" s="113">
        <f t="shared" si="14"/>
        <v>-168595.04</v>
      </c>
      <c r="CP45" s="100">
        <f t="shared" si="15"/>
        <v>-134876.04</v>
      </c>
      <c r="CQ45" s="101">
        <f t="shared" si="39"/>
        <v>-101157.04000000001</v>
      </c>
      <c r="CR45" s="101">
        <f t="shared" si="16"/>
        <v>-67438.040000000008</v>
      </c>
      <c r="CS45" s="101">
        <f t="shared" si="17"/>
        <v>-33719.040000000008</v>
      </c>
      <c r="CT45" s="101">
        <f t="shared" si="18"/>
        <v>0</v>
      </c>
      <c r="CU45" s="101">
        <f t="shared" si="19"/>
        <v>0</v>
      </c>
      <c r="CV45" s="101">
        <f t="shared" si="20"/>
        <v>0</v>
      </c>
      <c r="CW45" s="101">
        <f t="shared" si="21"/>
        <v>0</v>
      </c>
      <c r="CX45" s="101">
        <f t="shared" si="40"/>
        <v>0</v>
      </c>
      <c r="CY45" s="101">
        <f t="shared" si="22"/>
        <v>0</v>
      </c>
      <c r="CZ45" s="101">
        <f t="shared" si="23"/>
        <v>0</v>
      </c>
      <c r="DA45" s="101">
        <f t="shared" si="41"/>
        <v>0</v>
      </c>
      <c r="DB45" s="101">
        <f t="shared" si="42"/>
        <v>0</v>
      </c>
      <c r="DC45" s="101">
        <f t="shared" si="24"/>
        <v>0</v>
      </c>
      <c r="DD45" s="101">
        <f t="shared" si="25"/>
        <v>0</v>
      </c>
      <c r="DE45" s="101">
        <f t="shared" si="26"/>
        <v>0</v>
      </c>
      <c r="DF45" s="101">
        <f t="shared" si="27"/>
        <v>0</v>
      </c>
      <c r="DG45" s="101">
        <f t="shared" si="28"/>
        <v>0</v>
      </c>
      <c r="DH45" s="101">
        <f t="shared" si="29"/>
        <v>0</v>
      </c>
      <c r="DI45" s="101">
        <f t="shared" si="30"/>
        <v>0</v>
      </c>
      <c r="DJ45" s="101">
        <f t="shared" si="43"/>
        <v>0</v>
      </c>
      <c r="DK45" s="101">
        <f t="shared" si="31"/>
        <v>0</v>
      </c>
      <c r="DL45" s="101">
        <f t="shared" si="32"/>
        <v>0</v>
      </c>
      <c r="DM45" s="101">
        <f t="shared" si="33"/>
        <v>0</v>
      </c>
      <c r="DN45" s="101">
        <f t="shared" si="34"/>
        <v>0</v>
      </c>
      <c r="DO45" s="101">
        <f t="shared" si="35"/>
        <v>0</v>
      </c>
      <c r="DP45" s="101">
        <f t="shared" si="36"/>
        <v>0</v>
      </c>
      <c r="DQ45" s="101">
        <f t="shared" si="37"/>
        <v>0</v>
      </c>
      <c r="DR45" s="101">
        <f t="shared" si="38"/>
        <v>0</v>
      </c>
      <c r="DS45" s="101">
        <f t="shared" si="44"/>
        <v>0</v>
      </c>
      <c r="DT45" s="86">
        <f t="shared" si="45"/>
        <v>0</v>
      </c>
      <c r="DU45" s="86">
        <f t="shared" si="46"/>
        <v>0</v>
      </c>
      <c r="DV45" s="86">
        <f t="shared" si="47"/>
        <v>0</v>
      </c>
      <c r="DW45" s="86">
        <f t="shared" si="48"/>
        <v>0</v>
      </c>
      <c r="DX45" s="86">
        <f t="shared" si="49"/>
        <v>0</v>
      </c>
      <c r="DY45" s="86">
        <f t="shared" si="50"/>
        <v>0</v>
      </c>
      <c r="DZ45" s="86">
        <f t="shared" si="51"/>
        <v>0</v>
      </c>
      <c r="EA45" s="86">
        <f t="shared" si="52"/>
        <v>0</v>
      </c>
      <c r="EB45" s="86">
        <f t="shared" si="53"/>
        <v>0</v>
      </c>
      <c r="EC45" s="86">
        <f t="shared" si="54"/>
        <v>0</v>
      </c>
      <c r="ED45" s="86">
        <f t="shared" si="55"/>
        <v>0</v>
      </c>
      <c r="EE45" s="86">
        <f t="shared" si="56"/>
        <v>0</v>
      </c>
      <c r="EF45" s="86">
        <f t="shared" si="57"/>
        <v>0</v>
      </c>
      <c r="EG45" s="86">
        <f t="shared" si="58"/>
        <v>0</v>
      </c>
      <c r="EH45" s="86">
        <f t="shared" si="59"/>
        <v>0</v>
      </c>
      <c r="EI45" s="86">
        <f t="shared" si="60"/>
        <v>0</v>
      </c>
      <c r="EJ45" s="86">
        <f t="shared" si="61"/>
        <v>0</v>
      </c>
    </row>
    <row r="46" spans="1:140" ht="13.15" customHeight="1" x14ac:dyDescent="0.2">
      <c r="A46" s="95" t="s">
        <v>120</v>
      </c>
      <c r="B46" s="95">
        <v>94</v>
      </c>
      <c r="C46" s="95" t="s">
        <v>107</v>
      </c>
      <c r="D46" s="97" t="s">
        <v>155</v>
      </c>
      <c r="E46" s="97"/>
      <c r="F46" s="97"/>
      <c r="G46" s="97"/>
      <c r="H46" s="97"/>
      <c r="I46" s="97"/>
      <c r="J46" s="97"/>
      <c r="K46" s="97"/>
      <c r="L46" s="97"/>
      <c r="M46" s="97"/>
      <c r="N46" s="97"/>
      <c r="O46" s="97"/>
      <c r="P46" s="97"/>
      <c r="Q46" s="97"/>
      <c r="R46" s="96">
        <v>-30000</v>
      </c>
      <c r="S46" s="276">
        <v>10000</v>
      </c>
      <c r="T46" s="99">
        <v>10000</v>
      </c>
      <c r="U46" s="99">
        <v>10000</v>
      </c>
      <c r="V46" s="99"/>
      <c r="W46" s="99"/>
      <c r="X46" s="99"/>
      <c r="Y46" s="99"/>
      <c r="Z46" s="99"/>
      <c r="AA46" s="99"/>
      <c r="AB46" s="109"/>
      <c r="AC46" s="109"/>
      <c r="AD46" s="109"/>
      <c r="AE46" s="109"/>
      <c r="AF46" s="109"/>
      <c r="AG46" s="109"/>
      <c r="AH46" s="147"/>
      <c r="AI46" s="147"/>
      <c r="AJ46" s="147"/>
      <c r="AK46" s="147"/>
      <c r="AL46" s="147"/>
      <c r="AM46" s="147"/>
      <c r="AN46" s="147"/>
      <c r="AO46" s="147"/>
      <c r="AP46" s="147"/>
      <c r="AQ46" s="147"/>
      <c r="AR46" s="147"/>
      <c r="AS46" s="147"/>
      <c r="AT46" s="147"/>
      <c r="AU46" s="147"/>
      <c r="AV46" s="147"/>
      <c r="AW46" s="147"/>
      <c r="AX46" s="147"/>
      <c r="AY46" s="147"/>
      <c r="AZ46" s="147"/>
      <c r="BA46" s="147"/>
      <c r="BB46" s="147"/>
      <c r="BC46" s="147"/>
      <c r="BD46" s="147"/>
      <c r="BE46" s="147"/>
      <c r="BF46" s="147"/>
      <c r="BG46" s="147"/>
      <c r="BH46" s="147"/>
      <c r="BI46" s="147"/>
      <c r="BJ46" s="147"/>
      <c r="BK46" s="147"/>
      <c r="BL46" s="147"/>
      <c r="BM46" s="147"/>
      <c r="BN46" s="147"/>
      <c r="BO46" s="147"/>
      <c r="BP46" s="147"/>
      <c r="BQ46" s="147"/>
      <c r="BR46" s="147"/>
      <c r="BS46" s="147"/>
      <c r="BT46" s="147"/>
      <c r="BU46" s="147"/>
      <c r="BV46" s="147"/>
      <c r="BW46" s="147"/>
      <c r="BX46" s="147"/>
      <c r="BY46" s="147"/>
      <c r="BZ46" s="116"/>
      <c r="CA46" s="113">
        <f t="shared" si="0"/>
        <v>0</v>
      </c>
      <c r="CB46" s="275">
        <f t="shared" si="1"/>
        <v>0</v>
      </c>
      <c r="CC46" s="275">
        <f t="shared" si="2"/>
        <v>0</v>
      </c>
      <c r="CD46" s="275">
        <f t="shared" si="3"/>
        <v>0</v>
      </c>
      <c r="CE46" s="275">
        <f t="shared" si="4"/>
        <v>0</v>
      </c>
      <c r="CF46" s="275">
        <f t="shared" si="5"/>
        <v>0</v>
      </c>
      <c r="CG46" s="275">
        <f t="shared" si="6"/>
        <v>0</v>
      </c>
      <c r="CH46" s="275">
        <f t="shared" si="7"/>
        <v>0</v>
      </c>
      <c r="CI46" s="275">
        <f t="shared" si="8"/>
        <v>0</v>
      </c>
      <c r="CJ46" s="275">
        <f t="shared" si="9"/>
        <v>0</v>
      </c>
      <c r="CK46" s="275">
        <f t="shared" si="10"/>
        <v>0</v>
      </c>
      <c r="CL46" s="275">
        <f t="shared" si="11"/>
        <v>0</v>
      </c>
      <c r="CM46" s="113">
        <f t="shared" si="12"/>
        <v>0</v>
      </c>
      <c r="CN46" s="113">
        <f t="shared" si="13"/>
        <v>0</v>
      </c>
      <c r="CO46" s="113">
        <f t="shared" si="14"/>
        <v>-30000</v>
      </c>
      <c r="CP46" s="100">
        <f t="shared" si="15"/>
        <v>-20000</v>
      </c>
      <c r="CQ46" s="101">
        <f t="shared" si="39"/>
        <v>-10000</v>
      </c>
      <c r="CR46" s="101">
        <f t="shared" si="16"/>
        <v>0</v>
      </c>
      <c r="CS46" s="101">
        <f t="shared" si="17"/>
        <v>0</v>
      </c>
      <c r="CT46" s="101">
        <f t="shared" si="18"/>
        <v>0</v>
      </c>
      <c r="CU46" s="101">
        <f t="shared" si="19"/>
        <v>0</v>
      </c>
      <c r="CV46" s="101">
        <f t="shared" si="20"/>
        <v>0</v>
      </c>
      <c r="CW46" s="101">
        <f t="shared" si="21"/>
        <v>0</v>
      </c>
      <c r="CX46" s="101">
        <f t="shared" si="40"/>
        <v>0</v>
      </c>
      <c r="CY46" s="101">
        <f t="shared" si="22"/>
        <v>0</v>
      </c>
      <c r="CZ46" s="101">
        <f t="shared" si="23"/>
        <v>0</v>
      </c>
      <c r="DA46" s="101">
        <f t="shared" si="41"/>
        <v>0</v>
      </c>
      <c r="DB46" s="101">
        <f t="shared" si="42"/>
        <v>0</v>
      </c>
      <c r="DC46" s="101">
        <f t="shared" si="24"/>
        <v>0</v>
      </c>
      <c r="DD46" s="101">
        <f t="shared" si="25"/>
        <v>0</v>
      </c>
      <c r="DE46" s="101">
        <f t="shared" si="26"/>
        <v>0</v>
      </c>
      <c r="DF46" s="101">
        <f t="shared" si="27"/>
        <v>0</v>
      </c>
      <c r="DG46" s="101">
        <f t="shared" si="28"/>
        <v>0</v>
      </c>
      <c r="DH46" s="101">
        <f t="shared" si="29"/>
        <v>0</v>
      </c>
      <c r="DI46" s="101">
        <f t="shared" si="30"/>
        <v>0</v>
      </c>
      <c r="DJ46" s="101">
        <f t="shared" si="43"/>
        <v>0</v>
      </c>
      <c r="DK46" s="101">
        <f t="shared" si="31"/>
        <v>0</v>
      </c>
      <c r="DL46" s="101">
        <f t="shared" si="32"/>
        <v>0</v>
      </c>
      <c r="DM46" s="101">
        <f t="shared" si="33"/>
        <v>0</v>
      </c>
      <c r="DN46" s="101">
        <f t="shared" si="34"/>
        <v>0</v>
      </c>
      <c r="DO46" s="101">
        <f t="shared" si="35"/>
        <v>0</v>
      </c>
      <c r="DP46" s="101">
        <f t="shared" si="36"/>
        <v>0</v>
      </c>
      <c r="DQ46" s="101">
        <f t="shared" si="37"/>
        <v>0</v>
      </c>
      <c r="DR46" s="101">
        <f t="shared" si="38"/>
        <v>0</v>
      </c>
      <c r="DS46" s="101">
        <f t="shared" si="44"/>
        <v>0</v>
      </c>
      <c r="DT46" s="86">
        <f t="shared" si="45"/>
        <v>0</v>
      </c>
      <c r="DU46" s="86">
        <f t="shared" si="46"/>
        <v>0</v>
      </c>
      <c r="DV46" s="86">
        <f t="shared" si="47"/>
        <v>0</v>
      </c>
      <c r="DW46" s="86">
        <f t="shared" si="48"/>
        <v>0</v>
      </c>
      <c r="DX46" s="86">
        <f t="shared" si="49"/>
        <v>0</v>
      </c>
      <c r="DY46" s="86">
        <f t="shared" si="50"/>
        <v>0</v>
      </c>
      <c r="DZ46" s="86">
        <f t="shared" si="51"/>
        <v>0</v>
      </c>
      <c r="EA46" s="86">
        <f t="shared" si="52"/>
        <v>0</v>
      </c>
      <c r="EB46" s="86">
        <f t="shared" si="53"/>
        <v>0</v>
      </c>
      <c r="EC46" s="86">
        <f t="shared" si="54"/>
        <v>0</v>
      </c>
      <c r="ED46" s="86">
        <f t="shared" si="55"/>
        <v>0</v>
      </c>
      <c r="EE46" s="86">
        <f t="shared" si="56"/>
        <v>0</v>
      </c>
      <c r="EF46" s="86">
        <f t="shared" si="57"/>
        <v>0</v>
      </c>
      <c r="EG46" s="86">
        <f t="shared" si="58"/>
        <v>0</v>
      </c>
      <c r="EH46" s="86">
        <f t="shared" si="59"/>
        <v>0</v>
      </c>
      <c r="EI46" s="86">
        <f t="shared" si="60"/>
        <v>0</v>
      </c>
      <c r="EJ46" s="86">
        <f t="shared" si="61"/>
        <v>0</v>
      </c>
    </row>
    <row r="47" spans="1:140" ht="13.15" customHeight="1" x14ac:dyDescent="0.2">
      <c r="A47" s="95" t="s">
        <v>120</v>
      </c>
      <c r="B47" s="95">
        <v>23</v>
      </c>
      <c r="C47" s="95" t="s">
        <v>160</v>
      </c>
      <c r="D47" s="97" t="s">
        <v>155</v>
      </c>
      <c r="E47" s="97"/>
      <c r="F47" s="97"/>
      <c r="G47" s="97"/>
      <c r="H47" s="97"/>
      <c r="I47" s="97"/>
      <c r="J47" s="97"/>
      <c r="K47" s="97"/>
      <c r="L47" s="97"/>
      <c r="M47" s="97"/>
      <c r="N47" s="97"/>
      <c r="O47" s="97"/>
      <c r="P47" s="97"/>
      <c r="Q47" s="97"/>
      <c r="R47" s="98"/>
      <c r="S47" s="96">
        <v>-86611.56</v>
      </c>
      <c r="T47" s="99">
        <v>17322.310000000001</v>
      </c>
      <c r="U47" s="99">
        <v>17322.310000000001</v>
      </c>
      <c r="V47" s="99">
        <v>17000</v>
      </c>
      <c r="W47" s="99">
        <v>17664.62</v>
      </c>
      <c r="X47" s="99">
        <v>17302.32</v>
      </c>
      <c r="Y47" s="99"/>
      <c r="Z47" s="99"/>
      <c r="AA47" s="99"/>
      <c r="AB47" s="109"/>
      <c r="AC47" s="109"/>
      <c r="AD47" s="109"/>
      <c r="AE47" s="109"/>
      <c r="AF47" s="109"/>
      <c r="AG47" s="109"/>
      <c r="AH47" s="147"/>
      <c r="AI47" s="147"/>
      <c r="AJ47" s="147"/>
      <c r="AK47" s="147"/>
      <c r="AL47" s="147"/>
      <c r="AM47" s="147"/>
      <c r="AN47" s="147"/>
      <c r="AO47" s="147"/>
      <c r="AP47" s="147"/>
      <c r="AQ47" s="147"/>
      <c r="AR47" s="147"/>
      <c r="AS47" s="147"/>
      <c r="AT47" s="147"/>
      <c r="AU47" s="147"/>
      <c r="AV47" s="147"/>
      <c r="AW47" s="147"/>
      <c r="AX47" s="147"/>
      <c r="AY47" s="147"/>
      <c r="AZ47" s="147"/>
      <c r="BA47" s="147"/>
      <c r="BB47" s="147"/>
      <c r="BC47" s="147"/>
      <c r="BD47" s="147"/>
      <c r="BE47" s="147"/>
      <c r="BF47" s="147"/>
      <c r="BG47" s="147"/>
      <c r="BH47" s="147"/>
      <c r="BI47" s="147"/>
      <c r="BJ47" s="147"/>
      <c r="BK47" s="147"/>
      <c r="BL47" s="147"/>
      <c r="BM47" s="147"/>
      <c r="BN47" s="147"/>
      <c r="BO47" s="147"/>
      <c r="BP47" s="147"/>
      <c r="BQ47" s="147"/>
      <c r="BR47" s="147"/>
      <c r="BS47" s="147"/>
      <c r="BT47" s="147"/>
      <c r="BU47" s="147"/>
      <c r="BV47" s="147"/>
      <c r="BW47" s="147"/>
      <c r="BX47" s="147"/>
      <c r="BY47" s="147"/>
      <c r="BZ47" s="116"/>
      <c r="CA47" s="113">
        <f t="shared" si="0"/>
        <v>0</v>
      </c>
      <c r="CB47" s="275">
        <f t="shared" si="1"/>
        <v>0</v>
      </c>
      <c r="CC47" s="275">
        <f t="shared" si="2"/>
        <v>0</v>
      </c>
      <c r="CD47" s="275">
        <f t="shared" si="3"/>
        <v>0</v>
      </c>
      <c r="CE47" s="275">
        <f t="shared" si="4"/>
        <v>0</v>
      </c>
      <c r="CF47" s="275">
        <f t="shared" si="5"/>
        <v>0</v>
      </c>
      <c r="CG47" s="275">
        <f t="shared" si="6"/>
        <v>0</v>
      </c>
      <c r="CH47" s="275">
        <f t="shared" si="7"/>
        <v>0</v>
      </c>
      <c r="CI47" s="275">
        <f t="shared" si="8"/>
        <v>0</v>
      </c>
      <c r="CJ47" s="275">
        <f t="shared" si="9"/>
        <v>0</v>
      </c>
      <c r="CK47" s="275">
        <f t="shared" si="10"/>
        <v>0</v>
      </c>
      <c r="CL47" s="275">
        <f t="shared" si="11"/>
        <v>0</v>
      </c>
      <c r="CM47" s="113">
        <f t="shared" si="12"/>
        <v>0</v>
      </c>
      <c r="CN47" s="113">
        <f t="shared" si="13"/>
        <v>0</v>
      </c>
      <c r="CO47" s="113">
        <f t="shared" si="14"/>
        <v>0</v>
      </c>
      <c r="CP47" s="100">
        <f t="shared" si="15"/>
        <v>-86611.56</v>
      </c>
      <c r="CQ47" s="101">
        <f t="shared" si="39"/>
        <v>-69289.25</v>
      </c>
      <c r="CR47" s="101">
        <f t="shared" si="16"/>
        <v>-51966.94</v>
      </c>
      <c r="CS47" s="101">
        <f t="shared" si="17"/>
        <v>-34966.94</v>
      </c>
      <c r="CT47" s="101">
        <f t="shared" si="18"/>
        <v>-17302.320000000003</v>
      </c>
      <c r="CU47" s="101">
        <f t="shared" si="19"/>
        <v>0</v>
      </c>
      <c r="CV47" s="101">
        <f t="shared" si="20"/>
        <v>0</v>
      </c>
      <c r="CW47" s="101">
        <f t="shared" si="21"/>
        <v>0</v>
      </c>
      <c r="CX47" s="101">
        <f t="shared" si="40"/>
        <v>0</v>
      </c>
      <c r="CY47" s="101">
        <f t="shared" si="22"/>
        <v>0</v>
      </c>
      <c r="CZ47" s="101">
        <f t="shared" si="23"/>
        <v>0</v>
      </c>
      <c r="DA47" s="101">
        <f t="shared" si="41"/>
        <v>0</v>
      </c>
      <c r="DB47" s="101">
        <f t="shared" si="42"/>
        <v>0</v>
      </c>
      <c r="DC47" s="101">
        <f t="shared" si="24"/>
        <v>0</v>
      </c>
      <c r="DD47" s="101">
        <f t="shared" si="25"/>
        <v>0</v>
      </c>
      <c r="DE47" s="101">
        <f t="shared" si="26"/>
        <v>0</v>
      </c>
      <c r="DF47" s="101">
        <f t="shared" si="27"/>
        <v>0</v>
      </c>
      <c r="DG47" s="101">
        <f t="shared" si="28"/>
        <v>0</v>
      </c>
      <c r="DH47" s="101">
        <f t="shared" si="29"/>
        <v>0</v>
      </c>
      <c r="DI47" s="101">
        <f t="shared" si="30"/>
        <v>0</v>
      </c>
      <c r="DJ47" s="101">
        <f t="shared" si="43"/>
        <v>0</v>
      </c>
      <c r="DK47" s="101">
        <f t="shared" si="31"/>
        <v>0</v>
      </c>
      <c r="DL47" s="101">
        <f t="shared" si="32"/>
        <v>0</v>
      </c>
      <c r="DM47" s="101">
        <f t="shared" si="33"/>
        <v>0</v>
      </c>
      <c r="DN47" s="101">
        <f t="shared" si="34"/>
        <v>0</v>
      </c>
      <c r="DO47" s="101">
        <f t="shared" si="35"/>
        <v>0</v>
      </c>
      <c r="DP47" s="101">
        <f t="shared" si="36"/>
        <v>0</v>
      </c>
      <c r="DQ47" s="101">
        <f t="shared" si="37"/>
        <v>0</v>
      </c>
      <c r="DR47" s="101">
        <f t="shared" si="38"/>
        <v>0</v>
      </c>
      <c r="DS47" s="101">
        <f t="shared" si="44"/>
        <v>0</v>
      </c>
      <c r="DT47" s="86">
        <f t="shared" si="45"/>
        <v>0</v>
      </c>
      <c r="DU47" s="86">
        <f t="shared" si="46"/>
        <v>0</v>
      </c>
      <c r="DV47" s="86">
        <f t="shared" si="47"/>
        <v>0</v>
      </c>
      <c r="DW47" s="86">
        <f t="shared" si="48"/>
        <v>0</v>
      </c>
      <c r="DX47" s="86">
        <f t="shared" si="49"/>
        <v>0</v>
      </c>
      <c r="DY47" s="86">
        <f t="shared" si="50"/>
        <v>0</v>
      </c>
      <c r="DZ47" s="86">
        <f t="shared" si="51"/>
        <v>0</v>
      </c>
      <c r="EA47" s="86">
        <f t="shared" si="52"/>
        <v>0</v>
      </c>
      <c r="EB47" s="86">
        <f t="shared" si="53"/>
        <v>0</v>
      </c>
      <c r="EC47" s="86">
        <f t="shared" si="54"/>
        <v>0</v>
      </c>
      <c r="ED47" s="86">
        <f t="shared" si="55"/>
        <v>0</v>
      </c>
      <c r="EE47" s="86">
        <f t="shared" si="56"/>
        <v>0</v>
      </c>
      <c r="EF47" s="86">
        <f t="shared" si="57"/>
        <v>0</v>
      </c>
      <c r="EG47" s="86">
        <f t="shared" si="58"/>
        <v>0</v>
      </c>
      <c r="EH47" s="86">
        <f t="shared" si="59"/>
        <v>0</v>
      </c>
      <c r="EI47" s="86">
        <f t="shared" si="60"/>
        <v>0</v>
      </c>
      <c r="EJ47" s="86">
        <f t="shared" si="61"/>
        <v>0</v>
      </c>
    </row>
    <row r="48" spans="1:140" ht="13.15" customHeight="1" x14ac:dyDescent="0.2">
      <c r="A48" s="95" t="s">
        <v>120</v>
      </c>
      <c r="B48" s="95">
        <v>213</v>
      </c>
      <c r="C48" s="95" t="s">
        <v>174</v>
      </c>
      <c r="D48" s="97" t="s">
        <v>155</v>
      </c>
      <c r="E48" s="97"/>
      <c r="F48" s="97"/>
      <c r="G48" s="97"/>
      <c r="H48" s="97"/>
      <c r="I48" s="97"/>
      <c r="J48" s="97"/>
      <c r="K48" s="97"/>
      <c r="L48" s="97"/>
      <c r="M48" s="97"/>
      <c r="N48" s="97"/>
      <c r="O48" s="97"/>
      <c r="P48" s="97"/>
      <c r="Q48" s="97"/>
      <c r="R48" s="98"/>
      <c r="S48" s="99"/>
      <c r="T48" s="96">
        <v>-64379.34</v>
      </c>
      <c r="U48" s="99">
        <v>10729.89</v>
      </c>
      <c r="V48" s="99">
        <v>10729.89</v>
      </c>
      <c r="W48" s="99">
        <v>10729.89</v>
      </c>
      <c r="X48" s="99">
        <v>10729.89</v>
      </c>
      <c r="Y48" s="99">
        <v>10729.89</v>
      </c>
      <c r="Z48" s="96">
        <f>10729.89+1377.41-58264.46</f>
        <v>-46157.16</v>
      </c>
      <c r="AA48" s="96">
        <f>11377.41-25000</f>
        <v>-13622.59</v>
      </c>
      <c r="AB48" s="109">
        <f>11377.41+6250</f>
        <v>17627.41</v>
      </c>
      <c r="AC48" s="109">
        <f>11377.41+6250</f>
        <v>17627.41</v>
      </c>
      <c r="AD48" s="96">
        <f>(11377.41+6250-483872.08)</f>
        <v>-466244.67000000004</v>
      </c>
      <c r="AE48" s="109">
        <f>11377.41+6250</f>
        <v>17627.41</v>
      </c>
      <c r="AF48" s="109">
        <v>60484.01</v>
      </c>
      <c r="AG48" s="109">
        <v>60484.01</v>
      </c>
      <c r="AH48" s="147">
        <v>60484.01</v>
      </c>
      <c r="AI48" s="147">
        <v>60484.01</v>
      </c>
      <c r="AJ48" s="147">
        <v>60484.01</v>
      </c>
      <c r="AK48" s="147">
        <v>60484.01</v>
      </c>
      <c r="AL48" s="147">
        <v>60484.01</v>
      </c>
      <c r="AM48" s="147">
        <v>60484.01</v>
      </c>
      <c r="AN48" s="147"/>
      <c r="AO48" s="96">
        <v>-140495.87</v>
      </c>
      <c r="AP48" s="147">
        <v>70247.929999999993</v>
      </c>
      <c r="AQ48" s="147">
        <v>70247.94</v>
      </c>
      <c r="AR48" s="147"/>
      <c r="AS48" s="147"/>
      <c r="AT48" s="147"/>
      <c r="AU48" s="147"/>
      <c r="AV48" s="147"/>
      <c r="AW48" s="147"/>
      <c r="AX48" s="147"/>
      <c r="AY48" s="147"/>
      <c r="AZ48" s="147"/>
      <c r="BA48" s="147"/>
      <c r="BB48" s="147"/>
      <c r="BC48" s="147"/>
      <c r="BD48" s="147"/>
      <c r="BE48" s="147"/>
      <c r="BF48" s="147"/>
      <c r="BG48" s="147"/>
      <c r="BH48" s="147"/>
      <c r="BI48" s="147"/>
      <c r="BJ48" s="147"/>
      <c r="BK48" s="147"/>
      <c r="BL48" s="147"/>
      <c r="BM48" s="147"/>
      <c r="BN48" s="147"/>
      <c r="BO48" s="147"/>
      <c r="BP48" s="147"/>
      <c r="BQ48" s="147"/>
      <c r="BR48" s="147"/>
      <c r="BS48" s="147"/>
      <c r="BT48" s="147"/>
      <c r="BU48" s="147"/>
      <c r="BV48" s="147"/>
      <c r="BW48" s="147"/>
      <c r="BX48" s="147"/>
      <c r="BY48" s="147"/>
      <c r="BZ48" s="116"/>
      <c r="CA48" s="113">
        <f t="shared" si="0"/>
        <v>0</v>
      </c>
      <c r="CB48" s="275">
        <f t="shared" si="1"/>
        <v>0</v>
      </c>
      <c r="CC48" s="275">
        <f t="shared" si="2"/>
        <v>0</v>
      </c>
      <c r="CD48" s="275">
        <f t="shared" si="3"/>
        <v>0</v>
      </c>
      <c r="CE48" s="275">
        <f t="shared" si="4"/>
        <v>0</v>
      </c>
      <c r="CF48" s="275">
        <f t="shared" si="5"/>
        <v>0</v>
      </c>
      <c r="CG48" s="275">
        <f t="shared" si="6"/>
        <v>0</v>
      </c>
      <c r="CH48" s="275">
        <f t="shared" si="7"/>
        <v>0</v>
      </c>
      <c r="CI48" s="275">
        <f t="shared" si="8"/>
        <v>0</v>
      </c>
      <c r="CJ48" s="275">
        <f t="shared" si="9"/>
        <v>0</v>
      </c>
      <c r="CK48" s="275">
        <f t="shared" si="10"/>
        <v>0</v>
      </c>
      <c r="CL48" s="275">
        <f t="shared" si="11"/>
        <v>0</v>
      </c>
      <c r="CM48" s="113">
        <f t="shared" si="12"/>
        <v>0</v>
      </c>
      <c r="CN48" s="113">
        <f t="shared" si="13"/>
        <v>0</v>
      </c>
      <c r="CO48" s="113">
        <f t="shared" si="14"/>
        <v>0</v>
      </c>
      <c r="CP48" s="100">
        <f t="shared" si="15"/>
        <v>0</v>
      </c>
      <c r="CQ48" s="101">
        <f t="shared" si="39"/>
        <v>-64379.34</v>
      </c>
      <c r="CR48" s="101">
        <f t="shared" si="16"/>
        <v>-53649.45</v>
      </c>
      <c r="CS48" s="101">
        <f t="shared" si="17"/>
        <v>-42919.56</v>
      </c>
      <c r="CT48" s="101">
        <f t="shared" si="18"/>
        <v>-32189.67</v>
      </c>
      <c r="CU48" s="101">
        <f t="shared" si="19"/>
        <v>-21459.78</v>
      </c>
      <c r="CV48" s="101">
        <f t="shared" si="20"/>
        <v>-10729.89</v>
      </c>
      <c r="CW48" s="101">
        <f t="shared" si="21"/>
        <v>-56887.05</v>
      </c>
      <c r="CX48" s="101">
        <f t="shared" si="40"/>
        <v>-70509.64</v>
      </c>
      <c r="CY48" s="101">
        <f t="shared" si="22"/>
        <v>-52882.229999999996</v>
      </c>
      <c r="CZ48" s="101">
        <f t="shared" si="23"/>
        <v>-35254.819999999992</v>
      </c>
      <c r="DA48" s="101">
        <f t="shared" si="41"/>
        <v>-501499.49000000005</v>
      </c>
      <c r="DB48" s="101">
        <f t="shared" si="42"/>
        <v>-483872.08000000007</v>
      </c>
      <c r="DC48" s="101">
        <f t="shared" si="24"/>
        <v>-423388.07000000007</v>
      </c>
      <c r="DD48" s="101">
        <f t="shared" si="25"/>
        <v>-362904.06000000006</v>
      </c>
      <c r="DE48" s="101">
        <f t="shared" si="26"/>
        <v>-302420.05000000005</v>
      </c>
      <c r="DF48" s="101">
        <f t="shared" si="27"/>
        <v>-241936.04000000004</v>
      </c>
      <c r="DG48" s="101">
        <f t="shared" si="28"/>
        <v>-181452.03000000003</v>
      </c>
      <c r="DH48" s="101">
        <f t="shared" si="29"/>
        <v>-120968.02000000002</v>
      </c>
      <c r="DI48" s="101">
        <f t="shared" si="30"/>
        <v>-60484.010000000017</v>
      </c>
      <c r="DJ48" s="101">
        <f t="shared" si="43"/>
        <v>0</v>
      </c>
      <c r="DK48" s="101">
        <f t="shared" si="31"/>
        <v>0</v>
      </c>
      <c r="DL48" s="101">
        <f t="shared" si="32"/>
        <v>-140495.87</v>
      </c>
      <c r="DM48" s="101">
        <f t="shared" si="33"/>
        <v>-70247.94</v>
      </c>
      <c r="DN48" s="101">
        <f t="shared" si="34"/>
        <v>0</v>
      </c>
      <c r="DO48" s="101">
        <f t="shared" si="35"/>
        <v>0</v>
      </c>
      <c r="DP48" s="101">
        <f t="shared" si="36"/>
        <v>0</v>
      </c>
      <c r="DQ48" s="101">
        <f t="shared" si="37"/>
        <v>0</v>
      </c>
      <c r="DR48" s="101">
        <f t="shared" si="38"/>
        <v>0</v>
      </c>
      <c r="DS48" s="101">
        <f t="shared" si="44"/>
        <v>0</v>
      </c>
      <c r="DT48" s="86">
        <f t="shared" si="45"/>
        <v>0</v>
      </c>
      <c r="DU48" s="86">
        <f t="shared" si="46"/>
        <v>0</v>
      </c>
      <c r="DV48" s="86">
        <f t="shared" si="47"/>
        <v>0</v>
      </c>
      <c r="DW48" s="86">
        <f t="shared" si="48"/>
        <v>0</v>
      </c>
      <c r="DX48" s="86">
        <f t="shared" si="49"/>
        <v>0</v>
      </c>
      <c r="DY48" s="86">
        <f t="shared" si="50"/>
        <v>0</v>
      </c>
      <c r="DZ48" s="86">
        <f t="shared" si="51"/>
        <v>0</v>
      </c>
      <c r="EA48" s="86">
        <f t="shared" si="52"/>
        <v>0</v>
      </c>
      <c r="EB48" s="86">
        <f t="shared" si="53"/>
        <v>0</v>
      </c>
      <c r="EC48" s="86">
        <f t="shared" si="54"/>
        <v>0</v>
      </c>
      <c r="ED48" s="86">
        <f t="shared" si="55"/>
        <v>0</v>
      </c>
      <c r="EE48" s="86">
        <f t="shared" si="56"/>
        <v>0</v>
      </c>
      <c r="EF48" s="86">
        <f t="shared" si="57"/>
        <v>0</v>
      </c>
      <c r="EG48" s="86">
        <f t="shared" si="58"/>
        <v>0</v>
      </c>
      <c r="EH48" s="86">
        <f t="shared" si="59"/>
        <v>0</v>
      </c>
      <c r="EI48" s="86">
        <f t="shared" si="60"/>
        <v>0</v>
      </c>
      <c r="EJ48" s="86">
        <f t="shared" si="61"/>
        <v>0</v>
      </c>
    </row>
    <row r="49" spans="1:140" ht="13.15" customHeight="1" x14ac:dyDescent="0.2">
      <c r="A49" s="95" t="s">
        <v>120</v>
      </c>
      <c r="B49" s="95">
        <v>150</v>
      </c>
      <c r="C49" s="95" t="s">
        <v>184</v>
      </c>
      <c r="D49" s="97" t="s">
        <v>155</v>
      </c>
      <c r="E49" s="97"/>
      <c r="F49" s="97"/>
      <c r="G49" s="97"/>
      <c r="H49" s="97"/>
      <c r="I49" s="97"/>
      <c r="J49" s="97"/>
      <c r="K49" s="97"/>
      <c r="L49" s="97"/>
      <c r="M49" s="97"/>
      <c r="N49" s="97"/>
      <c r="O49" s="97"/>
      <c r="P49" s="97"/>
      <c r="Q49" s="97"/>
      <c r="R49" s="98"/>
      <c r="S49" s="99"/>
      <c r="T49" s="99"/>
      <c r="U49" s="96">
        <f>18750-150000</f>
        <v>-131250</v>
      </c>
      <c r="V49" s="99">
        <v>18750</v>
      </c>
      <c r="W49" s="99">
        <v>18750</v>
      </c>
      <c r="X49" s="99">
        <v>93750</v>
      </c>
      <c r="Y49" s="99"/>
      <c r="Z49" s="99"/>
      <c r="AA49" s="99"/>
      <c r="AB49" s="99"/>
      <c r="AC49" s="109"/>
      <c r="AD49" s="109"/>
      <c r="AE49" s="109"/>
      <c r="AF49" s="109"/>
      <c r="AG49" s="109"/>
      <c r="AH49" s="147"/>
      <c r="AI49" s="147"/>
      <c r="AJ49" s="147"/>
      <c r="AK49" s="147"/>
      <c r="AL49" s="147"/>
      <c r="AM49" s="147"/>
      <c r="AN49" s="147"/>
      <c r="AO49" s="147"/>
      <c r="AP49" s="147"/>
      <c r="AQ49" s="147"/>
      <c r="AR49" s="147"/>
      <c r="AS49" s="147"/>
      <c r="AT49" s="147"/>
      <c r="AU49" s="147"/>
      <c r="AV49" s="147"/>
      <c r="AW49" s="147"/>
      <c r="AX49" s="147"/>
      <c r="AY49" s="147"/>
      <c r="AZ49" s="147"/>
      <c r="BA49" s="147"/>
      <c r="BB49" s="147"/>
      <c r="BC49" s="147"/>
      <c r="BD49" s="147"/>
      <c r="BE49" s="147"/>
      <c r="BF49" s="147"/>
      <c r="BG49" s="147"/>
      <c r="BH49" s="147"/>
      <c r="BI49" s="147"/>
      <c r="BJ49" s="147"/>
      <c r="BK49" s="147"/>
      <c r="BL49" s="147"/>
      <c r="BM49" s="147"/>
      <c r="BN49" s="147"/>
      <c r="BO49" s="147"/>
      <c r="BP49" s="147"/>
      <c r="BQ49" s="147"/>
      <c r="BR49" s="147"/>
      <c r="BS49" s="147"/>
      <c r="BT49" s="147"/>
      <c r="BU49" s="147"/>
      <c r="BV49" s="147"/>
      <c r="BW49" s="147"/>
      <c r="BX49" s="147"/>
      <c r="BY49" s="147"/>
      <c r="BZ49" s="116"/>
      <c r="CA49" s="113">
        <f t="shared" si="0"/>
        <v>0</v>
      </c>
      <c r="CB49" s="275">
        <f t="shared" si="1"/>
        <v>0</v>
      </c>
      <c r="CC49" s="275">
        <f t="shared" si="2"/>
        <v>0</v>
      </c>
      <c r="CD49" s="275">
        <f t="shared" si="3"/>
        <v>0</v>
      </c>
      <c r="CE49" s="275">
        <f t="shared" si="4"/>
        <v>0</v>
      </c>
      <c r="CF49" s="275">
        <f t="shared" si="5"/>
        <v>0</v>
      </c>
      <c r="CG49" s="275">
        <f t="shared" si="6"/>
        <v>0</v>
      </c>
      <c r="CH49" s="275">
        <f t="shared" si="7"/>
        <v>0</v>
      </c>
      <c r="CI49" s="275">
        <f t="shared" si="8"/>
        <v>0</v>
      </c>
      <c r="CJ49" s="275">
        <f t="shared" si="9"/>
        <v>0</v>
      </c>
      <c r="CK49" s="275">
        <f t="shared" si="10"/>
        <v>0</v>
      </c>
      <c r="CL49" s="275">
        <f t="shared" si="11"/>
        <v>0</v>
      </c>
      <c r="CM49" s="113">
        <f t="shared" si="12"/>
        <v>0</v>
      </c>
      <c r="CN49" s="113">
        <f t="shared" si="13"/>
        <v>0</v>
      </c>
      <c r="CO49" s="113">
        <f t="shared" si="14"/>
        <v>0</v>
      </c>
      <c r="CP49" s="100">
        <f t="shared" si="15"/>
        <v>0</v>
      </c>
      <c r="CQ49" s="101">
        <f t="shared" si="39"/>
        <v>0</v>
      </c>
      <c r="CR49" s="101">
        <f t="shared" si="16"/>
        <v>-131250</v>
      </c>
      <c r="CS49" s="101">
        <f t="shared" si="17"/>
        <v>-112500</v>
      </c>
      <c r="CT49" s="101">
        <f t="shared" si="18"/>
        <v>-93750</v>
      </c>
      <c r="CU49" s="101">
        <f t="shared" si="19"/>
        <v>0</v>
      </c>
      <c r="CV49" s="101">
        <f t="shared" si="20"/>
        <v>0</v>
      </c>
      <c r="CW49" s="101">
        <f t="shared" si="21"/>
        <v>0</v>
      </c>
      <c r="CX49" s="101">
        <f t="shared" si="40"/>
        <v>0</v>
      </c>
      <c r="CY49" s="101">
        <f t="shared" si="22"/>
        <v>0</v>
      </c>
      <c r="CZ49" s="101">
        <f t="shared" si="23"/>
        <v>0</v>
      </c>
      <c r="DA49" s="101">
        <f t="shared" si="41"/>
        <v>0</v>
      </c>
      <c r="DB49" s="101">
        <f t="shared" si="42"/>
        <v>0</v>
      </c>
      <c r="DC49" s="101">
        <f t="shared" si="24"/>
        <v>0</v>
      </c>
      <c r="DD49" s="101">
        <f t="shared" si="25"/>
        <v>0</v>
      </c>
      <c r="DE49" s="101">
        <f t="shared" si="26"/>
        <v>0</v>
      </c>
      <c r="DF49" s="101">
        <f t="shared" si="27"/>
        <v>0</v>
      </c>
      <c r="DG49" s="101">
        <f t="shared" si="28"/>
        <v>0</v>
      </c>
      <c r="DH49" s="101">
        <f t="shared" si="29"/>
        <v>0</v>
      </c>
      <c r="DI49" s="101">
        <f t="shared" si="30"/>
        <v>0</v>
      </c>
      <c r="DJ49" s="101">
        <f t="shared" si="43"/>
        <v>0</v>
      </c>
      <c r="DK49" s="101">
        <f t="shared" si="31"/>
        <v>0</v>
      </c>
      <c r="DL49" s="101">
        <f t="shared" si="32"/>
        <v>0</v>
      </c>
      <c r="DM49" s="101">
        <f t="shared" si="33"/>
        <v>0</v>
      </c>
      <c r="DN49" s="101">
        <f t="shared" si="34"/>
        <v>0</v>
      </c>
      <c r="DO49" s="101">
        <f t="shared" si="35"/>
        <v>0</v>
      </c>
      <c r="DP49" s="101">
        <f t="shared" si="36"/>
        <v>0</v>
      </c>
      <c r="DQ49" s="101">
        <f t="shared" si="37"/>
        <v>0</v>
      </c>
      <c r="DR49" s="101">
        <f t="shared" si="38"/>
        <v>0</v>
      </c>
      <c r="DS49" s="101">
        <f t="shared" si="44"/>
        <v>0</v>
      </c>
      <c r="DT49" s="86">
        <f t="shared" si="45"/>
        <v>0</v>
      </c>
      <c r="DU49" s="86">
        <f t="shared" si="46"/>
        <v>0</v>
      </c>
      <c r="DV49" s="86">
        <f t="shared" si="47"/>
        <v>0</v>
      </c>
      <c r="DW49" s="86">
        <f t="shared" si="48"/>
        <v>0</v>
      </c>
      <c r="DX49" s="86">
        <f t="shared" si="49"/>
        <v>0</v>
      </c>
      <c r="DY49" s="86">
        <f t="shared" si="50"/>
        <v>0</v>
      </c>
      <c r="DZ49" s="86">
        <f t="shared" si="51"/>
        <v>0</v>
      </c>
      <c r="EA49" s="86">
        <f t="shared" si="52"/>
        <v>0</v>
      </c>
      <c r="EB49" s="86">
        <f t="shared" si="53"/>
        <v>0</v>
      </c>
      <c r="EC49" s="86">
        <f t="shared" si="54"/>
        <v>0</v>
      </c>
      <c r="ED49" s="86">
        <f t="shared" si="55"/>
        <v>0</v>
      </c>
      <c r="EE49" s="86">
        <f t="shared" si="56"/>
        <v>0</v>
      </c>
      <c r="EF49" s="86">
        <f t="shared" si="57"/>
        <v>0</v>
      </c>
      <c r="EG49" s="86">
        <f t="shared" si="58"/>
        <v>0</v>
      </c>
      <c r="EH49" s="86">
        <f t="shared" si="59"/>
        <v>0</v>
      </c>
      <c r="EI49" s="86">
        <f t="shared" si="60"/>
        <v>0</v>
      </c>
      <c r="EJ49" s="86">
        <f t="shared" si="61"/>
        <v>0</v>
      </c>
    </row>
    <row r="50" spans="1:140" ht="13.15" customHeight="1" x14ac:dyDescent="0.2">
      <c r="A50" s="95" t="s">
        <v>120</v>
      </c>
      <c r="B50" s="95">
        <v>140</v>
      </c>
      <c r="C50" s="95" t="s">
        <v>189</v>
      </c>
      <c r="D50" s="97" t="s">
        <v>155</v>
      </c>
      <c r="E50" s="97"/>
      <c r="F50" s="97"/>
      <c r="G50" s="97"/>
      <c r="H50" s="97"/>
      <c r="I50" s="97"/>
      <c r="J50" s="97"/>
      <c r="K50" s="97"/>
      <c r="L50" s="97"/>
      <c r="M50" s="97"/>
      <c r="N50" s="97"/>
      <c r="O50" s="97"/>
      <c r="P50" s="97"/>
      <c r="Q50" s="97"/>
      <c r="R50" s="98"/>
      <c r="S50" s="99"/>
      <c r="T50" s="99"/>
      <c r="U50" s="96">
        <f>50000-100000</f>
        <v>-50000</v>
      </c>
      <c r="V50" s="99">
        <v>50000</v>
      </c>
      <c r="W50" s="99"/>
      <c r="X50" s="99"/>
      <c r="Y50" s="99"/>
      <c r="Z50" s="99"/>
      <c r="AA50" s="99"/>
      <c r="AB50" s="109"/>
      <c r="AC50" s="109"/>
      <c r="AD50" s="109"/>
      <c r="AE50" s="109"/>
      <c r="AF50" s="109"/>
      <c r="AG50" s="109"/>
      <c r="AH50" s="147"/>
      <c r="AI50" s="147"/>
      <c r="AJ50" s="147"/>
      <c r="AK50" s="147"/>
      <c r="AL50" s="147"/>
      <c r="AM50" s="147"/>
      <c r="AN50" s="147"/>
      <c r="AO50" s="147"/>
      <c r="AP50" s="147"/>
      <c r="AQ50" s="147"/>
      <c r="AR50" s="147"/>
      <c r="AS50" s="147"/>
      <c r="AT50" s="147"/>
      <c r="AU50" s="147"/>
      <c r="AV50" s="147"/>
      <c r="AW50" s="147"/>
      <c r="AX50" s="147"/>
      <c r="AY50" s="147"/>
      <c r="AZ50" s="147"/>
      <c r="BA50" s="147"/>
      <c r="BB50" s="147"/>
      <c r="BC50" s="147"/>
      <c r="BD50" s="147"/>
      <c r="BE50" s="147"/>
      <c r="BF50" s="147"/>
      <c r="BG50" s="147"/>
      <c r="BH50" s="147"/>
      <c r="BI50" s="147"/>
      <c r="BJ50" s="147"/>
      <c r="BK50" s="147"/>
      <c r="BL50" s="147"/>
      <c r="BM50" s="147"/>
      <c r="BN50" s="147"/>
      <c r="BO50" s="147"/>
      <c r="BP50" s="147"/>
      <c r="BQ50" s="147"/>
      <c r="BR50" s="147"/>
      <c r="BS50" s="147"/>
      <c r="BT50" s="147"/>
      <c r="BU50" s="147"/>
      <c r="BV50" s="147"/>
      <c r="BW50" s="147"/>
      <c r="BX50" s="147"/>
      <c r="BY50" s="147"/>
      <c r="BZ50" s="116"/>
      <c r="CA50" s="113">
        <f t="shared" si="0"/>
        <v>0</v>
      </c>
      <c r="CB50" s="275">
        <f t="shared" si="1"/>
        <v>0</v>
      </c>
      <c r="CC50" s="275">
        <f t="shared" si="2"/>
        <v>0</v>
      </c>
      <c r="CD50" s="275">
        <f t="shared" si="3"/>
        <v>0</v>
      </c>
      <c r="CE50" s="275">
        <f t="shared" si="4"/>
        <v>0</v>
      </c>
      <c r="CF50" s="275">
        <f t="shared" si="5"/>
        <v>0</v>
      </c>
      <c r="CG50" s="275">
        <f t="shared" si="6"/>
        <v>0</v>
      </c>
      <c r="CH50" s="275">
        <f t="shared" si="7"/>
        <v>0</v>
      </c>
      <c r="CI50" s="275">
        <f t="shared" si="8"/>
        <v>0</v>
      </c>
      <c r="CJ50" s="275">
        <f t="shared" si="9"/>
        <v>0</v>
      </c>
      <c r="CK50" s="275">
        <f t="shared" si="10"/>
        <v>0</v>
      </c>
      <c r="CL50" s="275">
        <f t="shared" si="11"/>
        <v>0</v>
      </c>
      <c r="CM50" s="113">
        <f t="shared" si="12"/>
        <v>0</v>
      </c>
      <c r="CN50" s="113">
        <f t="shared" si="13"/>
        <v>0</v>
      </c>
      <c r="CO50" s="113">
        <f t="shared" si="14"/>
        <v>0</v>
      </c>
      <c r="CP50" s="100">
        <f t="shared" si="15"/>
        <v>0</v>
      </c>
      <c r="CQ50" s="101">
        <f t="shared" si="39"/>
        <v>0</v>
      </c>
      <c r="CR50" s="101">
        <f t="shared" si="16"/>
        <v>-50000</v>
      </c>
      <c r="CS50" s="101">
        <f t="shared" si="17"/>
        <v>0</v>
      </c>
      <c r="CT50" s="101">
        <f t="shared" si="18"/>
        <v>0</v>
      </c>
      <c r="CU50" s="101">
        <f t="shared" si="19"/>
        <v>0</v>
      </c>
      <c r="CV50" s="101">
        <f t="shared" si="20"/>
        <v>0</v>
      </c>
      <c r="CW50" s="101">
        <f t="shared" si="21"/>
        <v>0</v>
      </c>
      <c r="CX50" s="101">
        <f t="shared" si="40"/>
        <v>0</v>
      </c>
      <c r="CY50" s="101">
        <f t="shared" si="22"/>
        <v>0</v>
      </c>
      <c r="CZ50" s="101">
        <f t="shared" si="23"/>
        <v>0</v>
      </c>
      <c r="DA50" s="101">
        <f t="shared" si="41"/>
        <v>0</v>
      </c>
      <c r="DB50" s="101">
        <f t="shared" si="42"/>
        <v>0</v>
      </c>
      <c r="DC50" s="101">
        <f t="shared" si="24"/>
        <v>0</v>
      </c>
      <c r="DD50" s="101">
        <f t="shared" si="25"/>
        <v>0</v>
      </c>
      <c r="DE50" s="101">
        <f t="shared" si="26"/>
        <v>0</v>
      </c>
      <c r="DF50" s="101">
        <f t="shared" si="27"/>
        <v>0</v>
      </c>
      <c r="DG50" s="101">
        <f t="shared" si="28"/>
        <v>0</v>
      </c>
      <c r="DH50" s="101">
        <f t="shared" si="29"/>
        <v>0</v>
      </c>
      <c r="DI50" s="101">
        <f t="shared" si="30"/>
        <v>0</v>
      </c>
      <c r="DJ50" s="101">
        <f t="shared" si="43"/>
        <v>0</v>
      </c>
      <c r="DK50" s="101">
        <f t="shared" si="31"/>
        <v>0</v>
      </c>
      <c r="DL50" s="101">
        <f t="shared" si="32"/>
        <v>0</v>
      </c>
      <c r="DM50" s="101">
        <f t="shared" si="33"/>
        <v>0</v>
      </c>
      <c r="DN50" s="101">
        <f t="shared" si="34"/>
        <v>0</v>
      </c>
      <c r="DO50" s="101">
        <f t="shared" si="35"/>
        <v>0</v>
      </c>
      <c r="DP50" s="101">
        <f t="shared" si="36"/>
        <v>0</v>
      </c>
      <c r="DQ50" s="101">
        <f t="shared" si="37"/>
        <v>0</v>
      </c>
      <c r="DR50" s="101">
        <f t="shared" si="38"/>
        <v>0</v>
      </c>
      <c r="DS50" s="101">
        <f t="shared" si="44"/>
        <v>0</v>
      </c>
      <c r="DT50" s="86">
        <f t="shared" si="45"/>
        <v>0</v>
      </c>
      <c r="DU50" s="86">
        <f t="shared" si="46"/>
        <v>0</v>
      </c>
      <c r="DV50" s="86">
        <f t="shared" si="47"/>
        <v>0</v>
      </c>
      <c r="DW50" s="86">
        <f t="shared" si="48"/>
        <v>0</v>
      </c>
      <c r="DX50" s="86">
        <f t="shared" si="49"/>
        <v>0</v>
      </c>
      <c r="DY50" s="86">
        <f t="shared" si="50"/>
        <v>0</v>
      </c>
      <c r="DZ50" s="86">
        <f t="shared" si="51"/>
        <v>0</v>
      </c>
      <c r="EA50" s="86">
        <f t="shared" si="52"/>
        <v>0</v>
      </c>
      <c r="EB50" s="86">
        <f t="shared" si="53"/>
        <v>0</v>
      </c>
      <c r="EC50" s="86">
        <f t="shared" si="54"/>
        <v>0</v>
      </c>
      <c r="ED50" s="86">
        <f t="shared" si="55"/>
        <v>0</v>
      </c>
      <c r="EE50" s="86">
        <f t="shared" si="56"/>
        <v>0</v>
      </c>
      <c r="EF50" s="86">
        <f t="shared" si="57"/>
        <v>0</v>
      </c>
      <c r="EG50" s="86">
        <f t="shared" si="58"/>
        <v>0</v>
      </c>
      <c r="EH50" s="86">
        <f t="shared" si="59"/>
        <v>0</v>
      </c>
      <c r="EI50" s="86">
        <f t="shared" si="60"/>
        <v>0</v>
      </c>
      <c r="EJ50" s="86">
        <f t="shared" si="61"/>
        <v>0</v>
      </c>
    </row>
    <row r="51" spans="1:140" ht="13.15" customHeight="1" x14ac:dyDescent="0.2">
      <c r="A51" s="95" t="s">
        <v>120</v>
      </c>
      <c r="B51" s="95">
        <v>212</v>
      </c>
      <c r="C51" s="95" t="s">
        <v>196</v>
      </c>
      <c r="D51" s="97" t="s">
        <v>155</v>
      </c>
      <c r="E51" s="97"/>
      <c r="F51" s="97"/>
      <c r="G51" s="97"/>
      <c r="H51" s="97"/>
      <c r="I51" s="97"/>
      <c r="J51" s="97"/>
      <c r="K51" s="97"/>
      <c r="L51" s="97"/>
      <c r="M51" s="97"/>
      <c r="N51" s="97"/>
      <c r="O51" s="97"/>
      <c r="P51" s="97"/>
      <c r="Q51" s="97"/>
      <c r="R51" s="98"/>
      <c r="S51" s="99"/>
      <c r="T51" s="99"/>
      <c r="U51" s="99"/>
      <c r="V51" s="96">
        <f>18842.75-75371</f>
        <v>-56528.25</v>
      </c>
      <c r="W51" s="99">
        <v>18842.75</v>
      </c>
      <c r="X51" s="99">
        <v>18842.75</v>
      </c>
      <c r="Y51" s="99">
        <v>18842.75</v>
      </c>
      <c r="Z51" s="96">
        <f>(-136198.35-285000)</f>
        <v>-421198.35</v>
      </c>
      <c r="AA51" s="99">
        <v>25000</v>
      </c>
      <c r="AB51" s="99">
        <f>(25000+25000+25000)</f>
        <v>75000</v>
      </c>
      <c r="AC51" s="99">
        <f>(25000+25000)</f>
        <v>50000</v>
      </c>
      <c r="AD51" s="99">
        <f>(25000+25000)</f>
        <v>50000</v>
      </c>
      <c r="AE51" s="99">
        <f>(25000+25000)</f>
        <v>50000</v>
      </c>
      <c r="AF51" s="99">
        <f>(11198.35+25000)</f>
        <v>36198.35</v>
      </c>
      <c r="AG51" s="99">
        <v>135000</v>
      </c>
      <c r="AH51" s="147"/>
      <c r="AI51" s="147"/>
      <c r="AJ51" s="147"/>
      <c r="AK51" s="147"/>
      <c r="AL51" s="147"/>
      <c r="AM51" s="147"/>
      <c r="AN51" s="147"/>
      <c r="AO51" s="147"/>
      <c r="AP51" s="147"/>
      <c r="AQ51" s="147"/>
      <c r="AR51" s="147"/>
      <c r="AS51" s="147"/>
      <c r="AT51" s="147"/>
      <c r="AU51" s="147"/>
      <c r="AV51" s="147"/>
      <c r="AW51" s="147"/>
      <c r="AX51" s="147"/>
      <c r="AY51" s="147"/>
      <c r="AZ51" s="147"/>
      <c r="BA51" s="147"/>
      <c r="BB51" s="147"/>
      <c r="BC51" s="147"/>
      <c r="BD51" s="147"/>
      <c r="BE51" s="147"/>
      <c r="BF51" s="147"/>
      <c r="BG51" s="147"/>
      <c r="BH51" s="147"/>
      <c r="BI51" s="147"/>
      <c r="BJ51" s="147"/>
      <c r="BK51" s="147"/>
      <c r="BL51" s="147"/>
      <c r="BM51" s="147"/>
      <c r="BN51" s="147"/>
      <c r="BO51" s="147"/>
      <c r="BP51" s="147"/>
      <c r="BQ51" s="147"/>
      <c r="BR51" s="147"/>
      <c r="BS51" s="147"/>
      <c r="BT51" s="147"/>
      <c r="BU51" s="147"/>
      <c r="BV51" s="147"/>
      <c r="BW51" s="147"/>
      <c r="BX51" s="147"/>
      <c r="BY51" s="147"/>
      <c r="BZ51" s="116"/>
      <c r="CA51" s="113">
        <f t="shared" si="0"/>
        <v>0</v>
      </c>
      <c r="CB51" s="275">
        <f t="shared" si="1"/>
        <v>0</v>
      </c>
      <c r="CC51" s="275">
        <f t="shared" si="2"/>
        <v>0</v>
      </c>
      <c r="CD51" s="275">
        <f t="shared" si="3"/>
        <v>0</v>
      </c>
      <c r="CE51" s="275">
        <f t="shared" si="4"/>
        <v>0</v>
      </c>
      <c r="CF51" s="275">
        <f t="shared" si="5"/>
        <v>0</v>
      </c>
      <c r="CG51" s="275">
        <f t="shared" si="6"/>
        <v>0</v>
      </c>
      <c r="CH51" s="275">
        <f t="shared" si="7"/>
        <v>0</v>
      </c>
      <c r="CI51" s="275">
        <f t="shared" si="8"/>
        <v>0</v>
      </c>
      <c r="CJ51" s="275">
        <f t="shared" si="9"/>
        <v>0</v>
      </c>
      <c r="CK51" s="275">
        <f t="shared" si="10"/>
        <v>0</v>
      </c>
      <c r="CL51" s="275">
        <f t="shared" si="11"/>
        <v>0</v>
      </c>
      <c r="CM51" s="113">
        <f t="shared" si="12"/>
        <v>0</v>
      </c>
      <c r="CN51" s="113">
        <f t="shared" si="13"/>
        <v>0</v>
      </c>
      <c r="CO51" s="113">
        <f t="shared" si="14"/>
        <v>0</v>
      </c>
      <c r="CP51" s="100">
        <f t="shared" si="15"/>
        <v>0</v>
      </c>
      <c r="CQ51" s="101">
        <f t="shared" si="39"/>
        <v>0</v>
      </c>
      <c r="CR51" s="101">
        <f t="shared" si="16"/>
        <v>0</v>
      </c>
      <c r="CS51" s="101">
        <f t="shared" si="17"/>
        <v>-56528.25</v>
      </c>
      <c r="CT51" s="101">
        <f t="shared" si="18"/>
        <v>-37685.5</v>
      </c>
      <c r="CU51" s="101">
        <f t="shared" si="19"/>
        <v>-18842.75</v>
      </c>
      <c r="CV51" s="101">
        <f t="shared" si="20"/>
        <v>0</v>
      </c>
      <c r="CW51" s="101">
        <f t="shared" si="21"/>
        <v>-421198.35</v>
      </c>
      <c r="CX51" s="101">
        <f t="shared" si="40"/>
        <v>-396198.35</v>
      </c>
      <c r="CY51" s="101">
        <f t="shared" si="22"/>
        <v>-321198.34999999998</v>
      </c>
      <c r="CZ51" s="101">
        <f t="shared" si="23"/>
        <v>-271198.34999999998</v>
      </c>
      <c r="DA51" s="101">
        <f t="shared" si="41"/>
        <v>-221198.34999999998</v>
      </c>
      <c r="DB51" s="101">
        <f t="shared" si="42"/>
        <v>-171198.34999999998</v>
      </c>
      <c r="DC51" s="101">
        <f t="shared" si="24"/>
        <v>-134999.99999999997</v>
      </c>
      <c r="DD51" s="101">
        <f t="shared" si="25"/>
        <v>0</v>
      </c>
      <c r="DE51" s="101">
        <f t="shared" si="26"/>
        <v>0</v>
      </c>
      <c r="DF51" s="101">
        <f t="shared" si="27"/>
        <v>0</v>
      </c>
      <c r="DG51" s="101">
        <f t="shared" si="28"/>
        <v>0</v>
      </c>
      <c r="DH51" s="101">
        <f t="shared" si="29"/>
        <v>0</v>
      </c>
      <c r="DI51" s="101">
        <f t="shared" si="30"/>
        <v>0</v>
      </c>
      <c r="DJ51" s="101">
        <f t="shared" si="43"/>
        <v>0</v>
      </c>
      <c r="DK51" s="101">
        <f t="shared" si="31"/>
        <v>0</v>
      </c>
      <c r="DL51" s="101">
        <f t="shared" si="32"/>
        <v>0</v>
      </c>
      <c r="DM51" s="101">
        <f t="shared" si="33"/>
        <v>0</v>
      </c>
      <c r="DN51" s="101">
        <f t="shared" si="34"/>
        <v>0</v>
      </c>
      <c r="DO51" s="101">
        <f t="shared" si="35"/>
        <v>0</v>
      </c>
      <c r="DP51" s="101">
        <f t="shared" si="36"/>
        <v>0</v>
      </c>
      <c r="DQ51" s="101">
        <f t="shared" si="37"/>
        <v>0</v>
      </c>
      <c r="DR51" s="101">
        <f t="shared" si="38"/>
        <v>0</v>
      </c>
      <c r="DS51" s="101">
        <f t="shared" si="44"/>
        <v>0</v>
      </c>
      <c r="DT51" s="86">
        <f t="shared" si="45"/>
        <v>0</v>
      </c>
      <c r="DU51" s="86">
        <f t="shared" si="46"/>
        <v>0</v>
      </c>
      <c r="DV51" s="86">
        <f t="shared" si="47"/>
        <v>0</v>
      </c>
      <c r="DW51" s="86">
        <f t="shared" si="48"/>
        <v>0</v>
      </c>
      <c r="DX51" s="86">
        <f t="shared" si="49"/>
        <v>0</v>
      </c>
      <c r="DY51" s="86">
        <f t="shared" si="50"/>
        <v>0</v>
      </c>
      <c r="DZ51" s="86">
        <f t="shared" si="51"/>
        <v>0</v>
      </c>
      <c r="EA51" s="86">
        <f t="shared" si="52"/>
        <v>0</v>
      </c>
      <c r="EB51" s="86">
        <f t="shared" si="53"/>
        <v>0</v>
      </c>
      <c r="EC51" s="86">
        <f t="shared" si="54"/>
        <v>0</v>
      </c>
      <c r="ED51" s="86">
        <f t="shared" si="55"/>
        <v>0</v>
      </c>
      <c r="EE51" s="86">
        <f t="shared" si="56"/>
        <v>0</v>
      </c>
      <c r="EF51" s="86">
        <f t="shared" si="57"/>
        <v>0</v>
      </c>
      <c r="EG51" s="86">
        <f t="shared" si="58"/>
        <v>0</v>
      </c>
      <c r="EH51" s="86">
        <f t="shared" si="59"/>
        <v>0</v>
      </c>
      <c r="EI51" s="86">
        <f t="shared" si="60"/>
        <v>0</v>
      </c>
      <c r="EJ51" s="86">
        <f t="shared" si="61"/>
        <v>0</v>
      </c>
    </row>
    <row r="52" spans="1:140" ht="13.15" customHeight="1" x14ac:dyDescent="0.2">
      <c r="A52" s="95" t="s">
        <v>120</v>
      </c>
      <c r="B52" s="95">
        <v>197</v>
      </c>
      <c r="C52" s="95" t="s">
        <v>219</v>
      </c>
      <c r="D52" s="97" t="s">
        <v>155</v>
      </c>
      <c r="E52" s="97"/>
      <c r="F52" s="97"/>
      <c r="G52" s="97"/>
      <c r="H52" s="97"/>
      <c r="I52" s="97"/>
      <c r="J52" s="97"/>
      <c r="K52" s="97"/>
      <c r="L52" s="97"/>
      <c r="M52" s="97"/>
      <c r="N52" s="97"/>
      <c r="O52" s="97"/>
      <c r="P52" s="97"/>
      <c r="Q52" s="97"/>
      <c r="R52" s="98"/>
      <c r="S52" s="99"/>
      <c r="T52" s="99"/>
      <c r="U52" s="99"/>
      <c r="V52" s="99"/>
      <c r="W52" s="99"/>
      <c r="X52" s="99"/>
      <c r="Y52" s="96">
        <f>27190.083-81570.25</f>
        <v>-54380.167000000001</v>
      </c>
      <c r="Z52" s="99">
        <v>27190.082999999999</v>
      </c>
      <c r="AA52" s="99">
        <v>27190.082999999999</v>
      </c>
      <c r="AB52" s="96">
        <f>40628.145-162516.58</f>
        <v>-121888.435</v>
      </c>
      <c r="AC52" s="109">
        <v>40628.144999999997</v>
      </c>
      <c r="AD52" s="109">
        <v>40628.144999999997</v>
      </c>
      <c r="AE52" s="109">
        <v>40632.14</v>
      </c>
      <c r="AF52" s="109"/>
      <c r="AG52" s="109"/>
      <c r="AH52" s="147"/>
      <c r="AI52" s="147"/>
      <c r="AJ52" s="147"/>
      <c r="AK52" s="147"/>
      <c r="AL52" s="147"/>
      <c r="AM52" s="147"/>
      <c r="AN52" s="147"/>
      <c r="AO52" s="147"/>
      <c r="AP52" s="147"/>
      <c r="AQ52" s="147"/>
      <c r="AR52" s="147"/>
      <c r="AS52" s="147"/>
      <c r="AT52" s="147"/>
      <c r="AU52" s="147"/>
      <c r="AV52" s="147"/>
      <c r="AW52" s="147"/>
      <c r="AX52" s="147"/>
      <c r="AY52" s="147"/>
      <c r="AZ52" s="147"/>
      <c r="BA52" s="147"/>
      <c r="BB52" s="147"/>
      <c r="BC52" s="147"/>
      <c r="BD52" s="147"/>
      <c r="BE52" s="147"/>
      <c r="BF52" s="147"/>
      <c r="BG52" s="147"/>
      <c r="BH52" s="147"/>
      <c r="BI52" s="147"/>
      <c r="BJ52" s="147"/>
      <c r="BK52" s="147"/>
      <c r="BL52" s="147"/>
      <c r="BM52" s="147"/>
      <c r="BN52" s="147"/>
      <c r="BO52" s="147"/>
      <c r="BP52" s="147"/>
      <c r="BQ52" s="147"/>
      <c r="BR52" s="147"/>
      <c r="BS52" s="147"/>
      <c r="BT52" s="147"/>
      <c r="BU52" s="147"/>
      <c r="BV52" s="147"/>
      <c r="BW52" s="147"/>
      <c r="BX52" s="147"/>
      <c r="BY52" s="147"/>
      <c r="BZ52" s="116"/>
      <c r="CA52" s="113">
        <f t="shared" si="0"/>
        <v>-6.0000000012223609E-3</v>
      </c>
      <c r="CB52" s="275">
        <f t="shared" si="1"/>
        <v>0</v>
      </c>
      <c r="CC52" s="275">
        <f t="shared" si="2"/>
        <v>0</v>
      </c>
      <c r="CD52" s="275">
        <f t="shared" si="3"/>
        <v>0</v>
      </c>
      <c r="CE52" s="275">
        <f t="shared" si="4"/>
        <v>0</v>
      </c>
      <c r="CF52" s="275">
        <f t="shared" si="5"/>
        <v>0</v>
      </c>
      <c r="CG52" s="275">
        <f t="shared" si="6"/>
        <v>0</v>
      </c>
      <c r="CH52" s="275">
        <f t="shared" si="7"/>
        <v>0</v>
      </c>
      <c r="CI52" s="275">
        <f t="shared" si="8"/>
        <v>0</v>
      </c>
      <c r="CJ52" s="275">
        <f t="shared" si="9"/>
        <v>0</v>
      </c>
      <c r="CK52" s="275">
        <f t="shared" si="10"/>
        <v>0</v>
      </c>
      <c r="CL52" s="275">
        <f t="shared" si="11"/>
        <v>0</v>
      </c>
      <c r="CM52" s="113">
        <f t="shared" si="12"/>
        <v>0</v>
      </c>
      <c r="CN52" s="113">
        <f t="shared" si="13"/>
        <v>0</v>
      </c>
      <c r="CO52" s="113">
        <f t="shared" si="14"/>
        <v>0</v>
      </c>
      <c r="CP52" s="100">
        <f t="shared" si="15"/>
        <v>0</v>
      </c>
      <c r="CQ52" s="101">
        <f t="shared" si="39"/>
        <v>0</v>
      </c>
      <c r="CR52" s="101">
        <f t="shared" si="16"/>
        <v>0</v>
      </c>
      <c r="CS52" s="101">
        <f t="shared" si="17"/>
        <v>0</v>
      </c>
      <c r="CT52" s="101">
        <f t="shared" si="18"/>
        <v>0</v>
      </c>
      <c r="CU52" s="101">
        <f t="shared" si="19"/>
        <v>0</v>
      </c>
      <c r="CV52" s="101">
        <f t="shared" si="20"/>
        <v>-54380.167000000001</v>
      </c>
      <c r="CW52" s="101">
        <f t="shared" si="21"/>
        <v>-27190.084000000003</v>
      </c>
      <c r="CX52" s="101">
        <f t="shared" si="40"/>
        <v>-1.0000000038417056E-3</v>
      </c>
      <c r="CY52" s="101">
        <f t="shared" si="22"/>
        <v>-121888.436</v>
      </c>
      <c r="CZ52" s="101">
        <f t="shared" si="23"/>
        <v>-81260.290999999997</v>
      </c>
      <c r="DA52" s="101">
        <f t="shared" si="41"/>
        <v>-40632.146000000001</v>
      </c>
      <c r="DB52" s="101">
        <f t="shared" si="42"/>
        <v>-6.0000000012223609E-3</v>
      </c>
      <c r="DC52" s="101">
        <f t="shared" si="24"/>
        <v>-6.0000000012223609E-3</v>
      </c>
      <c r="DD52" s="101">
        <f t="shared" si="25"/>
        <v>-6.0000000012223609E-3</v>
      </c>
      <c r="DE52" s="101">
        <f t="shared" si="26"/>
        <v>-6.0000000012223609E-3</v>
      </c>
      <c r="DF52" s="101">
        <f t="shared" si="27"/>
        <v>-6.0000000012223609E-3</v>
      </c>
      <c r="DG52" s="101">
        <f t="shared" si="28"/>
        <v>-6.0000000012223609E-3</v>
      </c>
      <c r="DH52" s="101">
        <f t="shared" si="29"/>
        <v>-6.0000000012223609E-3</v>
      </c>
      <c r="DI52" s="101">
        <f t="shared" si="30"/>
        <v>-6.0000000012223609E-3</v>
      </c>
      <c r="DJ52" s="101">
        <f t="shared" si="43"/>
        <v>-6.0000000012223609E-3</v>
      </c>
      <c r="DK52" s="101">
        <f t="shared" si="31"/>
        <v>-6.0000000012223609E-3</v>
      </c>
      <c r="DL52" s="101">
        <f t="shared" si="32"/>
        <v>-6.0000000012223609E-3</v>
      </c>
      <c r="DM52" s="101">
        <f t="shared" si="33"/>
        <v>-6.0000000012223609E-3</v>
      </c>
      <c r="DN52" s="101">
        <f t="shared" si="34"/>
        <v>-6.0000000012223609E-3</v>
      </c>
      <c r="DO52" s="101">
        <f t="shared" si="35"/>
        <v>-6.0000000012223609E-3</v>
      </c>
      <c r="DP52" s="101">
        <f t="shared" si="36"/>
        <v>-6.0000000012223609E-3</v>
      </c>
      <c r="DQ52" s="101">
        <f t="shared" si="37"/>
        <v>-6.0000000012223609E-3</v>
      </c>
      <c r="DR52" s="101">
        <f t="shared" si="38"/>
        <v>-6.0000000012223609E-3</v>
      </c>
      <c r="DS52" s="101">
        <f t="shared" si="44"/>
        <v>-6.0000000012223609E-3</v>
      </c>
      <c r="DT52" s="86">
        <f t="shared" si="45"/>
        <v>-6.0000000012223609E-3</v>
      </c>
      <c r="DU52" s="86">
        <f t="shared" si="46"/>
        <v>-6.0000000012223609E-3</v>
      </c>
      <c r="DV52" s="86">
        <f t="shared" si="47"/>
        <v>-6.0000000012223609E-3</v>
      </c>
      <c r="DW52" s="86">
        <f t="shared" si="48"/>
        <v>-6.0000000012223609E-3</v>
      </c>
      <c r="DX52" s="86">
        <f t="shared" si="49"/>
        <v>-6.0000000012223609E-3</v>
      </c>
      <c r="DY52" s="86">
        <f t="shared" si="50"/>
        <v>-6.0000000012223609E-3</v>
      </c>
      <c r="DZ52" s="86">
        <f t="shared" si="51"/>
        <v>-6.0000000012223609E-3</v>
      </c>
      <c r="EA52" s="86">
        <f t="shared" si="52"/>
        <v>-6.0000000012223609E-3</v>
      </c>
      <c r="EB52" s="86">
        <f t="shared" si="53"/>
        <v>-6.0000000012223609E-3</v>
      </c>
      <c r="EC52" s="86">
        <f t="shared" si="54"/>
        <v>-6.0000000012223609E-3</v>
      </c>
      <c r="ED52" s="86">
        <f t="shared" si="55"/>
        <v>-6.0000000012223609E-3</v>
      </c>
      <c r="EE52" s="86">
        <f t="shared" si="56"/>
        <v>-6.0000000012223609E-3</v>
      </c>
      <c r="EF52" s="86">
        <f t="shared" si="57"/>
        <v>-6.0000000012223609E-3</v>
      </c>
      <c r="EG52" s="86">
        <f t="shared" si="58"/>
        <v>-6.0000000012223609E-3</v>
      </c>
      <c r="EH52" s="86">
        <f t="shared" si="59"/>
        <v>-6.0000000012223609E-3</v>
      </c>
      <c r="EI52" s="86">
        <f t="shared" si="60"/>
        <v>-6.0000000012223609E-3</v>
      </c>
      <c r="EJ52" s="86">
        <f t="shared" si="61"/>
        <v>-6.0000000012223609E-3</v>
      </c>
    </row>
    <row r="53" spans="1:140" ht="13.15" customHeight="1" x14ac:dyDescent="0.2">
      <c r="A53" s="95" t="s">
        <v>120</v>
      </c>
      <c r="B53" s="95">
        <v>222</v>
      </c>
      <c r="C53" s="95" t="s">
        <v>223</v>
      </c>
      <c r="D53" s="97" t="s">
        <v>155</v>
      </c>
      <c r="E53" s="97"/>
      <c r="F53" s="97"/>
      <c r="G53" s="97"/>
      <c r="H53" s="97"/>
      <c r="I53" s="97"/>
      <c r="J53" s="97"/>
      <c r="K53" s="97"/>
      <c r="L53" s="97"/>
      <c r="M53" s="97"/>
      <c r="N53" s="97"/>
      <c r="O53" s="97"/>
      <c r="P53" s="97"/>
      <c r="Q53" s="97"/>
      <c r="R53" s="98"/>
      <c r="S53" s="99"/>
      <c r="T53" s="99"/>
      <c r="U53" s="99"/>
      <c r="V53" s="99"/>
      <c r="W53" s="99"/>
      <c r="X53" s="99"/>
      <c r="Y53" s="99"/>
      <c r="Z53" s="96">
        <f>24793.39-74380.17</f>
        <v>-49586.78</v>
      </c>
      <c r="AA53" s="99">
        <v>24793.39</v>
      </c>
      <c r="AB53" s="99">
        <v>24793.39</v>
      </c>
      <c r="AC53" s="109"/>
      <c r="AD53" s="109"/>
      <c r="AE53" s="109"/>
      <c r="AF53" s="109"/>
      <c r="AG53" s="109"/>
      <c r="AH53" s="147"/>
      <c r="AI53" s="147"/>
      <c r="AJ53" s="147"/>
      <c r="AK53" s="147"/>
      <c r="AL53" s="147"/>
      <c r="AM53" s="147"/>
      <c r="AN53" s="147"/>
      <c r="AO53" s="147"/>
      <c r="AP53" s="147"/>
      <c r="AQ53" s="147"/>
      <c r="AR53" s="147"/>
      <c r="AS53" s="147"/>
      <c r="AT53" s="147"/>
      <c r="AU53" s="147"/>
      <c r="AV53" s="147"/>
      <c r="AW53" s="147"/>
      <c r="AX53" s="147"/>
      <c r="AY53" s="147"/>
      <c r="AZ53" s="147"/>
      <c r="BA53" s="147"/>
      <c r="BB53" s="147"/>
      <c r="BC53" s="147"/>
      <c r="BD53" s="147"/>
      <c r="BE53" s="147"/>
      <c r="BF53" s="147"/>
      <c r="BG53" s="147"/>
      <c r="BH53" s="147"/>
      <c r="BI53" s="147"/>
      <c r="BJ53" s="147"/>
      <c r="BK53" s="147"/>
      <c r="BL53" s="147"/>
      <c r="BM53" s="147"/>
      <c r="BN53" s="147"/>
      <c r="BO53" s="147"/>
      <c r="BP53" s="147"/>
      <c r="BQ53" s="147"/>
      <c r="BR53" s="147"/>
      <c r="BS53" s="147"/>
      <c r="BT53" s="147"/>
      <c r="BU53" s="147"/>
      <c r="BV53" s="147"/>
      <c r="BW53" s="147"/>
      <c r="BX53" s="147"/>
      <c r="BY53" s="147"/>
      <c r="BZ53" s="116"/>
      <c r="CA53" s="113">
        <f t="shared" si="0"/>
        <v>0</v>
      </c>
      <c r="CB53" s="275">
        <f t="shared" si="1"/>
        <v>0</v>
      </c>
      <c r="CC53" s="275">
        <f t="shared" si="2"/>
        <v>0</v>
      </c>
      <c r="CD53" s="275">
        <f t="shared" si="3"/>
        <v>0</v>
      </c>
      <c r="CE53" s="275">
        <f t="shared" si="4"/>
        <v>0</v>
      </c>
      <c r="CF53" s="275">
        <f t="shared" si="5"/>
        <v>0</v>
      </c>
      <c r="CG53" s="275">
        <f t="shared" si="6"/>
        <v>0</v>
      </c>
      <c r="CH53" s="275">
        <f t="shared" si="7"/>
        <v>0</v>
      </c>
      <c r="CI53" s="275">
        <f t="shared" si="8"/>
        <v>0</v>
      </c>
      <c r="CJ53" s="275">
        <f t="shared" si="9"/>
        <v>0</v>
      </c>
      <c r="CK53" s="275">
        <f t="shared" si="10"/>
        <v>0</v>
      </c>
      <c r="CL53" s="275">
        <f t="shared" si="11"/>
        <v>0</v>
      </c>
      <c r="CM53" s="113">
        <f t="shared" si="12"/>
        <v>0</v>
      </c>
      <c r="CN53" s="113">
        <f t="shared" si="13"/>
        <v>0</v>
      </c>
      <c r="CO53" s="113">
        <f t="shared" si="14"/>
        <v>0</v>
      </c>
      <c r="CP53" s="100">
        <f t="shared" si="15"/>
        <v>0</v>
      </c>
      <c r="CQ53" s="101">
        <f t="shared" si="39"/>
        <v>0</v>
      </c>
      <c r="CR53" s="101">
        <f t="shared" si="16"/>
        <v>0</v>
      </c>
      <c r="CS53" s="101">
        <f t="shared" si="17"/>
        <v>0</v>
      </c>
      <c r="CT53" s="101">
        <f t="shared" si="18"/>
        <v>0</v>
      </c>
      <c r="CU53" s="101">
        <f t="shared" si="19"/>
        <v>0</v>
      </c>
      <c r="CV53" s="101">
        <f t="shared" si="20"/>
        <v>0</v>
      </c>
      <c r="CW53" s="101">
        <f t="shared" si="21"/>
        <v>-49586.78</v>
      </c>
      <c r="CX53" s="101">
        <f t="shared" si="40"/>
        <v>-24793.39</v>
      </c>
      <c r="CY53" s="101">
        <f t="shared" si="22"/>
        <v>0</v>
      </c>
      <c r="CZ53" s="101">
        <f t="shared" si="23"/>
        <v>0</v>
      </c>
      <c r="DA53" s="101">
        <f t="shared" si="41"/>
        <v>0</v>
      </c>
      <c r="DB53" s="101">
        <f t="shared" si="42"/>
        <v>0</v>
      </c>
      <c r="DC53" s="101">
        <f t="shared" si="24"/>
        <v>0</v>
      </c>
      <c r="DD53" s="101">
        <f t="shared" si="25"/>
        <v>0</v>
      </c>
      <c r="DE53" s="101">
        <f t="shared" si="26"/>
        <v>0</v>
      </c>
      <c r="DF53" s="101">
        <f t="shared" si="27"/>
        <v>0</v>
      </c>
      <c r="DG53" s="101">
        <f t="shared" si="28"/>
        <v>0</v>
      </c>
      <c r="DH53" s="101">
        <f t="shared" si="29"/>
        <v>0</v>
      </c>
      <c r="DI53" s="101">
        <f t="shared" si="30"/>
        <v>0</v>
      </c>
      <c r="DJ53" s="101">
        <f t="shared" si="43"/>
        <v>0</v>
      </c>
      <c r="DK53" s="101">
        <f t="shared" si="31"/>
        <v>0</v>
      </c>
      <c r="DL53" s="101">
        <f t="shared" si="32"/>
        <v>0</v>
      </c>
      <c r="DM53" s="101">
        <f t="shared" si="33"/>
        <v>0</v>
      </c>
      <c r="DN53" s="101">
        <f t="shared" si="34"/>
        <v>0</v>
      </c>
      <c r="DO53" s="101">
        <f t="shared" si="35"/>
        <v>0</v>
      </c>
      <c r="DP53" s="101">
        <f t="shared" si="36"/>
        <v>0</v>
      </c>
      <c r="DQ53" s="101">
        <f t="shared" si="37"/>
        <v>0</v>
      </c>
      <c r="DR53" s="101">
        <f t="shared" si="38"/>
        <v>0</v>
      </c>
      <c r="DS53" s="101">
        <f t="shared" si="44"/>
        <v>0</v>
      </c>
      <c r="DT53" s="86">
        <f t="shared" si="45"/>
        <v>0</v>
      </c>
      <c r="DU53" s="86">
        <f t="shared" si="46"/>
        <v>0</v>
      </c>
      <c r="DV53" s="86">
        <f t="shared" si="47"/>
        <v>0</v>
      </c>
      <c r="DW53" s="86">
        <f t="shared" si="48"/>
        <v>0</v>
      </c>
      <c r="DX53" s="86">
        <f t="shared" si="49"/>
        <v>0</v>
      </c>
      <c r="DY53" s="86">
        <f t="shared" si="50"/>
        <v>0</v>
      </c>
      <c r="DZ53" s="86">
        <f t="shared" si="51"/>
        <v>0</v>
      </c>
      <c r="EA53" s="86">
        <f t="shared" si="52"/>
        <v>0</v>
      </c>
      <c r="EB53" s="86">
        <f t="shared" si="53"/>
        <v>0</v>
      </c>
      <c r="EC53" s="86">
        <f t="shared" si="54"/>
        <v>0</v>
      </c>
      <c r="ED53" s="86">
        <f t="shared" si="55"/>
        <v>0</v>
      </c>
      <c r="EE53" s="86">
        <f t="shared" si="56"/>
        <v>0</v>
      </c>
      <c r="EF53" s="86">
        <f t="shared" si="57"/>
        <v>0</v>
      </c>
      <c r="EG53" s="86">
        <f t="shared" si="58"/>
        <v>0</v>
      </c>
      <c r="EH53" s="86">
        <f t="shared" si="59"/>
        <v>0</v>
      </c>
      <c r="EI53" s="86">
        <f t="shared" si="60"/>
        <v>0</v>
      </c>
      <c r="EJ53" s="86">
        <f t="shared" si="61"/>
        <v>0</v>
      </c>
    </row>
    <row r="54" spans="1:140" ht="13.15" customHeight="1" x14ac:dyDescent="0.2">
      <c r="A54" s="95" t="s">
        <v>120</v>
      </c>
      <c r="B54" s="95">
        <v>71</v>
      </c>
      <c r="C54" s="95" t="s">
        <v>229</v>
      </c>
      <c r="D54" s="97" t="s">
        <v>155</v>
      </c>
      <c r="E54" s="97"/>
      <c r="F54" s="97"/>
      <c r="G54" s="97"/>
      <c r="H54" s="97"/>
      <c r="I54" s="97"/>
      <c r="J54" s="97"/>
      <c r="K54" s="97"/>
      <c r="L54" s="97"/>
      <c r="M54" s="97"/>
      <c r="N54" s="97"/>
      <c r="O54" s="97"/>
      <c r="P54" s="97"/>
      <c r="Q54" s="97"/>
      <c r="R54" s="98"/>
      <c r="S54" s="99"/>
      <c r="T54" s="99"/>
      <c r="U54" s="99"/>
      <c r="V54" s="99"/>
      <c r="W54" s="99"/>
      <c r="X54" s="99"/>
      <c r="Y54" s="99"/>
      <c r="Z54" s="96">
        <v>-298180.90999999997</v>
      </c>
      <c r="AA54" s="99">
        <v>149090.45000000001</v>
      </c>
      <c r="AB54" s="99">
        <v>149090.46</v>
      </c>
      <c r="AC54" s="109"/>
      <c r="AD54" s="109"/>
      <c r="AE54" s="109"/>
      <c r="AF54" s="109"/>
      <c r="AG54" s="109"/>
      <c r="AH54" s="147"/>
      <c r="AI54" s="147"/>
      <c r="AJ54" s="147"/>
      <c r="AK54" s="147"/>
      <c r="AL54" s="147"/>
      <c r="AM54" s="147"/>
      <c r="AN54" s="147"/>
      <c r="AO54" s="147"/>
      <c r="AP54" s="147"/>
      <c r="AQ54" s="96">
        <f>(300000-2000000)</f>
        <v>-1700000</v>
      </c>
      <c r="AR54" s="147">
        <v>300000</v>
      </c>
      <c r="AS54" s="147">
        <v>300000</v>
      </c>
      <c r="AT54" s="147">
        <v>300000</v>
      </c>
      <c r="AU54" s="147">
        <v>300000</v>
      </c>
      <c r="AV54" s="147">
        <v>300000</v>
      </c>
      <c r="AW54" s="147">
        <v>200000</v>
      </c>
      <c r="AX54" s="147"/>
      <c r="AY54" s="147"/>
      <c r="AZ54" s="147"/>
      <c r="BA54" s="147"/>
      <c r="BB54" s="147"/>
      <c r="BJ54" s="147"/>
      <c r="BK54" s="147"/>
      <c r="BL54" s="147"/>
      <c r="BM54" s="147"/>
      <c r="BN54" s="147"/>
      <c r="BO54" s="147"/>
      <c r="BP54" s="147"/>
      <c r="BQ54" s="147"/>
      <c r="BR54" s="147"/>
      <c r="BS54" s="147"/>
      <c r="BT54" s="147"/>
      <c r="BU54" s="147"/>
      <c r="BV54" s="147"/>
      <c r="BW54" s="147"/>
      <c r="BX54" s="147"/>
      <c r="BY54" s="330"/>
      <c r="BZ54" s="331">
        <f>+SUM(E54:BY54)</f>
        <v>0</v>
      </c>
      <c r="CA54" s="113">
        <f t="shared" si="0"/>
        <v>0</v>
      </c>
      <c r="CB54" s="275">
        <f t="shared" si="1"/>
        <v>0</v>
      </c>
      <c r="CC54" s="275">
        <f t="shared" si="2"/>
        <v>0</v>
      </c>
      <c r="CD54" s="275">
        <f t="shared" si="3"/>
        <v>0</v>
      </c>
      <c r="CE54" s="275">
        <f t="shared" si="4"/>
        <v>0</v>
      </c>
      <c r="CF54" s="275">
        <f t="shared" si="5"/>
        <v>0</v>
      </c>
      <c r="CG54" s="275">
        <f t="shared" si="6"/>
        <v>0</v>
      </c>
      <c r="CH54" s="275">
        <f t="shared" si="7"/>
        <v>0</v>
      </c>
      <c r="CI54" s="275">
        <f t="shared" si="8"/>
        <v>0</v>
      </c>
      <c r="CJ54" s="275">
        <f t="shared" si="9"/>
        <v>0</v>
      </c>
      <c r="CK54" s="275">
        <f t="shared" si="10"/>
        <v>0</v>
      </c>
      <c r="CL54" s="275">
        <f t="shared" si="11"/>
        <v>0</v>
      </c>
      <c r="CM54" s="113">
        <f t="shared" si="12"/>
        <v>0</v>
      </c>
      <c r="CN54" s="113">
        <f t="shared" si="13"/>
        <v>0</v>
      </c>
      <c r="CO54" s="113">
        <f t="shared" si="14"/>
        <v>0</v>
      </c>
      <c r="CP54" s="100">
        <f t="shared" si="15"/>
        <v>0</v>
      </c>
      <c r="CQ54" s="101">
        <f t="shared" si="39"/>
        <v>0</v>
      </c>
      <c r="CR54" s="101">
        <f t="shared" si="16"/>
        <v>0</v>
      </c>
      <c r="CS54" s="101">
        <f t="shared" si="17"/>
        <v>0</v>
      </c>
      <c r="CT54" s="101">
        <f t="shared" si="18"/>
        <v>0</v>
      </c>
      <c r="CU54" s="101">
        <f t="shared" si="19"/>
        <v>0</v>
      </c>
      <c r="CV54" s="101">
        <f t="shared" si="20"/>
        <v>0</v>
      </c>
      <c r="CW54" s="101">
        <f t="shared" si="21"/>
        <v>-298180.90999999997</v>
      </c>
      <c r="CX54" s="101">
        <f t="shared" si="40"/>
        <v>-149090.45999999996</v>
      </c>
      <c r="CY54" s="101">
        <f t="shared" si="22"/>
        <v>0</v>
      </c>
      <c r="CZ54" s="101">
        <f t="shared" si="23"/>
        <v>0</v>
      </c>
      <c r="DA54" s="101">
        <f t="shared" si="41"/>
        <v>0</v>
      </c>
      <c r="DB54" s="101">
        <f t="shared" si="42"/>
        <v>0</v>
      </c>
      <c r="DC54" s="101">
        <f t="shared" si="24"/>
        <v>0</v>
      </c>
      <c r="DD54" s="101">
        <f t="shared" si="25"/>
        <v>0</v>
      </c>
      <c r="DE54" s="101">
        <f t="shared" si="26"/>
        <v>0</v>
      </c>
      <c r="DF54" s="101">
        <f>+SUM($E54:$AI54)</f>
        <v>0</v>
      </c>
      <c r="DG54" s="101">
        <f>+SUM($E54:$AJ54)</f>
        <v>0</v>
      </c>
      <c r="DH54" s="101">
        <f>+SUM($E54:$AK54)</f>
        <v>0</v>
      </c>
      <c r="DI54" s="101">
        <f>+SUM($E54:$AL54)</f>
        <v>0</v>
      </c>
      <c r="DJ54" s="101">
        <f>+SUM($E54:$AM54)</f>
        <v>0</v>
      </c>
      <c r="DK54" s="101">
        <f>+SUM($E54:$AN54)</f>
        <v>0</v>
      </c>
      <c r="DL54" s="101">
        <f>+SUM($E54:$AO54)</f>
        <v>0</v>
      </c>
      <c r="DM54" s="101">
        <f t="shared" si="33"/>
        <v>0</v>
      </c>
      <c r="DN54" s="101">
        <f t="shared" ref="DN54:DS54" si="63">+SUM($E54:$AP54)</f>
        <v>0</v>
      </c>
      <c r="DO54" s="101">
        <f t="shared" si="63"/>
        <v>0</v>
      </c>
      <c r="DP54" s="101">
        <f t="shared" si="63"/>
        <v>0</v>
      </c>
      <c r="DQ54" s="101">
        <f t="shared" si="63"/>
        <v>0</v>
      </c>
      <c r="DR54" s="101">
        <f t="shared" si="63"/>
        <v>0</v>
      </c>
      <c r="DS54" s="101">
        <f t="shared" si="63"/>
        <v>0</v>
      </c>
      <c r="DT54" s="86">
        <f>+SUM($E54:$AW54)</f>
        <v>0</v>
      </c>
      <c r="DU54" s="86">
        <f t="shared" si="46"/>
        <v>0</v>
      </c>
      <c r="DV54" s="86">
        <f t="shared" si="47"/>
        <v>0</v>
      </c>
      <c r="DW54" s="86">
        <f t="shared" si="48"/>
        <v>0</v>
      </c>
      <c r="DX54" s="86">
        <f t="shared" si="49"/>
        <v>0</v>
      </c>
      <c r="DY54" s="86">
        <f t="shared" si="50"/>
        <v>0</v>
      </c>
      <c r="DZ54" s="86">
        <f>+SUM($E54:$AQ54)</f>
        <v>-1700000</v>
      </c>
      <c r="EA54" s="86">
        <f>+SUM($E54:$AR54)</f>
        <v>-1400000</v>
      </c>
      <c r="EB54" s="86">
        <f>+SUM($E54:$AS54)</f>
        <v>-1100000</v>
      </c>
      <c r="EC54" s="86">
        <f>+SUM($E54:$AT54)</f>
        <v>-800000</v>
      </c>
      <c r="ED54" s="86">
        <f>+SUM($E54:$AU54)</f>
        <v>-500000</v>
      </c>
      <c r="EE54" s="86">
        <f>+SUM($E54:$AV54)</f>
        <v>-200000</v>
      </c>
      <c r="EF54" s="86">
        <f>+SUM($E54:$BB54)</f>
        <v>0</v>
      </c>
      <c r="EG54" s="86">
        <f t="shared" si="58"/>
        <v>0</v>
      </c>
      <c r="EH54" s="86">
        <f t="shared" si="59"/>
        <v>0</v>
      </c>
      <c r="EI54" s="86">
        <f t="shared" si="60"/>
        <v>0</v>
      </c>
      <c r="EJ54" s="86">
        <f t="shared" si="61"/>
        <v>0</v>
      </c>
    </row>
    <row r="55" spans="1:140" ht="13.15" customHeight="1" x14ac:dyDescent="0.2">
      <c r="A55" s="95" t="s">
        <v>120</v>
      </c>
      <c r="B55" s="95">
        <v>216</v>
      </c>
      <c r="C55" s="95" t="s">
        <v>231</v>
      </c>
      <c r="D55" s="97" t="s">
        <v>155</v>
      </c>
      <c r="E55" s="97"/>
      <c r="F55" s="97"/>
      <c r="G55" s="97"/>
      <c r="H55" s="97"/>
      <c r="I55" s="97"/>
      <c r="J55" s="97"/>
      <c r="K55" s="97"/>
      <c r="L55" s="97"/>
      <c r="M55" s="97"/>
      <c r="N55" s="97"/>
      <c r="O55" s="97"/>
      <c r="P55" s="97"/>
      <c r="Q55" s="97"/>
      <c r="R55" s="98"/>
      <c r="S55" s="99"/>
      <c r="T55" s="99"/>
      <c r="U55" s="99"/>
      <c r="V55" s="99"/>
      <c r="W55" s="99"/>
      <c r="X55" s="99"/>
      <c r="Y55" s="99"/>
      <c r="Z55" s="96">
        <f>-186000-94152</f>
        <v>-280152</v>
      </c>
      <c r="AA55" s="99">
        <f>46500+23538</f>
        <v>70038</v>
      </c>
      <c r="AB55" s="99">
        <f t="shared" ref="AB55:AD55" si="64">46500+23538</f>
        <v>70038</v>
      </c>
      <c r="AC55" s="99">
        <f t="shared" si="64"/>
        <v>70038</v>
      </c>
      <c r="AD55" s="99">
        <f t="shared" si="64"/>
        <v>70038</v>
      </c>
      <c r="AE55" s="96">
        <f>(50465.1792502466-Prestamo!E496)</f>
        <v>-950019.95074975339</v>
      </c>
      <c r="AF55" s="99">
        <v>54039.796113805787</v>
      </c>
      <c r="AG55" s="99">
        <v>57867.615005200372</v>
      </c>
      <c r="AH55" s="99">
        <v>61966.571068068726</v>
      </c>
      <c r="AI55" s="99">
        <v>66355.869852056931</v>
      </c>
      <c r="AJ55" s="99">
        <v>71056.077299910961</v>
      </c>
      <c r="AK55" s="99">
        <v>76089.216108654655</v>
      </c>
      <c r="AL55" s="99">
        <v>81478.868916351028</v>
      </c>
      <c r="AM55" s="99">
        <v>87250.288797925896</v>
      </c>
      <c r="AN55" s="99">
        <v>93430.517587778973</v>
      </c>
      <c r="AO55" s="99"/>
      <c r="AP55" s="147"/>
      <c r="AQ55" s="147"/>
      <c r="AR55" s="147"/>
      <c r="AS55" s="147"/>
      <c r="AT55" s="147"/>
      <c r="AU55" s="147"/>
      <c r="AV55" s="147"/>
      <c r="AW55" s="147"/>
      <c r="AX55" s="147"/>
      <c r="AY55" s="147"/>
      <c r="AZ55" s="147"/>
      <c r="BA55" s="147"/>
      <c r="BB55" s="147"/>
      <c r="BC55" s="147"/>
      <c r="BD55" s="147"/>
      <c r="BE55" s="147"/>
      <c r="BF55" s="147"/>
      <c r="BG55" s="147"/>
      <c r="BH55" s="147"/>
      <c r="BI55" s="147"/>
      <c r="BJ55" s="147"/>
      <c r="BK55" s="147"/>
      <c r="BL55" s="147"/>
      <c r="BM55" s="147"/>
      <c r="BN55" s="147"/>
      <c r="BO55" s="147"/>
      <c r="BP55" s="147"/>
      <c r="BQ55" s="147"/>
      <c r="BR55" s="147"/>
      <c r="BS55" s="147"/>
      <c r="BT55" s="147"/>
      <c r="BU55" s="147"/>
      <c r="BV55" s="147"/>
      <c r="BW55" s="147"/>
      <c r="BX55" s="147"/>
      <c r="BY55" s="147"/>
      <c r="BZ55" s="116"/>
      <c r="CA55" s="113">
        <f t="shared" si="0"/>
        <v>-300485.13000000012</v>
      </c>
      <c r="CB55" s="275">
        <f t="shared" si="1"/>
        <v>0</v>
      </c>
      <c r="CC55" s="275">
        <f t="shared" si="2"/>
        <v>0</v>
      </c>
      <c r="CD55" s="275">
        <f t="shared" si="3"/>
        <v>0</v>
      </c>
      <c r="CE55" s="275">
        <f t="shared" si="4"/>
        <v>0</v>
      </c>
      <c r="CF55" s="275">
        <f t="shared" si="5"/>
        <v>0</v>
      </c>
      <c r="CG55" s="275">
        <f t="shared" si="6"/>
        <v>0</v>
      </c>
      <c r="CH55" s="275">
        <f t="shared" si="7"/>
        <v>0</v>
      </c>
      <c r="CI55" s="275">
        <f t="shared" si="8"/>
        <v>0</v>
      </c>
      <c r="CJ55" s="275">
        <f t="shared" si="9"/>
        <v>0</v>
      </c>
      <c r="CK55" s="275">
        <f t="shared" si="10"/>
        <v>0</v>
      </c>
      <c r="CL55" s="275">
        <f t="shared" si="11"/>
        <v>0</v>
      </c>
      <c r="CM55" s="113">
        <f t="shared" si="12"/>
        <v>0</v>
      </c>
      <c r="CN55" s="113">
        <f t="shared" si="13"/>
        <v>0</v>
      </c>
      <c r="CO55" s="113">
        <f t="shared" si="14"/>
        <v>0</v>
      </c>
      <c r="CP55" s="100">
        <f t="shared" si="15"/>
        <v>0</v>
      </c>
      <c r="CQ55" s="101">
        <f t="shared" si="39"/>
        <v>0</v>
      </c>
      <c r="CR55" s="101">
        <f t="shared" si="16"/>
        <v>0</v>
      </c>
      <c r="CS55" s="101">
        <f t="shared" si="17"/>
        <v>0</v>
      </c>
      <c r="CT55" s="101">
        <f t="shared" si="18"/>
        <v>0</v>
      </c>
      <c r="CU55" s="101">
        <f t="shared" si="19"/>
        <v>0</v>
      </c>
      <c r="CV55" s="101">
        <f t="shared" si="20"/>
        <v>0</v>
      </c>
      <c r="CW55" s="101">
        <f t="shared" si="21"/>
        <v>-280152</v>
      </c>
      <c r="CX55" s="101">
        <f t="shared" si="40"/>
        <v>-210114</v>
      </c>
      <c r="CY55" s="101">
        <f t="shared" si="22"/>
        <v>-140076</v>
      </c>
      <c r="CZ55" s="101">
        <f t="shared" si="23"/>
        <v>-70038</v>
      </c>
      <c r="DA55" s="101">
        <f t="shared" si="41"/>
        <v>0</v>
      </c>
      <c r="DB55" s="101">
        <f t="shared" si="42"/>
        <v>-950019.95074975339</v>
      </c>
      <c r="DC55" s="101">
        <f t="shared" si="24"/>
        <v>-895980.15463594766</v>
      </c>
      <c r="DD55" s="101">
        <f t="shared" si="25"/>
        <v>-838112.53963074728</v>
      </c>
      <c r="DE55" s="101">
        <f t="shared" si="26"/>
        <v>-776145.96856267855</v>
      </c>
      <c r="DF55" s="101">
        <f t="shared" si="27"/>
        <v>-709790.09871062159</v>
      </c>
      <c r="DG55" s="101">
        <f t="shared" si="28"/>
        <v>-638734.02141071064</v>
      </c>
      <c r="DH55" s="101">
        <f t="shared" si="29"/>
        <v>-562644.80530205602</v>
      </c>
      <c r="DI55" s="101">
        <f t="shared" si="30"/>
        <v>-481165.93638570502</v>
      </c>
      <c r="DJ55" s="101">
        <f t="shared" si="43"/>
        <v>-393915.64758777909</v>
      </c>
      <c r="DK55" s="101">
        <f t="shared" si="31"/>
        <v>-300485.13000000012</v>
      </c>
      <c r="DL55" s="101">
        <f t="shared" si="32"/>
        <v>-300485.13000000012</v>
      </c>
      <c r="DM55" s="101">
        <f t="shared" si="33"/>
        <v>-300485.13000000012</v>
      </c>
      <c r="DN55" s="101">
        <f t="shared" si="34"/>
        <v>-300485.13000000012</v>
      </c>
      <c r="DO55" s="101">
        <f t="shared" si="35"/>
        <v>-300485.13000000012</v>
      </c>
      <c r="DP55" s="101">
        <f t="shared" si="36"/>
        <v>-300485.13000000012</v>
      </c>
      <c r="DQ55" s="101">
        <f t="shared" si="37"/>
        <v>-300485.13000000012</v>
      </c>
      <c r="DR55" s="101">
        <f t="shared" si="38"/>
        <v>-300485.13000000012</v>
      </c>
      <c r="DS55" s="101">
        <f t="shared" si="44"/>
        <v>-300485.13000000012</v>
      </c>
      <c r="DT55" s="86">
        <f t="shared" si="45"/>
        <v>-300485.13000000012</v>
      </c>
      <c r="DU55" s="86">
        <f t="shared" si="46"/>
        <v>-300485.13000000012</v>
      </c>
      <c r="DV55" s="86">
        <f t="shared" si="47"/>
        <v>-300485.13000000012</v>
      </c>
      <c r="DW55" s="86">
        <f t="shared" si="48"/>
        <v>-300485.13000000012</v>
      </c>
      <c r="DX55" s="86">
        <f t="shared" si="49"/>
        <v>-300485.13000000012</v>
      </c>
      <c r="DY55" s="86">
        <f t="shared" si="50"/>
        <v>-300485.13000000012</v>
      </c>
      <c r="DZ55" s="86">
        <f t="shared" si="51"/>
        <v>-300485.13000000012</v>
      </c>
      <c r="EA55" s="86">
        <f t="shared" si="52"/>
        <v>-300485.13000000012</v>
      </c>
      <c r="EB55" s="86">
        <f t="shared" si="53"/>
        <v>-300485.13000000012</v>
      </c>
      <c r="EC55" s="86">
        <f t="shared" si="54"/>
        <v>-300485.13000000012</v>
      </c>
      <c r="ED55" s="86">
        <f t="shared" si="55"/>
        <v>-300485.13000000012</v>
      </c>
      <c r="EE55" s="86">
        <f t="shared" si="56"/>
        <v>-300485.13000000012</v>
      </c>
      <c r="EF55" s="86">
        <f t="shared" si="57"/>
        <v>-300485.13000000012</v>
      </c>
      <c r="EG55" s="86">
        <f t="shared" si="58"/>
        <v>-300485.13000000012</v>
      </c>
      <c r="EH55" s="86">
        <f t="shared" si="59"/>
        <v>-300485.13000000012</v>
      </c>
      <c r="EI55" s="86">
        <f t="shared" si="60"/>
        <v>-300485.13000000012</v>
      </c>
      <c r="EJ55" s="86">
        <f t="shared" si="61"/>
        <v>-300485.13000000012</v>
      </c>
    </row>
    <row r="56" spans="1:140" ht="13.15" customHeight="1" x14ac:dyDescent="0.2">
      <c r="A56" s="95" t="s">
        <v>120</v>
      </c>
      <c r="B56" s="95">
        <v>216</v>
      </c>
      <c r="C56" s="95" t="s">
        <v>231</v>
      </c>
      <c r="D56" s="97" t="s">
        <v>157</v>
      </c>
      <c r="E56" s="97"/>
      <c r="F56" s="97"/>
      <c r="G56" s="97"/>
      <c r="H56" s="97"/>
      <c r="I56" s="97"/>
      <c r="J56" s="97"/>
      <c r="K56" s="97"/>
      <c r="L56" s="97"/>
      <c r="M56" s="97"/>
      <c r="N56" s="97"/>
      <c r="O56" s="97"/>
      <c r="P56" s="97"/>
      <c r="Q56" s="97"/>
      <c r="R56" s="98"/>
      <c r="S56" s="99"/>
      <c r="T56" s="99"/>
      <c r="U56" s="99"/>
      <c r="V56" s="99"/>
      <c r="W56" s="99"/>
      <c r="X56" s="99"/>
      <c r="Y56" s="99"/>
      <c r="Z56" s="99"/>
      <c r="AA56" s="99"/>
      <c r="AB56" s="99"/>
      <c r="AC56" s="109"/>
      <c r="AD56" s="109"/>
      <c r="AE56" s="99">
        <v>49583.333333333336</v>
      </c>
      <c r="AF56" s="99">
        <v>46008.716469774197</v>
      </c>
      <c r="AG56" s="99">
        <v>42180.897578379612</v>
      </c>
      <c r="AH56" s="99">
        <v>38081.941515511258</v>
      </c>
      <c r="AI56" s="99">
        <v>33692.642731523054</v>
      </c>
      <c r="AJ56" s="99">
        <v>28992.43528366902</v>
      </c>
      <c r="AK56" s="99">
        <v>23959.29647492533</v>
      </c>
      <c r="AL56" s="99">
        <v>18569.64366722896</v>
      </c>
      <c r="AM56" s="99">
        <v>12798.223785654094</v>
      </c>
      <c r="AN56" s="99">
        <v>6617.9949958010102</v>
      </c>
      <c r="AO56" s="99"/>
      <c r="AP56" s="147"/>
      <c r="AQ56" s="147"/>
      <c r="AR56" s="147"/>
      <c r="AS56" s="147"/>
      <c r="AT56" s="147"/>
      <c r="AU56" s="147"/>
      <c r="AV56" s="147"/>
      <c r="AW56" s="147"/>
      <c r="AX56" s="147"/>
      <c r="AY56" s="147"/>
      <c r="AZ56" s="147"/>
      <c r="BA56" s="147"/>
      <c r="BB56" s="147"/>
      <c r="BC56" s="147"/>
      <c r="BD56" s="147"/>
      <c r="BE56" s="147"/>
      <c r="BF56" s="147"/>
      <c r="BG56" s="147"/>
      <c r="BH56" s="147"/>
      <c r="BI56" s="147"/>
      <c r="BJ56" s="147"/>
      <c r="BK56" s="147"/>
      <c r="BL56" s="147"/>
      <c r="BM56" s="147"/>
      <c r="BN56" s="147"/>
      <c r="BO56" s="147"/>
      <c r="BP56" s="147"/>
      <c r="BQ56" s="147"/>
      <c r="BR56" s="147"/>
      <c r="BS56" s="147"/>
      <c r="BT56" s="147"/>
      <c r="BU56" s="147"/>
      <c r="BV56" s="147"/>
      <c r="BW56" s="147"/>
      <c r="BX56" s="147"/>
      <c r="BY56" s="147"/>
      <c r="BZ56" s="116"/>
      <c r="CA56" s="113">
        <f t="shared" si="0"/>
        <v>300485.1258357999</v>
      </c>
      <c r="CB56" s="275">
        <f t="shared" si="1"/>
        <v>0</v>
      </c>
      <c r="CC56" s="275">
        <f t="shared" si="2"/>
        <v>0</v>
      </c>
      <c r="CD56" s="275">
        <f t="shared" si="3"/>
        <v>0</v>
      </c>
      <c r="CE56" s="275">
        <f t="shared" si="4"/>
        <v>0</v>
      </c>
      <c r="CF56" s="275">
        <f t="shared" si="5"/>
        <v>0</v>
      </c>
      <c r="CG56" s="275">
        <f t="shared" si="6"/>
        <v>0</v>
      </c>
      <c r="CH56" s="275">
        <f t="shared" si="7"/>
        <v>0</v>
      </c>
      <c r="CI56" s="275">
        <f t="shared" si="8"/>
        <v>0</v>
      </c>
      <c r="CJ56" s="275">
        <f t="shared" si="9"/>
        <v>0</v>
      </c>
      <c r="CK56" s="275">
        <f t="shared" si="10"/>
        <v>0</v>
      </c>
      <c r="CL56" s="275">
        <f t="shared" si="11"/>
        <v>0</v>
      </c>
      <c r="CM56" s="113">
        <f t="shared" si="12"/>
        <v>0</v>
      </c>
      <c r="CN56" s="113">
        <f t="shared" si="13"/>
        <v>0</v>
      </c>
      <c r="CO56" s="113">
        <f t="shared" si="14"/>
        <v>0</v>
      </c>
      <c r="CP56" s="100">
        <f t="shared" si="15"/>
        <v>0</v>
      </c>
      <c r="CQ56" s="101">
        <f t="shared" si="39"/>
        <v>0</v>
      </c>
      <c r="CR56" s="101">
        <f t="shared" si="16"/>
        <v>0</v>
      </c>
      <c r="CS56" s="101">
        <f t="shared" si="17"/>
        <v>0</v>
      </c>
      <c r="CT56" s="101">
        <f t="shared" si="18"/>
        <v>0</v>
      </c>
      <c r="CU56" s="101">
        <f t="shared" si="19"/>
        <v>0</v>
      </c>
      <c r="CV56" s="101">
        <f t="shared" si="20"/>
        <v>0</v>
      </c>
      <c r="CW56" s="101">
        <f t="shared" si="21"/>
        <v>0</v>
      </c>
      <c r="CX56" s="101">
        <f t="shared" si="40"/>
        <v>0</v>
      </c>
      <c r="CY56" s="101">
        <f t="shared" si="22"/>
        <v>0</v>
      </c>
      <c r="CZ56" s="101">
        <f t="shared" si="23"/>
        <v>0</v>
      </c>
      <c r="DA56" s="101">
        <f t="shared" si="41"/>
        <v>0</v>
      </c>
      <c r="DB56" s="101">
        <f t="shared" si="42"/>
        <v>49583.333333333336</v>
      </c>
      <c r="DC56" s="101">
        <f t="shared" si="24"/>
        <v>95592.04980310754</v>
      </c>
      <c r="DD56" s="101">
        <f t="shared" si="25"/>
        <v>137772.94738148715</v>
      </c>
      <c r="DE56" s="101">
        <f t="shared" si="26"/>
        <v>175854.8888969984</v>
      </c>
      <c r="DF56" s="101">
        <f t="shared" si="27"/>
        <v>209547.53162852145</v>
      </c>
      <c r="DG56" s="101">
        <f t="shared" si="28"/>
        <v>238539.96691219046</v>
      </c>
      <c r="DH56" s="101">
        <f t="shared" si="29"/>
        <v>262499.26338711579</v>
      </c>
      <c r="DI56" s="101">
        <f t="shared" si="30"/>
        <v>281068.90705434477</v>
      </c>
      <c r="DJ56" s="101">
        <f t="shared" si="43"/>
        <v>293867.13083999889</v>
      </c>
      <c r="DK56" s="101">
        <f t="shared" si="31"/>
        <v>300485.1258357999</v>
      </c>
      <c r="DL56" s="101">
        <f t="shared" si="32"/>
        <v>300485.1258357999</v>
      </c>
      <c r="DM56" s="101">
        <f t="shared" si="33"/>
        <v>300485.1258357999</v>
      </c>
      <c r="DN56" s="101">
        <f t="shared" si="34"/>
        <v>300485.1258357999</v>
      </c>
      <c r="DO56" s="101">
        <f t="shared" si="35"/>
        <v>300485.1258357999</v>
      </c>
      <c r="DP56" s="101">
        <f t="shared" si="36"/>
        <v>300485.1258357999</v>
      </c>
      <c r="DQ56" s="101">
        <f t="shared" si="37"/>
        <v>300485.1258357999</v>
      </c>
      <c r="DR56" s="101">
        <f t="shared" si="38"/>
        <v>300485.1258357999</v>
      </c>
      <c r="DS56" s="101">
        <f t="shared" si="44"/>
        <v>300485.1258357999</v>
      </c>
      <c r="DT56" s="86">
        <f t="shared" si="45"/>
        <v>300485.1258357999</v>
      </c>
      <c r="DU56" s="86">
        <f t="shared" si="46"/>
        <v>300485.1258357999</v>
      </c>
      <c r="DV56" s="86">
        <f t="shared" si="47"/>
        <v>300485.1258357999</v>
      </c>
      <c r="DW56" s="86">
        <f t="shared" si="48"/>
        <v>300485.1258357999</v>
      </c>
      <c r="DX56" s="86">
        <f t="shared" si="49"/>
        <v>300485.1258357999</v>
      </c>
      <c r="DY56" s="86">
        <f t="shared" si="50"/>
        <v>300485.1258357999</v>
      </c>
      <c r="DZ56" s="86">
        <f t="shared" si="51"/>
        <v>300485.1258357999</v>
      </c>
      <c r="EA56" s="86">
        <f t="shared" si="52"/>
        <v>300485.1258357999</v>
      </c>
      <c r="EB56" s="86">
        <f t="shared" si="53"/>
        <v>300485.1258357999</v>
      </c>
      <c r="EC56" s="86">
        <f t="shared" si="54"/>
        <v>300485.1258357999</v>
      </c>
      <c r="ED56" s="86">
        <f t="shared" si="55"/>
        <v>300485.1258357999</v>
      </c>
      <c r="EE56" s="86">
        <f t="shared" si="56"/>
        <v>300485.1258357999</v>
      </c>
      <c r="EF56" s="86">
        <f t="shared" si="57"/>
        <v>300485.1258357999</v>
      </c>
      <c r="EG56" s="86">
        <f t="shared" si="58"/>
        <v>300485.1258357999</v>
      </c>
      <c r="EH56" s="86">
        <f t="shared" si="59"/>
        <v>300485.1258357999</v>
      </c>
      <c r="EI56" s="86">
        <f t="shared" si="60"/>
        <v>300485.1258357999</v>
      </c>
      <c r="EJ56" s="86">
        <f t="shared" si="61"/>
        <v>300485.1258357999</v>
      </c>
    </row>
    <row r="57" spans="1:140" ht="13.15" customHeight="1" x14ac:dyDescent="0.2">
      <c r="A57" s="95" t="s">
        <v>120</v>
      </c>
      <c r="B57" s="95">
        <v>169</v>
      </c>
      <c r="C57" s="95" t="s">
        <v>235</v>
      </c>
      <c r="D57" s="97" t="s">
        <v>155</v>
      </c>
      <c r="E57" s="97"/>
      <c r="F57" s="97"/>
      <c r="G57" s="97"/>
      <c r="H57" s="97"/>
      <c r="I57" s="97"/>
      <c r="J57" s="97"/>
      <c r="K57" s="97"/>
      <c r="L57" s="97"/>
      <c r="M57" s="97"/>
      <c r="N57" s="97"/>
      <c r="O57" s="97"/>
      <c r="P57" s="97"/>
      <c r="Q57" s="97"/>
      <c r="R57" s="98"/>
      <c r="S57" s="99"/>
      <c r="T57" s="99"/>
      <c r="U57" s="99"/>
      <c r="V57" s="99"/>
      <c r="W57" s="99"/>
      <c r="X57" s="99"/>
      <c r="Y57" s="99"/>
      <c r="Z57" s="96">
        <f>-293388.4</f>
        <v>-293388.40000000002</v>
      </c>
      <c r="AA57" s="99">
        <v>58677.68</v>
      </c>
      <c r="AB57" s="99">
        <v>58677.68</v>
      </c>
      <c r="AC57" s="109">
        <v>58677.68</v>
      </c>
      <c r="AD57" s="109">
        <v>58677.68</v>
      </c>
      <c r="AE57" s="96">
        <f>(58677.68+253162.77-253162.77)</f>
        <v>58677.680000000022</v>
      </c>
      <c r="AF57" s="109"/>
      <c r="AG57" s="109"/>
      <c r="AH57" s="109"/>
      <c r="AI57" s="109"/>
      <c r="AJ57" s="147"/>
      <c r="AK57" s="147"/>
      <c r="AL57" s="147"/>
      <c r="AM57" s="96">
        <v>-100000</v>
      </c>
      <c r="AN57" s="96">
        <f>(100000-324545.46)</f>
        <v>-224545.46000000002</v>
      </c>
      <c r="AO57" s="147">
        <v>108181.82</v>
      </c>
      <c r="AP57" s="147">
        <v>108181.82</v>
      </c>
      <c r="AQ57" s="147">
        <v>108181.82</v>
      </c>
      <c r="AR57" s="96">
        <f>(250000-1000000)</f>
        <v>-750000</v>
      </c>
      <c r="AS57" s="147">
        <v>250000</v>
      </c>
      <c r="AT57" s="147">
        <v>250000</v>
      </c>
      <c r="AU57" s="147">
        <v>250000</v>
      </c>
      <c r="AV57" s="147"/>
      <c r="AW57" s="147"/>
      <c r="AX57" s="147"/>
      <c r="AY57" s="147"/>
      <c r="AZ57" s="147"/>
      <c r="BA57" s="147"/>
      <c r="BB57" s="147"/>
      <c r="BC57" s="147"/>
      <c r="BD57" s="147"/>
      <c r="BE57" s="147"/>
      <c r="BF57" s="147"/>
      <c r="BG57" s="147"/>
      <c r="BH57" s="147"/>
      <c r="BI57" s="147"/>
      <c r="BJ57" s="147"/>
      <c r="BK57" s="147"/>
      <c r="BL57" s="147"/>
      <c r="BM57" s="147"/>
      <c r="BN57" s="147"/>
      <c r="BO57" s="147"/>
      <c r="BP57" s="147"/>
      <c r="BQ57" s="147"/>
      <c r="BR57" s="147"/>
      <c r="BS57" s="147"/>
      <c r="BT57" s="147"/>
      <c r="BU57" s="147"/>
      <c r="BV57" s="147"/>
      <c r="BW57" s="147"/>
      <c r="BX57" s="147"/>
      <c r="BY57" s="147"/>
      <c r="BZ57" s="116"/>
      <c r="CA57" s="113">
        <f t="shared" si="0"/>
        <v>0</v>
      </c>
      <c r="CB57" s="275">
        <f t="shared" si="1"/>
        <v>0</v>
      </c>
      <c r="CC57" s="275">
        <f t="shared" si="2"/>
        <v>0</v>
      </c>
      <c r="CD57" s="275">
        <f t="shared" si="3"/>
        <v>0</v>
      </c>
      <c r="CE57" s="275">
        <f t="shared" si="4"/>
        <v>0</v>
      </c>
      <c r="CF57" s="275">
        <f t="shared" si="5"/>
        <v>0</v>
      </c>
      <c r="CG57" s="275">
        <f t="shared" si="6"/>
        <v>0</v>
      </c>
      <c r="CH57" s="275">
        <f t="shared" si="7"/>
        <v>0</v>
      </c>
      <c r="CI57" s="275">
        <f t="shared" si="8"/>
        <v>0</v>
      </c>
      <c r="CJ57" s="275">
        <f t="shared" si="9"/>
        <v>0</v>
      </c>
      <c r="CK57" s="275">
        <f t="shared" si="10"/>
        <v>0</v>
      </c>
      <c r="CL57" s="275">
        <f t="shared" si="11"/>
        <v>0</v>
      </c>
      <c r="CM57" s="113">
        <f t="shared" si="12"/>
        <v>0</v>
      </c>
      <c r="CN57" s="113">
        <f t="shared" si="13"/>
        <v>0</v>
      </c>
      <c r="CO57" s="113">
        <f t="shared" si="14"/>
        <v>0</v>
      </c>
      <c r="CP57" s="100">
        <f t="shared" si="15"/>
        <v>0</v>
      </c>
      <c r="CQ57" s="101">
        <f t="shared" si="39"/>
        <v>0</v>
      </c>
      <c r="CR57" s="101">
        <f t="shared" si="16"/>
        <v>0</v>
      </c>
      <c r="CS57" s="101">
        <f t="shared" si="17"/>
        <v>0</v>
      </c>
      <c r="CT57" s="101">
        <f t="shared" si="18"/>
        <v>0</v>
      </c>
      <c r="CU57" s="101">
        <f t="shared" si="19"/>
        <v>0</v>
      </c>
      <c r="CV57" s="101">
        <f t="shared" si="20"/>
        <v>0</v>
      </c>
      <c r="CW57" s="101">
        <f t="shared" si="21"/>
        <v>-293388.40000000002</v>
      </c>
      <c r="CX57" s="101">
        <f t="shared" si="40"/>
        <v>-234710.72000000003</v>
      </c>
      <c r="CY57" s="101">
        <f t="shared" si="22"/>
        <v>-176033.04000000004</v>
      </c>
      <c r="CZ57" s="101">
        <f t="shared" si="23"/>
        <v>-117355.36000000004</v>
      </c>
      <c r="DA57" s="101">
        <f t="shared" si="41"/>
        <v>-58677.680000000044</v>
      </c>
      <c r="DB57" s="101">
        <f t="shared" si="42"/>
        <v>0</v>
      </c>
      <c r="DC57" s="101">
        <f t="shared" si="24"/>
        <v>0</v>
      </c>
      <c r="DD57" s="101">
        <f t="shared" si="25"/>
        <v>0</v>
      </c>
      <c r="DE57" s="101">
        <f t="shared" si="26"/>
        <v>0</v>
      </c>
      <c r="DF57" s="101">
        <f t="shared" si="27"/>
        <v>0</v>
      </c>
      <c r="DG57" s="101">
        <f t="shared" si="28"/>
        <v>0</v>
      </c>
      <c r="DH57" s="101">
        <f t="shared" si="29"/>
        <v>0</v>
      </c>
      <c r="DI57" s="101">
        <f t="shared" si="30"/>
        <v>0</v>
      </c>
      <c r="DJ57" s="101">
        <f t="shared" si="43"/>
        <v>-100000.00000000003</v>
      </c>
      <c r="DK57" s="101">
        <f t="shared" si="31"/>
        <v>-324545.46000000008</v>
      </c>
      <c r="DL57" s="101">
        <f t="shared" si="32"/>
        <v>-216363.64000000007</v>
      </c>
      <c r="DM57" s="101">
        <f t="shared" si="33"/>
        <v>-108181.82000000007</v>
      </c>
      <c r="DN57" s="101">
        <f t="shared" si="34"/>
        <v>0</v>
      </c>
      <c r="DO57" s="101">
        <f t="shared" si="35"/>
        <v>-750000</v>
      </c>
      <c r="DP57" s="101">
        <f t="shared" si="36"/>
        <v>-500000</v>
      </c>
      <c r="DQ57" s="101">
        <f t="shared" si="37"/>
        <v>-250000</v>
      </c>
      <c r="DR57" s="101">
        <f t="shared" si="38"/>
        <v>0</v>
      </c>
      <c r="DS57" s="101">
        <f t="shared" si="44"/>
        <v>0</v>
      </c>
      <c r="DT57" s="86">
        <f t="shared" si="45"/>
        <v>0</v>
      </c>
      <c r="DU57" s="86">
        <f t="shared" si="46"/>
        <v>0</v>
      </c>
      <c r="DV57" s="86">
        <f t="shared" si="47"/>
        <v>0</v>
      </c>
      <c r="DW57" s="86">
        <f t="shared" si="48"/>
        <v>0</v>
      </c>
      <c r="DX57" s="86">
        <f t="shared" si="49"/>
        <v>0</v>
      </c>
      <c r="DY57" s="86">
        <f t="shared" si="50"/>
        <v>0</v>
      </c>
      <c r="DZ57" s="86">
        <f t="shared" si="51"/>
        <v>0</v>
      </c>
      <c r="EA57" s="86">
        <f t="shared" si="52"/>
        <v>0</v>
      </c>
      <c r="EB57" s="86">
        <f t="shared" si="53"/>
        <v>0</v>
      </c>
      <c r="EC57" s="86">
        <f t="shared" si="54"/>
        <v>0</v>
      </c>
      <c r="ED57" s="86">
        <f t="shared" si="55"/>
        <v>0</v>
      </c>
      <c r="EE57" s="86">
        <f t="shared" si="56"/>
        <v>0</v>
      </c>
      <c r="EF57" s="86">
        <f t="shared" si="57"/>
        <v>0</v>
      </c>
      <c r="EG57" s="86">
        <f t="shared" si="58"/>
        <v>0</v>
      </c>
      <c r="EH57" s="86">
        <f t="shared" si="59"/>
        <v>0</v>
      </c>
      <c r="EI57" s="86">
        <f t="shared" si="60"/>
        <v>0</v>
      </c>
      <c r="EJ57" s="86">
        <f t="shared" si="61"/>
        <v>0</v>
      </c>
    </row>
    <row r="58" spans="1:140" ht="13.15" customHeight="1" x14ac:dyDescent="0.2">
      <c r="A58" s="95" t="s">
        <v>120</v>
      </c>
      <c r="B58" s="95">
        <v>205</v>
      </c>
      <c r="C58" s="95" t="s">
        <v>248</v>
      </c>
      <c r="D58" s="97" t="s">
        <v>155</v>
      </c>
      <c r="E58" s="97"/>
      <c r="F58" s="97"/>
      <c r="G58" s="97"/>
      <c r="H58" s="97"/>
      <c r="I58" s="97"/>
      <c r="J58" s="97"/>
      <c r="K58" s="97"/>
      <c r="L58" s="97"/>
      <c r="M58" s="97"/>
      <c r="N58" s="97"/>
      <c r="O58" s="97"/>
      <c r="P58" s="97"/>
      <c r="Q58" s="97"/>
      <c r="R58" s="98"/>
      <c r="S58" s="99"/>
      <c r="T58" s="99"/>
      <c r="U58" s="99"/>
      <c r="V58" s="99"/>
      <c r="W58" s="99"/>
      <c r="X58" s="99"/>
      <c r="Y58" s="99"/>
      <c r="Z58" s="99"/>
      <c r="AA58" s="99"/>
      <c r="AB58" s="109"/>
      <c r="AC58" s="109"/>
      <c r="AD58" s="96">
        <f>(200000-400000)</f>
        <v>-200000</v>
      </c>
      <c r="AE58" s="109">
        <v>200000</v>
      </c>
      <c r="AF58" s="109"/>
      <c r="AG58" s="109"/>
      <c r="AH58" s="147"/>
      <c r="AI58" s="147"/>
      <c r="AJ58" s="147"/>
      <c r="AK58" s="96">
        <f>(250000-500000)</f>
        <v>-250000</v>
      </c>
      <c r="AL58" s="147">
        <v>250000</v>
      </c>
      <c r="AM58" s="147"/>
      <c r="AN58" s="147"/>
      <c r="AO58" s="147"/>
      <c r="AP58" s="147"/>
      <c r="AQ58" s="147"/>
      <c r="AR58" s="147"/>
      <c r="AS58" s="147"/>
      <c r="AT58" s="147"/>
      <c r="AU58" s="147"/>
      <c r="AV58" s="147"/>
      <c r="AW58" s="147"/>
      <c r="AX58" s="147"/>
      <c r="AY58" s="147"/>
      <c r="AZ58" s="147"/>
      <c r="BA58" s="147"/>
      <c r="BB58" s="147"/>
      <c r="BC58" s="147"/>
      <c r="BD58" s="147"/>
      <c r="BE58" s="147"/>
      <c r="BF58" s="147"/>
      <c r="BG58" s="147"/>
      <c r="BH58" s="147"/>
      <c r="BI58" s="147"/>
      <c r="BJ58" s="147"/>
      <c r="BK58" s="147"/>
      <c r="BL58" s="147"/>
      <c r="BM58" s="147"/>
      <c r="BN58" s="147"/>
      <c r="BO58" s="147"/>
      <c r="BP58" s="147"/>
      <c r="BQ58" s="147"/>
      <c r="BR58" s="147"/>
      <c r="BS58" s="147"/>
      <c r="BT58" s="147"/>
      <c r="BU58" s="147"/>
      <c r="BV58" s="147"/>
      <c r="BW58" s="147"/>
      <c r="BX58" s="147"/>
      <c r="BY58" s="147"/>
      <c r="BZ58" s="116"/>
      <c r="CA58" s="113">
        <f t="shared" si="0"/>
        <v>0</v>
      </c>
      <c r="CB58" s="275">
        <f t="shared" si="1"/>
        <v>0</v>
      </c>
      <c r="CC58" s="275">
        <f t="shared" si="2"/>
        <v>0</v>
      </c>
      <c r="CD58" s="275">
        <f t="shared" si="3"/>
        <v>0</v>
      </c>
      <c r="CE58" s="275">
        <f t="shared" si="4"/>
        <v>0</v>
      </c>
      <c r="CF58" s="275">
        <f t="shared" si="5"/>
        <v>0</v>
      </c>
      <c r="CG58" s="275">
        <f t="shared" si="6"/>
        <v>0</v>
      </c>
      <c r="CH58" s="275">
        <f t="shared" si="7"/>
        <v>0</v>
      </c>
      <c r="CI58" s="275">
        <f t="shared" si="8"/>
        <v>0</v>
      </c>
      <c r="CJ58" s="275">
        <f t="shared" si="9"/>
        <v>0</v>
      </c>
      <c r="CK58" s="275">
        <f t="shared" si="10"/>
        <v>0</v>
      </c>
      <c r="CL58" s="275">
        <f t="shared" si="11"/>
        <v>0</v>
      </c>
      <c r="CM58" s="113">
        <f t="shared" si="12"/>
        <v>0</v>
      </c>
      <c r="CN58" s="113">
        <f t="shared" si="13"/>
        <v>0</v>
      </c>
      <c r="CO58" s="113">
        <f t="shared" si="14"/>
        <v>0</v>
      </c>
      <c r="CP58" s="100">
        <f t="shared" si="15"/>
        <v>0</v>
      </c>
      <c r="CQ58" s="101">
        <f t="shared" si="39"/>
        <v>0</v>
      </c>
      <c r="CR58" s="101">
        <f t="shared" si="16"/>
        <v>0</v>
      </c>
      <c r="CS58" s="101">
        <f t="shared" si="17"/>
        <v>0</v>
      </c>
      <c r="CT58" s="101">
        <f t="shared" si="18"/>
        <v>0</v>
      </c>
      <c r="CU58" s="101">
        <f t="shared" si="19"/>
        <v>0</v>
      </c>
      <c r="CV58" s="101">
        <f t="shared" si="20"/>
        <v>0</v>
      </c>
      <c r="CW58" s="101">
        <f t="shared" si="21"/>
        <v>0</v>
      </c>
      <c r="CX58" s="101">
        <f t="shared" si="40"/>
        <v>0</v>
      </c>
      <c r="CY58" s="101">
        <f t="shared" si="22"/>
        <v>0</v>
      </c>
      <c r="CZ58" s="101">
        <f t="shared" si="23"/>
        <v>0</v>
      </c>
      <c r="DA58" s="101">
        <f t="shared" si="41"/>
        <v>-200000</v>
      </c>
      <c r="DB58" s="101">
        <f t="shared" si="42"/>
        <v>0</v>
      </c>
      <c r="DC58" s="101">
        <f t="shared" si="24"/>
        <v>0</v>
      </c>
      <c r="DD58" s="101">
        <f t="shared" si="25"/>
        <v>0</v>
      </c>
      <c r="DE58" s="101">
        <f t="shared" si="26"/>
        <v>0</v>
      </c>
      <c r="DF58" s="101">
        <f t="shared" si="27"/>
        <v>0</v>
      </c>
      <c r="DG58" s="101">
        <f t="shared" si="28"/>
        <v>0</v>
      </c>
      <c r="DH58" s="101">
        <f t="shared" si="29"/>
        <v>-250000</v>
      </c>
      <c r="DI58" s="101">
        <f t="shared" si="30"/>
        <v>0</v>
      </c>
      <c r="DJ58" s="101">
        <f t="shared" si="43"/>
        <v>0</v>
      </c>
      <c r="DK58" s="101">
        <f t="shared" si="31"/>
        <v>0</v>
      </c>
      <c r="DL58" s="101">
        <f t="shared" si="32"/>
        <v>0</v>
      </c>
      <c r="DM58" s="101">
        <f t="shared" si="33"/>
        <v>0</v>
      </c>
      <c r="DN58" s="101">
        <f t="shared" si="34"/>
        <v>0</v>
      </c>
      <c r="DO58" s="101">
        <f t="shared" si="35"/>
        <v>0</v>
      </c>
      <c r="DP58" s="101">
        <f t="shared" si="36"/>
        <v>0</v>
      </c>
      <c r="DQ58" s="101">
        <f t="shared" si="37"/>
        <v>0</v>
      </c>
      <c r="DR58" s="101">
        <f t="shared" si="38"/>
        <v>0</v>
      </c>
      <c r="DS58" s="101">
        <f t="shared" si="44"/>
        <v>0</v>
      </c>
      <c r="DT58" s="86">
        <f t="shared" si="45"/>
        <v>0</v>
      </c>
      <c r="DU58" s="86">
        <f t="shared" si="46"/>
        <v>0</v>
      </c>
      <c r="DV58" s="86">
        <f t="shared" si="47"/>
        <v>0</v>
      </c>
      <c r="DW58" s="86">
        <f t="shared" si="48"/>
        <v>0</v>
      </c>
      <c r="DX58" s="86">
        <f t="shared" si="49"/>
        <v>0</v>
      </c>
      <c r="DY58" s="86">
        <f t="shared" si="50"/>
        <v>0</v>
      </c>
      <c r="DZ58" s="86">
        <f t="shared" si="51"/>
        <v>0</v>
      </c>
      <c r="EA58" s="86">
        <f t="shared" si="52"/>
        <v>0</v>
      </c>
      <c r="EB58" s="86">
        <f t="shared" si="53"/>
        <v>0</v>
      </c>
      <c r="EC58" s="86">
        <f t="shared" si="54"/>
        <v>0</v>
      </c>
      <c r="ED58" s="86">
        <f t="shared" si="55"/>
        <v>0</v>
      </c>
      <c r="EE58" s="86">
        <f t="shared" si="56"/>
        <v>0</v>
      </c>
      <c r="EF58" s="86">
        <f t="shared" si="57"/>
        <v>0</v>
      </c>
      <c r="EG58" s="86">
        <f t="shared" si="58"/>
        <v>0</v>
      </c>
      <c r="EH58" s="86">
        <f t="shared" si="59"/>
        <v>0</v>
      </c>
      <c r="EI58" s="86">
        <f t="shared" si="60"/>
        <v>0</v>
      </c>
      <c r="EJ58" s="86">
        <f t="shared" si="61"/>
        <v>0</v>
      </c>
    </row>
    <row r="59" spans="1:140" ht="13.15" customHeight="1" x14ac:dyDescent="0.2">
      <c r="A59" s="95" t="s">
        <v>120</v>
      </c>
      <c r="B59" s="95">
        <v>230</v>
      </c>
      <c r="C59" s="95" t="s">
        <v>250</v>
      </c>
      <c r="D59" s="97" t="s">
        <v>155</v>
      </c>
      <c r="E59" s="97"/>
      <c r="F59" s="97"/>
      <c r="G59" s="97"/>
      <c r="H59" s="97"/>
      <c r="I59" s="97"/>
      <c r="J59" s="97"/>
      <c r="K59" s="97"/>
      <c r="L59" s="97"/>
      <c r="M59" s="97"/>
      <c r="N59" s="97"/>
      <c r="O59" s="97"/>
      <c r="P59" s="97"/>
      <c r="Q59" s="97"/>
      <c r="R59" s="98"/>
      <c r="S59" s="99"/>
      <c r="T59" s="99"/>
      <c r="U59" s="99"/>
      <c r="V59" s="99"/>
      <c r="W59" s="99"/>
      <c r="X59" s="99"/>
      <c r="Y59" s="99"/>
      <c r="Z59" s="99"/>
      <c r="AA59" s="99"/>
      <c r="AB59" s="109"/>
      <c r="AC59" s="109"/>
      <c r="AD59" s="109"/>
      <c r="AE59" s="96">
        <f>( 103060.2-458925.62)</f>
        <v>-355865.42</v>
      </c>
      <c r="AF59" s="109">
        <v>152975.20000000001</v>
      </c>
      <c r="AG59" s="109">
        <v>152975.20000000001</v>
      </c>
      <c r="AH59" s="109">
        <v>49915</v>
      </c>
      <c r="AI59" s="147"/>
      <c r="AJ59" s="147"/>
      <c r="AK59" s="147"/>
      <c r="AL59" s="147"/>
      <c r="AM59" s="147"/>
      <c r="AN59" s="147"/>
      <c r="AO59" s="147"/>
      <c r="AP59" s="147"/>
      <c r="AQ59" s="147"/>
      <c r="AR59" s="147"/>
      <c r="AS59" s="147"/>
      <c r="AT59" s="147"/>
      <c r="AU59" s="147"/>
      <c r="AV59" s="147"/>
      <c r="AW59" s="147"/>
      <c r="AX59" s="147"/>
      <c r="AY59" s="147"/>
      <c r="AZ59" s="147"/>
      <c r="BA59" s="147"/>
      <c r="BB59" s="147"/>
      <c r="BC59" s="147"/>
      <c r="BD59" s="147"/>
      <c r="BE59" s="147"/>
      <c r="BF59" s="147"/>
      <c r="BG59" s="147"/>
      <c r="BH59" s="147"/>
      <c r="BI59" s="147"/>
      <c r="BJ59" s="147"/>
      <c r="BK59" s="147"/>
      <c r="BL59" s="147"/>
      <c r="BM59" s="147"/>
      <c r="BN59" s="147"/>
      <c r="BO59" s="147"/>
      <c r="BP59" s="147"/>
      <c r="BQ59" s="147"/>
      <c r="BR59" s="147"/>
      <c r="BS59" s="147"/>
      <c r="BT59" s="147"/>
      <c r="BU59" s="147"/>
      <c r="BV59" s="147"/>
      <c r="BW59" s="147"/>
      <c r="BX59" s="147"/>
      <c r="BY59" s="147"/>
      <c r="BZ59" s="116"/>
      <c r="CA59" s="113">
        <f t="shared" si="0"/>
        <v>-1.9999999960418791E-2</v>
      </c>
      <c r="CB59" s="275">
        <f t="shared" si="1"/>
        <v>0</v>
      </c>
      <c r="CC59" s="275">
        <f t="shared" si="2"/>
        <v>0</v>
      </c>
      <c r="CD59" s="275">
        <f t="shared" si="3"/>
        <v>0</v>
      </c>
      <c r="CE59" s="275">
        <f t="shared" si="4"/>
        <v>0</v>
      </c>
      <c r="CF59" s="275">
        <f t="shared" si="5"/>
        <v>0</v>
      </c>
      <c r="CG59" s="275">
        <f t="shared" si="6"/>
        <v>0</v>
      </c>
      <c r="CH59" s="275">
        <f t="shared" si="7"/>
        <v>0</v>
      </c>
      <c r="CI59" s="275">
        <f t="shared" si="8"/>
        <v>0</v>
      </c>
      <c r="CJ59" s="275">
        <f t="shared" si="9"/>
        <v>0</v>
      </c>
      <c r="CK59" s="275">
        <f t="shared" si="10"/>
        <v>0</v>
      </c>
      <c r="CL59" s="275">
        <f t="shared" si="11"/>
        <v>0</v>
      </c>
      <c r="CM59" s="113">
        <f t="shared" si="12"/>
        <v>0</v>
      </c>
      <c r="CN59" s="113">
        <f t="shared" si="13"/>
        <v>0</v>
      </c>
      <c r="CO59" s="113">
        <f t="shared" si="14"/>
        <v>0</v>
      </c>
      <c r="CP59" s="100">
        <f t="shared" si="15"/>
        <v>0</v>
      </c>
      <c r="CQ59" s="101">
        <f t="shared" si="39"/>
        <v>0</v>
      </c>
      <c r="CR59" s="101">
        <f t="shared" si="16"/>
        <v>0</v>
      </c>
      <c r="CS59" s="101">
        <f t="shared" si="17"/>
        <v>0</v>
      </c>
      <c r="CT59" s="101">
        <f t="shared" si="18"/>
        <v>0</v>
      </c>
      <c r="CU59" s="101">
        <f t="shared" si="19"/>
        <v>0</v>
      </c>
      <c r="CV59" s="101">
        <f t="shared" si="20"/>
        <v>0</v>
      </c>
      <c r="CW59" s="101">
        <f t="shared" si="21"/>
        <v>0</v>
      </c>
      <c r="CX59" s="101">
        <f t="shared" si="40"/>
        <v>0</v>
      </c>
      <c r="CY59" s="101">
        <f t="shared" si="22"/>
        <v>0</v>
      </c>
      <c r="CZ59" s="101">
        <f t="shared" si="23"/>
        <v>0</v>
      </c>
      <c r="DA59" s="101">
        <f t="shared" si="41"/>
        <v>0</v>
      </c>
      <c r="DB59" s="101">
        <f t="shared" si="42"/>
        <v>-355865.42</v>
      </c>
      <c r="DC59" s="101">
        <f t="shared" si="24"/>
        <v>-202890.21999999997</v>
      </c>
      <c r="DD59" s="101">
        <f t="shared" si="25"/>
        <v>-49915.01999999996</v>
      </c>
      <c r="DE59" s="101">
        <f t="shared" si="26"/>
        <v>-1.9999999960418791E-2</v>
      </c>
      <c r="DF59" s="101">
        <f t="shared" si="27"/>
        <v>-1.9999999960418791E-2</v>
      </c>
      <c r="DG59" s="101">
        <f t="shared" si="28"/>
        <v>-1.9999999960418791E-2</v>
      </c>
      <c r="DH59" s="101">
        <f t="shared" si="29"/>
        <v>-1.9999999960418791E-2</v>
      </c>
      <c r="DI59" s="101">
        <f t="shared" si="30"/>
        <v>-1.9999999960418791E-2</v>
      </c>
      <c r="DJ59" s="101">
        <f t="shared" si="43"/>
        <v>-1.9999999960418791E-2</v>
      </c>
      <c r="DK59" s="101">
        <f t="shared" si="31"/>
        <v>-1.9999999960418791E-2</v>
      </c>
      <c r="DL59" s="101">
        <f t="shared" si="32"/>
        <v>-1.9999999960418791E-2</v>
      </c>
      <c r="DM59" s="101">
        <f t="shared" si="33"/>
        <v>-1.9999999960418791E-2</v>
      </c>
      <c r="DN59" s="101">
        <f t="shared" si="34"/>
        <v>-1.9999999960418791E-2</v>
      </c>
      <c r="DO59" s="101">
        <f t="shared" si="35"/>
        <v>-1.9999999960418791E-2</v>
      </c>
      <c r="DP59" s="101">
        <f t="shared" si="36"/>
        <v>-1.9999999960418791E-2</v>
      </c>
      <c r="DQ59" s="101">
        <f t="shared" si="37"/>
        <v>-1.9999999960418791E-2</v>
      </c>
      <c r="DR59" s="101">
        <f t="shared" si="38"/>
        <v>-1.9999999960418791E-2</v>
      </c>
      <c r="DS59" s="101">
        <f t="shared" si="44"/>
        <v>-1.9999999960418791E-2</v>
      </c>
      <c r="DT59" s="86">
        <f t="shared" si="45"/>
        <v>-1.9999999960418791E-2</v>
      </c>
      <c r="DU59" s="86">
        <f t="shared" si="46"/>
        <v>-1.9999999960418791E-2</v>
      </c>
      <c r="DV59" s="86">
        <f t="shared" si="47"/>
        <v>-1.9999999960418791E-2</v>
      </c>
      <c r="DW59" s="86">
        <f t="shared" si="48"/>
        <v>-1.9999999960418791E-2</v>
      </c>
      <c r="DX59" s="86">
        <f t="shared" si="49"/>
        <v>-1.9999999960418791E-2</v>
      </c>
      <c r="DY59" s="86">
        <f t="shared" si="50"/>
        <v>-1.9999999960418791E-2</v>
      </c>
      <c r="DZ59" s="86">
        <f t="shared" si="51"/>
        <v>-1.9999999960418791E-2</v>
      </c>
      <c r="EA59" s="86">
        <f t="shared" si="52"/>
        <v>-1.9999999960418791E-2</v>
      </c>
      <c r="EB59" s="86">
        <f t="shared" si="53"/>
        <v>-1.9999999960418791E-2</v>
      </c>
      <c r="EC59" s="86">
        <f t="shared" si="54"/>
        <v>-1.9999999960418791E-2</v>
      </c>
      <c r="ED59" s="86">
        <f t="shared" si="55"/>
        <v>-1.9999999960418791E-2</v>
      </c>
      <c r="EE59" s="86">
        <f t="shared" si="56"/>
        <v>-1.9999999960418791E-2</v>
      </c>
      <c r="EF59" s="86">
        <f t="shared" si="57"/>
        <v>-1.9999999960418791E-2</v>
      </c>
      <c r="EG59" s="86">
        <f t="shared" si="58"/>
        <v>-1.9999999960418791E-2</v>
      </c>
      <c r="EH59" s="86">
        <f t="shared" si="59"/>
        <v>-1.9999999960418791E-2</v>
      </c>
      <c r="EI59" s="86">
        <f t="shared" si="60"/>
        <v>-1.9999999960418791E-2</v>
      </c>
      <c r="EJ59" s="86">
        <f t="shared" si="61"/>
        <v>-1.9999999960418791E-2</v>
      </c>
    </row>
    <row r="60" spans="1:140" ht="11.45" customHeight="1" x14ac:dyDescent="0.2">
      <c r="A60" s="95" t="s">
        <v>120</v>
      </c>
      <c r="B60" s="95">
        <v>176</v>
      </c>
      <c r="C60" s="95" t="s">
        <v>289</v>
      </c>
      <c r="D60" s="97" t="s">
        <v>155</v>
      </c>
      <c r="E60" s="97"/>
      <c r="F60" s="97"/>
      <c r="G60" s="97"/>
      <c r="H60" s="97"/>
      <c r="I60" s="97"/>
      <c r="J60" s="97"/>
      <c r="K60" s="97"/>
      <c r="L60" s="97"/>
      <c r="M60" s="97"/>
      <c r="N60" s="97"/>
      <c r="O60" s="97"/>
      <c r="P60" s="97"/>
      <c r="Q60" s="97"/>
      <c r="R60" s="98"/>
      <c r="S60" s="99"/>
      <c r="T60" s="99"/>
      <c r="U60" s="99"/>
      <c r="V60" s="99"/>
      <c r="W60" s="99"/>
      <c r="X60" s="99"/>
      <c r="Y60" s="99"/>
      <c r="Z60" s="99"/>
      <c r="AA60" s="99"/>
      <c r="AB60" s="109"/>
      <c r="AC60" s="109"/>
      <c r="AD60" s="109"/>
      <c r="AE60" s="109"/>
      <c r="AF60" s="109"/>
      <c r="AG60" s="96">
        <f>(38015.7-76031.4)</f>
        <v>-38015.699999999997</v>
      </c>
      <c r="AH60" s="147">
        <v>38015.699999999997</v>
      </c>
      <c r="AI60" s="96">
        <f>(50000-250000)</f>
        <v>-200000</v>
      </c>
      <c r="AJ60" s="147">
        <v>50000</v>
      </c>
      <c r="AK60" s="147">
        <v>50000</v>
      </c>
      <c r="AL60" s="147">
        <v>50000</v>
      </c>
      <c r="AM60" s="147">
        <v>50000</v>
      </c>
      <c r="AN60" s="147"/>
      <c r="AO60" s="147"/>
      <c r="AP60" s="147"/>
      <c r="AQ60" s="147"/>
      <c r="AR60" s="147"/>
      <c r="AS60" s="147"/>
      <c r="AT60" s="147"/>
      <c r="AU60" s="147"/>
      <c r="AV60" s="147"/>
      <c r="AW60" s="147"/>
      <c r="AX60" s="147"/>
      <c r="AY60" s="147"/>
      <c r="AZ60" s="147"/>
      <c r="BA60" s="147"/>
      <c r="BB60" s="147"/>
      <c r="BC60" s="147"/>
      <c r="BD60" s="147"/>
      <c r="BE60" s="147"/>
      <c r="BF60" s="147"/>
      <c r="BG60" s="147"/>
      <c r="BH60" s="147"/>
      <c r="BI60" s="147"/>
      <c r="BJ60" s="147"/>
      <c r="BK60" s="147"/>
      <c r="BL60" s="147"/>
      <c r="BM60" s="147"/>
      <c r="BN60" s="147"/>
      <c r="BO60" s="147"/>
      <c r="BP60" s="147"/>
      <c r="BQ60" s="147"/>
      <c r="BR60" s="147"/>
      <c r="BS60" s="147"/>
      <c r="BT60" s="147"/>
      <c r="BU60" s="147"/>
      <c r="BV60" s="147"/>
      <c r="BW60" s="147"/>
      <c r="BX60" s="147"/>
      <c r="BY60" s="147"/>
      <c r="BZ60" s="116"/>
      <c r="CA60" s="113">
        <f t="shared" si="0"/>
        <v>0</v>
      </c>
      <c r="CB60" s="275">
        <f t="shared" si="1"/>
        <v>0</v>
      </c>
      <c r="CC60" s="275">
        <f t="shared" si="2"/>
        <v>0</v>
      </c>
      <c r="CD60" s="275">
        <f t="shared" si="3"/>
        <v>0</v>
      </c>
      <c r="CE60" s="275">
        <f t="shared" si="4"/>
        <v>0</v>
      </c>
      <c r="CF60" s="275">
        <f t="shared" si="5"/>
        <v>0</v>
      </c>
      <c r="CG60" s="275">
        <f t="shared" si="6"/>
        <v>0</v>
      </c>
      <c r="CH60" s="275">
        <f t="shared" si="7"/>
        <v>0</v>
      </c>
      <c r="CI60" s="275">
        <f t="shared" si="8"/>
        <v>0</v>
      </c>
      <c r="CJ60" s="275">
        <f t="shared" si="9"/>
        <v>0</v>
      </c>
      <c r="CK60" s="275">
        <f t="shared" si="10"/>
        <v>0</v>
      </c>
      <c r="CL60" s="275">
        <f t="shared" si="11"/>
        <v>0</v>
      </c>
      <c r="CM60" s="113">
        <f t="shared" si="12"/>
        <v>0</v>
      </c>
      <c r="CN60" s="113">
        <f t="shared" si="13"/>
        <v>0</v>
      </c>
      <c r="CO60" s="113">
        <f t="shared" si="14"/>
        <v>0</v>
      </c>
      <c r="CP60" s="100">
        <f t="shared" si="15"/>
        <v>0</v>
      </c>
      <c r="CQ60" s="101">
        <f t="shared" si="39"/>
        <v>0</v>
      </c>
      <c r="CR60" s="101">
        <f t="shared" si="16"/>
        <v>0</v>
      </c>
      <c r="CS60" s="101">
        <f t="shared" si="17"/>
        <v>0</v>
      </c>
      <c r="CT60" s="101">
        <f t="shared" si="18"/>
        <v>0</v>
      </c>
      <c r="CU60" s="101">
        <f t="shared" si="19"/>
        <v>0</v>
      </c>
      <c r="CV60" s="101">
        <f t="shared" si="20"/>
        <v>0</v>
      </c>
      <c r="CW60" s="101">
        <f t="shared" si="21"/>
        <v>0</v>
      </c>
      <c r="CX60" s="101">
        <f t="shared" si="40"/>
        <v>0</v>
      </c>
      <c r="CY60" s="101">
        <f t="shared" si="22"/>
        <v>0</v>
      </c>
      <c r="CZ60" s="101">
        <f t="shared" si="23"/>
        <v>0</v>
      </c>
      <c r="DA60" s="101">
        <f t="shared" si="41"/>
        <v>0</v>
      </c>
      <c r="DB60" s="101">
        <f t="shared" si="42"/>
        <v>0</v>
      </c>
      <c r="DC60" s="101">
        <f t="shared" si="24"/>
        <v>0</v>
      </c>
      <c r="DD60" s="101">
        <f t="shared" ref="DD60:DD72" si="65">+SUM($E60:$AG60)</f>
        <v>-38015.699999999997</v>
      </c>
      <c r="DE60" s="101">
        <f t="shared" si="26"/>
        <v>0</v>
      </c>
      <c r="DF60" s="101">
        <f t="shared" si="27"/>
        <v>-200000</v>
      </c>
      <c r="DG60" s="101">
        <f t="shared" si="28"/>
        <v>-150000</v>
      </c>
      <c r="DH60" s="101">
        <f t="shared" si="29"/>
        <v>-100000</v>
      </c>
      <c r="DI60" s="101">
        <f t="shared" si="30"/>
        <v>-50000</v>
      </c>
      <c r="DJ60" s="101">
        <f t="shared" si="43"/>
        <v>0</v>
      </c>
      <c r="DK60" s="101">
        <f t="shared" si="31"/>
        <v>0</v>
      </c>
      <c r="DL60" s="101">
        <f t="shared" si="32"/>
        <v>0</v>
      </c>
      <c r="DM60" s="101">
        <f t="shared" si="33"/>
        <v>0</v>
      </c>
      <c r="DN60" s="101">
        <f t="shared" si="34"/>
        <v>0</v>
      </c>
      <c r="DO60" s="101">
        <f t="shared" si="35"/>
        <v>0</v>
      </c>
      <c r="DP60" s="101">
        <f t="shared" si="36"/>
        <v>0</v>
      </c>
      <c r="DQ60" s="101">
        <f t="shared" si="37"/>
        <v>0</v>
      </c>
      <c r="DR60" s="101">
        <f t="shared" si="38"/>
        <v>0</v>
      </c>
      <c r="DS60" s="101">
        <f t="shared" si="44"/>
        <v>0</v>
      </c>
      <c r="DT60" s="86">
        <f t="shared" si="45"/>
        <v>0</v>
      </c>
      <c r="DU60" s="86">
        <f t="shared" si="46"/>
        <v>0</v>
      </c>
      <c r="DV60" s="86">
        <f t="shared" si="47"/>
        <v>0</v>
      </c>
      <c r="DW60" s="86">
        <f t="shared" si="48"/>
        <v>0</v>
      </c>
      <c r="DX60" s="86">
        <f t="shared" si="49"/>
        <v>0</v>
      </c>
      <c r="DY60" s="86">
        <f t="shared" si="50"/>
        <v>0</v>
      </c>
      <c r="DZ60" s="86">
        <f t="shared" si="51"/>
        <v>0</v>
      </c>
      <c r="EA60" s="86">
        <f t="shared" si="52"/>
        <v>0</v>
      </c>
      <c r="EB60" s="86">
        <f t="shared" si="53"/>
        <v>0</v>
      </c>
      <c r="EC60" s="86">
        <f t="shared" si="54"/>
        <v>0</v>
      </c>
      <c r="ED60" s="86">
        <f t="shared" si="55"/>
        <v>0</v>
      </c>
      <c r="EE60" s="86">
        <f t="shared" si="56"/>
        <v>0</v>
      </c>
      <c r="EF60" s="86">
        <f t="shared" si="57"/>
        <v>0</v>
      </c>
      <c r="EG60" s="86">
        <f t="shared" si="58"/>
        <v>0</v>
      </c>
      <c r="EH60" s="86">
        <f t="shared" si="59"/>
        <v>0</v>
      </c>
      <c r="EI60" s="86">
        <f t="shared" si="60"/>
        <v>0</v>
      </c>
      <c r="EJ60" s="86">
        <f t="shared" si="61"/>
        <v>0</v>
      </c>
    </row>
    <row r="61" spans="1:140" ht="11.45" customHeight="1" x14ac:dyDescent="0.2">
      <c r="A61" s="95" t="s">
        <v>120</v>
      </c>
      <c r="B61" s="95">
        <v>29</v>
      </c>
      <c r="C61" s="95" t="s">
        <v>291</v>
      </c>
      <c r="D61" s="97" t="s">
        <v>155</v>
      </c>
      <c r="E61" s="97"/>
      <c r="F61" s="97"/>
      <c r="G61" s="97"/>
      <c r="H61" s="97"/>
      <c r="I61" s="97"/>
      <c r="J61" s="97"/>
      <c r="K61" s="97"/>
      <c r="L61" s="97"/>
      <c r="M61" s="97"/>
      <c r="N61" s="97"/>
      <c r="O61" s="97"/>
      <c r="P61" s="97"/>
      <c r="Q61" s="97"/>
      <c r="R61" s="98"/>
      <c r="S61" s="99"/>
      <c r="T61" s="99"/>
      <c r="U61" s="99"/>
      <c r="V61" s="99"/>
      <c r="W61" s="99"/>
      <c r="X61" s="99"/>
      <c r="Y61" s="99"/>
      <c r="Z61" s="99"/>
      <c r="AA61" s="99"/>
      <c r="AB61" s="109"/>
      <c r="AC61" s="109"/>
      <c r="AD61" s="109"/>
      <c r="AE61" s="109"/>
      <c r="AF61" s="109"/>
      <c r="AG61" s="96">
        <f>(134655.64-403966.94)</f>
        <v>-269311.3</v>
      </c>
      <c r="AH61" s="109">
        <v>134655.64000000001</v>
      </c>
      <c r="AI61" s="109">
        <v>134655.66</v>
      </c>
      <c r="AJ61" s="147"/>
      <c r="AK61" s="147"/>
      <c r="AL61" s="147"/>
      <c r="AM61" s="147"/>
      <c r="AN61" s="147"/>
      <c r="AO61" s="147"/>
      <c r="AP61" s="147"/>
      <c r="AQ61" s="147"/>
      <c r="AR61" s="147"/>
      <c r="AS61" s="147"/>
      <c r="AT61" s="147"/>
      <c r="AU61" s="147"/>
      <c r="AV61" s="147"/>
      <c r="AW61" s="147"/>
      <c r="AX61" s="147"/>
      <c r="AY61" s="147"/>
      <c r="AZ61" s="147"/>
      <c r="BA61" s="147"/>
      <c r="BB61" s="147"/>
      <c r="BC61" s="147"/>
      <c r="BD61" s="147"/>
      <c r="BE61" s="147"/>
      <c r="BF61" s="147"/>
      <c r="BG61" s="147"/>
      <c r="BH61" s="147"/>
      <c r="BI61" s="147"/>
      <c r="BJ61" s="147"/>
      <c r="BK61" s="147"/>
      <c r="BL61" s="147"/>
      <c r="BM61" s="147"/>
      <c r="BN61" s="147"/>
      <c r="BO61" s="147"/>
      <c r="BP61" s="147"/>
      <c r="BQ61" s="147"/>
      <c r="BR61" s="147"/>
      <c r="BS61" s="147"/>
      <c r="BT61" s="147"/>
      <c r="BU61" s="147"/>
      <c r="BV61" s="147"/>
      <c r="BW61" s="147"/>
      <c r="BX61" s="147"/>
      <c r="BY61" s="147"/>
      <c r="BZ61" s="116"/>
      <c r="CA61" s="113">
        <f t="shared" si="0"/>
        <v>0</v>
      </c>
      <c r="CB61" s="275">
        <f t="shared" si="1"/>
        <v>0</v>
      </c>
      <c r="CC61" s="275">
        <f t="shared" si="2"/>
        <v>0</v>
      </c>
      <c r="CD61" s="275">
        <f t="shared" si="3"/>
        <v>0</v>
      </c>
      <c r="CE61" s="275">
        <f t="shared" si="4"/>
        <v>0</v>
      </c>
      <c r="CF61" s="275">
        <f t="shared" si="5"/>
        <v>0</v>
      </c>
      <c r="CG61" s="275">
        <f t="shared" si="6"/>
        <v>0</v>
      </c>
      <c r="CH61" s="275">
        <f t="shared" si="7"/>
        <v>0</v>
      </c>
      <c r="CI61" s="275">
        <f t="shared" si="8"/>
        <v>0</v>
      </c>
      <c r="CJ61" s="275">
        <f t="shared" si="9"/>
        <v>0</v>
      </c>
      <c r="CK61" s="275">
        <f t="shared" si="10"/>
        <v>0</v>
      </c>
      <c r="CL61" s="275">
        <f t="shared" si="11"/>
        <v>0</v>
      </c>
      <c r="CM61" s="113">
        <f t="shared" si="12"/>
        <v>0</v>
      </c>
      <c r="CN61" s="113">
        <f t="shared" si="13"/>
        <v>0</v>
      </c>
      <c r="CO61" s="113">
        <f t="shared" si="14"/>
        <v>0</v>
      </c>
      <c r="CP61" s="100">
        <f t="shared" si="15"/>
        <v>0</v>
      </c>
      <c r="CQ61" s="101">
        <f t="shared" si="39"/>
        <v>0</v>
      </c>
      <c r="CR61" s="101">
        <f t="shared" si="16"/>
        <v>0</v>
      </c>
      <c r="CS61" s="101">
        <f t="shared" si="17"/>
        <v>0</v>
      </c>
      <c r="CT61" s="101">
        <f t="shared" si="18"/>
        <v>0</v>
      </c>
      <c r="CU61" s="101">
        <f t="shared" si="19"/>
        <v>0</v>
      </c>
      <c r="CV61" s="101">
        <f t="shared" si="20"/>
        <v>0</v>
      </c>
      <c r="CW61" s="101">
        <f t="shared" si="21"/>
        <v>0</v>
      </c>
      <c r="CX61" s="101">
        <f t="shared" si="40"/>
        <v>0</v>
      </c>
      <c r="CY61" s="101">
        <f t="shared" si="22"/>
        <v>0</v>
      </c>
      <c r="CZ61" s="101">
        <f t="shared" si="23"/>
        <v>0</v>
      </c>
      <c r="DA61" s="101">
        <f t="shared" si="41"/>
        <v>0</v>
      </c>
      <c r="DB61" s="101">
        <f t="shared" si="42"/>
        <v>0</v>
      </c>
      <c r="DC61" s="101">
        <f t="shared" si="24"/>
        <v>0</v>
      </c>
      <c r="DD61" s="101">
        <f t="shared" si="65"/>
        <v>-269311.3</v>
      </c>
      <c r="DE61" s="101">
        <f t="shared" si="26"/>
        <v>-134655.65999999997</v>
      </c>
      <c r="DF61" s="101">
        <f t="shared" si="27"/>
        <v>0</v>
      </c>
      <c r="DG61" s="101">
        <f t="shared" si="28"/>
        <v>0</v>
      </c>
      <c r="DH61" s="101">
        <f t="shared" si="29"/>
        <v>0</v>
      </c>
      <c r="DI61" s="101">
        <f t="shared" si="30"/>
        <v>0</v>
      </c>
      <c r="DJ61" s="101">
        <f t="shared" si="43"/>
        <v>0</v>
      </c>
      <c r="DK61" s="101">
        <f t="shared" si="31"/>
        <v>0</v>
      </c>
      <c r="DL61" s="101">
        <f t="shared" si="32"/>
        <v>0</v>
      </c>
      <c r="DM61" s="101">
        <f t="shared" si="33"/>
        <v>0</v>
      </c>
      <c r="DN61" s="101">
        <f t="shared" si="34"/>
        <v>0</v>
      </c>
      <c r="DO61" s="101">
        <f t="shared" si="35"/>
        <v>0</v>
      </c>
      <c r="DP61" s="101">
        <f t="shared" si="36"/>
        <v>0</v>
      </c>
      <c r="DQ61" s="101">
        <f t="shared" si="37"/>
        <v>0</v>
      </c>
      <c r="DR61" s="101">
        <f t="shared" si="38"/>
        <v>0</v>
      </c>
      <c r="DS61" s="101">
        <f t="shared" si="44"/>
        <v>0</v>
      </c>
      <c r="DT61" s="86">
        <f t="shared" si="45"/>
        <v>0</v>
      </c>
      <c r="DU61" s="86">
        <f t="shared" si="46"/>
        <v>0</v>
      </c>
      <c r="DV61" s="86">
        <f t="shared" si="47"/>
        <v>0</v>
      </c>
      <c r="DW61" s="86">
        <f t="shared" si="48"/>
        <v>0</v>
      </c>
      <c r="DX61" s="86">
        <f t="shared" si="49"/>
        <v>0</v>
      </c>
      <c r="DY61" s="86">
        <f t="shared" si="50"/>
        <v>0</v>
      </c>
      <c r="DZ61" s="86">
        <f t="shared" si="51"/>
        <v>0</v>
      </c>
      <c r="EA61" s="86">
        <f t="shared" si="52"/>
        <v>0</v>
      </c>
      <c r="EB61" s="86">
        <f t="shared" si="53"/>
        <v>0</v>
      </c>
      <c r="EC61" s="86">
        <f t="shared" si="54"/>
        <v>0</v>
      </c>
      <c r="ED61" s="86">
        <f t="shared" si="55"/>
        <v>0</v>
      </c>
      <c r="EE61" s="86">
        <f t="shared" si="56"/>
        <v>0</v>
      </c>
      <c r="EF61" s="86">
        <f t="shared" si="57"/>
        <v>0</v>
      </c>
      <c r="EG61" s="86">
        <f t="shared" si="58"/>
        <v>0</v>
      </c>
      <c r="EH61" s="86">
        <f t="shared" si="59"/>
        <v>0</v>
      </c>
      <c r="EI61" s="86">
        <f t="shared" si="60"/>
        <v>0</v>
      </c>
      <c r="EJ61" s="86">
        <f t="shared" si="61"/>
        <v>0</v>
      </c>
    </row>
    <row r="62" spans="1:140" ht="11.45" customHeight="1" x14ac:dyDescent="0.2">
      <c r="A62" s="95" t="s">
        <v>120</v>
      </c>
      <c r="B62" s="95">
        <v>237</v>
      </c>
      <c r="C62" s="95" t="s">
        <v>292</v>
      </c>
      <c r="D62" s="97" t="s">
        <v>155</v>
      </c>
      <c r="E62" s="97"/>
      <c r="F62" s="97"/>
      <c r="G62" s="97"/>
      <c r="H62" s="97"/>
      <c r="I62" s="97"/>
      <c r="J62" s="97"/>
      <c r="K62" s="97"/>
      <c r="L62" s="97"/>
      <c r="M62" s="97"/>
      <c r="N62" s="97"/>
      <c r="O62" s="97"/>
      <c r="P62" s="97"/>
      <c r="Q62" s="97"/>
      <c r="R62" s="98"/>
      <c r="S62" s="99"/>
      <c r="T62" s="99"/>
      <c r="U62" s="99"/>
      <c r="V62" s="99"/>
      <c r="W62" s="99"/>
      <c r="X62" s="99"/>
      <c r="Y62" s="99"/>
      <c r="Z62" s="99"/>
      <c r="AA62" s="99"/>
      <c r="AB62" s="109"/>
      <c r="AC62" s="109"/>
      <c r="AD62" s="109"/>
      <c r="AE62" s="109"/>
      <c r="AF62" s="109"/>
      <c r="AG62" s="109"/>
      <c r="AH62" s="147"/>
      <c r="AI62" s="96">
        <v>-147107.44</v>
      </c>
      <c r="AJ62" s="147">
        <v>147107.44</v>
      </c>
      <c r="AK62" s="96">
        <f>(150000-300000)</f>
        <v>-150000</v>
      </c>
      <c r="AL62" s="147">
        <v>150000</v>
      </c>
      <c r="AM62" s="147"/>
      <c r="AN62" s="147"/>
      <c r="AO62" s="147"/>
      <c r="AP62" s="96">
        <f>(100000-300000)</f>
        <v>-200000</v>
      </c>
      <c r="AQ62" s="147">
        <v>100000</v>
      </c>
      <c r="AR62" s="147">
        <v>100000</v>
      </c>
      <c r="AS62" s="147"/>
      <c r="AT62" s="147"/>
      <c r="AU62" s="147"/>
      <c r="AV62" s="147"/>
      <c r="AW62" s="147"/>
      <c r="AX62" s="147"/>
      <c r="AY62" s="147"/>
      <c r="AZ62" s="147"/>
      <c r="BA62" s="147"/>
      <c r="BB62" s="147"/>
      <c r="BC62" s="147"/>
      <c r="BD62" s="147"/>
      <c r="BE62" s="147"/>
      <c r="BF62" s="147"/>
      <c r="BG62" s="147"/>
      <c r="BH62" s="147"/>
      <c r="BI62" s="147"/>
      <c r="BJ62" s="147"/>
      <c r="BK62" s="147"/>
      <c r="BL62" s="147"/>
      <c r="BM62" s="147"/>
      <c r="BN62" s="147"/>
      <c r="BO62" s="147"/>
      <c r="BP62" s="147"/>
      <c r="BQ62" s="147"/>
      <c r="BR62" s="147"/>
      <c r="BS62" s="147"/>
      <c r="BT62" s="147"/>
      <c r="BU62" s="147"/>
      <c r="BV62" s="147"/>
      <c r="BW62" s="147"/>
      <c r="BX62" s="147"/>
      <c r="BY62" s="147"/>
      <c r="BZ62" s="116"/>
      <c r="CA62" s="113">
        <f t="shared" si="0"/>
        <v>0</v>
      </c>
      <c r="CB62" s="275">
        <f t="shared" si="1"/>
        <v>0</v>
      </c>
      <c r="CC62" s="275">
        <f t="shared" si="2"/>
        <v>0</v>
      </c>
      <c r="CD62" s="275">
        <f t="shared" si="3"/>
        <v>0</v>
      </c>
      <c r="CE62" s="275">
        <f t="shared" si="4"/>
        <v>0</v>
      </c>
      <c r="CF62" s="275">
        <f t="shared" si="5"/>
        <v>0</v>
      </c>
      <c r="CG62" s="275">
        <f t="shared" si="6"/>
        <v>0</v>
      </c>
      <c r="CH62" s="275">
        <f t="shared" si="7"/>
        <v>0</v>
      </c>
      <c r="CI62" s="275">
        <f t="shared" si="8"/>
        <v>0</v>
      </c>
      <c r="CJ62" s="275">
        <f t="shared" si="9"/>
        <v>0</v>
      </c>
      <c r="CK62" s="275">
        <f t="shared" si="10"/>
        <v>0</v>
      </c>
      <c r="CL62" s="275">
        <f t="shared" si="11"/>
        <v>0</v>
      </c>
      <c r="CM62" s="113">
        <f t="shared" si="12"/>
        <v>0</v>
      </c>
      <c r="CN62" s="113">
        <f t="shared" si="13"/>
        <v>0</v>
      </c>
      <c r="CO62" s="113">
        <f t="shared" si="14"/>
        <v>0</v>
      </c>
      <c r="CP62" s="100">
        <f t="shared" si="15"/>
        <v>0</v>
      </c>
      <c r="CQ62" s="101">
        <f t="shared" si="39"/>
        <v>0</v>
      </c>
      <c r="CR62" s="101">
        <f t="shared" si="16"/>
        <v>0</v>
      </c>
      <c r="CS62" s="101">
        <f t="shared" si="17"/>
        <v>0</v>
      </c>
      <c r="CT62" s="101">
        <f t="shared" si="18"/>
        <v>0</v>
      </c>
      <c r="CU62" s="101">
        <f t="shared" si="19"/>
        <v>0</v>
      </c>
      <c r="CV62" s="101">
        <f t="shared" si="20"/>
        <v>0</v>
      </c>
      <c r="CW62" s="101">
        <f t="shared" si="21"/>
        <v>0</v>
      </c>
      <c r="CX62" s="101">
        <f t="shared" si="40"/>
        <v>0</v>
      </c>
      <c r="CY62" s="101">
        <f t="shared" si="22"/>
        <v>0</v>
      </c>
      <c r="CZ62" s="101">
        <f t="shared" si="23"/>
        <v>0</v>
      </c>
      <c r="DA62" s="101">
        <f t="shared" si="41"/>
        <v>0</v>
      </c>
      <c r="DB62" s="101">
        <f t="shared" si="42"/>
        <v>0</v>
      </c>
      <c r="DC62" s="101">
        <f t="shared" si="24"/>
        <v>0</v>
      </c>
      <c r="DD62" s="101">
        <f t="shared" si="65"/>
        <v>0</v>
      </c>
      <c r="DE62" s="101">
        <f t="shared" si="26"/>
        <v>0</v>
      </c>
      <c r="DF62" s="101">
        <f t="shared" si="27"/>
        <v>-147107.44</v>
      </c>
      <c r="DG62" s="101">
        <f t="shared" si="28"/>
        <v>0</v>
      </c>
      <c r="DH62" s="101">
        <f t="shared" si="29"/>
        <v>-150000</v>
      </c>
      <c r="DI62" s="101">
        <f t="shared" si="30"/>
        <v>0</v>
      </c>
      <c r="DJ62" s="101">
        <f t="shared" si="43"/>
        <v>0</v>
      </c>
      <c r="DK62" s="101">
        <f t="shared" si="31"/>
        <v>0</v>
      </c>
      <c r="DL62" s="101">
        <f t="shared" si="32"/>
        <v>0</v>
      </c>
      <c r="DM62" s="101">
        <f t="shared" si="33"/>
        <v>-200000</v>
      </c>
      <c r="DN62" s="101">
        <f t="shared" si="34"/>
        <v>-100000</v>
      </c>
      <c r="DO62" s="101">
        <f t="shared" si="35"/>
        <v>0</v>
      </c>
      <c r="DP62" s="101">
        <f t="shared" si="36"/>
        <v>0</v>
      </c>
      <c r="DQ62" s="101">
        <f t="shared" si="37"/>
        <v>0</v>
      </c>
      <c r="DR62" s="101">
        <f t="shared" si="38"/>
        <v>0</v>
      </c>
      <c r="DS62" s="101">
        <f t="shared" si="44"/>
        <v>0</v>
      </c>
      <c r="DT62" s="86">
        <f t="shared" si="45"/>
        <v>0</v>
      </c>
      <c r="DU62" s="86">
        <f t="shared" si="46"/>
        <v>0</v>
      </c>
      <c r="DV62" s="86">
        <f t="shared" si="47"/>
        <v>0</v>
      </c>
      <c r="DW62" s="86">
        <f t="shared" si="48"/>
        <v>0</v>
      </c>
      <c r="DX62" s="86">
        <f t="shared" si="49"/>
        <v>0</v>
      </c>
      <c r="DY62" s="86">
        <f t="shared" si="50"/>
        <v>0</v>
      </c>
      <c r="DZ62" s="86">
        <f t="shared" si="51"/>
        <v>0</v>
      </c>
      <c r="EA62" s="86">
        <f t="shared" si="52"/>
        <v>0</v>
      </c>
      <c r="EB62" s="86">
        <f t="shared" si="53"/>
        <v>0</v>
      </c>
      <c r="EC62" s="86">
        <f t="shared" si="54"/>
        <v>0</v>
      </c>
      <c r="ED62" s="86">
        <f t="shared" si="55"/>
        <v>0</v>
      </c>
      <c r="EE62" s="86">
        <f t="shared" si="56"/>
        <v>0</v>
      </c>
      <c r="EF62" s="86">
        <f t="shared" si="57"/>
        <v>0</v>
      </c>
      <c r="EG62" s="86">
        <f t="shared" si="58"/>
        <v>0</v>
      </c>
      <c r="EH62" s="86">
        <f t="shared" si="59"/>
        <v>0</v>
      </c>
      <c r="EI62" s="86">
        <f t="shared" si="60"/>
        <v>0</v>
      </c>
      <c r="EJ62" s="86">
        <f t="shared" si="61"/>
        <v>0</v>
      </c>
    </row>
    <row r="63" spans="1:140" ht="11.45" customHeight="1" x14ac:dyDescent="0.2">
      <c r="A63" s="95" t="s">
        <v>120</v>
      </c>
      <c r="B63" s="95">
        <v>84</v>
      </c>
      <c r="C63" s="95" t="s">
        <v>295</v>
      </c>
      <c r="D63" s="97" t="s">
        <v>155</v>
      </c>
      <c r="E63" s="97"/>
      <c r="F63" s="97"/>
      <c r="G63" s="97"/>
      <c r="H63" s="97"/>
      <c r="I63" s="97"/>
      <c r="J63" s="97"/>
      <c r="K63" s="97"/>
      <c r="L63" s="97"/>
      <c r="M63" s="97"/>
      <c r="N63" s="97"/>
      <c r="O63" s="97"/>
      <c r="P63" s="97"/>
      <c r="Q63" s="97"/>
      <c r="R63" s="98"/>
      <c r="S63" s="99"/>
      <c r="T63" s="99"/>
      <c r="U63" s="99"/>
      <c r="V63" s="99"/>
      <c r="W63" s="99"/>
      <c r="X63" s="99"/>
      <c r="Y63" s="99"/>
      <c r="Z63" s="99"/>
      <c r="AA63" s="99"/>
      <c r="AB63" s="109"/>
      <c r="AC63" s="109"/>
      <c r="AD63" s="109"/>
      <c r="AE63" s="109"/>
      <c r="AF63" s="109"/>
      <c r="AG63" s="109"/>
      <c r="AH63" s="147"/>
      <c r="AI63" s="147"/>
      <c r="AJ63" s="96">
        <f>(137000-274000)</f>
        <v>-137000</v>
      </c>
      <c r="AK63" s="147">
        <v>137000</v>
      </c>
      <c r="AL63" s="147"/>
      <c r="AM63" s="147"/>
      <c r="AN63" s="147"/>
      <c r="AO63" s="147"/>
      <c r="AP63" s="96">
        <f>(150000-300000)</f>
        <v>-150000</v>
      </c>
      <c r="AQ63" s="147">
        <v>150000</v>
      </c>
      <c r="AR63" s="147"/>
      <c r="AS63" s="147"/>
      <c r="AT63" s="147"/>
      <c r="AU63" s="147"/>
      <c r="AV63" s="147"/>
      <c r="AW63" s="147"/>
      <c r="AX63" s="147"/>
      <c r="AY63" s="147"/>
      <c r="AZ63" s="147"/>
      <c r="BA63" s="147"/>
      <c r="BB63" s="147"/>
      <c r="BC63" s="147"/>
      <c r="BD63" s="147"/>
      <c r="BE63" s="147"/>
      <c r="BF63" s="147"/>
      <c r="BG63" s="147"/>
      <c r="BH63" s="147"/>
      <c r="BI63" s="147"/>
      <c r="BJ63" s="147"/>
      <c r="BK63" s="147"/>
      <c r="BL63" s="147"/>
      <c r="BM63" s="147"/>
      <c r="BN63" s="147"/>
      <c r="BO63" s="147"/>
      <c r="BP63" s="147"/>
      <c r="BQ63" s="147"/>
      <c r="BR63" s="147"/>
      <c r="BS63" s="147"/>
      <c r="BT63" s="147"/>
      <c r="BU63" s="147"/>
      <c r="BV63" s="147"/>
      <c r="BW63" s="147"/>
      <c r="BX63" s="147"/>
      <c r="BY63" s="147"/>
      <c r="BZ63" s="116"/>
      <c r="CA63" s="113">
        <f t="shared" si="0"/>
        <v>0</v>
      </c>
      <c r="CB63" s="275">
        <f t="shared" si="1"/>
        <v>0</v>
      </c>
      <c r="CC63" s="275">
        <f t="shared" si="2"/>
        <v>0</v>
      </c>
      <c r="CD63" s="275">
        <f t="shared" si="3"/>
        <v>0</v>
      </c>
      <c r="CE63" s="275">
        <f t="shared" si="4"/>
        <v>0</v>
      </c>
      <c r="CF63" s="275">
        <f t="shared" si="5"/>
        <v>0</v>
      </c>
      <c r="CG63" s="275">
        <f t="shared" si="6"/>
        <v>0</v>
      </c>
      <c r="CH63" s="275">
        <f t="shared" si="7"/>
        <v>0</v>
      </c>
      <c r="CI63" s="275">
        <f t="shared" si="8"/>
        <v>0</v>
      </c>
      <c r="CJ63" s="275">
        <f t="shared" si="9"/>
        <v>0</v>
      </c>
      <c r="CK63" s="275">
        <f t="shared" si="10"/>
        <v>0</v>
      </c>
      <c r="CL63" s="275">
        <f t="shared" si="11"/>
        <v>0</v>
      </c>
      <c r="CM63" s="113">
        <f t="shared" si="12"/>
        <v>0</v>
      </c>
      <c r="CN63" s="113">
        <f t="shared" si="13"/>
        <v>0</v>
      </c>
      <c r="CO63" s="113">
        <f t="shared" si="14"/>
        <v>0</v>
      </c>
      <c r="CP63" s="100">
        <f t="shared" si="15"/>
        <v>0</v>
      </c>
      <c r="CQ63" s="101">
        <f t="shared" si="39"/>
        <v>0</v>
      </c>
      <c r="CR63" s="101">
        <f t="shared" si="16"/>
        <v>0</v>
      </c>
      <c r="CS63" s="101">
        <f t="shared" si="17"/>
        <v>0</v>
      </c>
      <c r="CT63" s="101">
        <f t="shared" si="18"/>
        <v>0</v>
      </c>
      <c r="CU63" s="101">
        <f t="shared" si="19"/>
        <v>0</v>
      </c>
      <c r="CV63" s="101">
        <f t="shared" si="20"/>
        <v>0</v>
      </c>
      <c r="CW63" s="101">
        <f t="shared" si="21"/>
        <v>0</v>
      </c>
      <c r="CX63" s="101">
        <f t="shared" si="40"/>
        <v>0</v>
      </c>
      <c r="CY63" s="101">
        <f t="shared" si="22"/>
        <v>0</v>
      </c>
      <c r="CZ63" s="101">
        <f t="shared" si="23"/>
        <v>0</v>
      </c>
      <c r="DA63" s="101">
        <f t="shared" si="41"/>
        <v>0</v>
      </c>
      <c r="DB63" s="101">
        <f t="shared" si="42"/>
        <v>0</v>
      </c>
      <c r="DC63" s="101">
        <f t="shared" si="24"/>
        <v>0</v>
      </c>
      <c r="DD63" s="101">
        <f t="shared" si="65"/>
        <v>0</v>
      </c>
      <c r="DE63" s="101">
        <f t="shared" si="26"/>
        <v>0</v>
      </c>
      <c r="DF63" s="101">
        <f t="shared" si="27"/>
        <v>0</v>
      </c>
      <c r="DG63" s="101">
        <f t="shared" si="28"/>
        <v>-137000</v>
      </c>
      <c r="DH63" s="101">
        <f t="shared" si="29"/>
        <v>0</v>
      </c>
      <c r="DI63" s="101">
        <f t="shared" si="30"/>
        <v>0</v>
      </c>
      <c r="DJ63" s="101">
        <f t="shared" si="43"/>
        <v>0</v>
      </c>
      <c r="DK63" s="101">
        <f t="shared" si="31"/>
        <v>0</v>
      </c>
      <c r="DL63" s="101">
        <f t="shared" si="32"/>
        <v>0</v>
      </c>
      <c r="DM63" s="101">
        <f t="shared" si="33"/>
        <v>-150000</v>
      </c>
      <c r="DN63" s="101">
        <f t="shared" si="34"/>
        <v>0</v>
      </c>
      <c r="DO63" s="101">
        <f t="shared" si="35"/>
        <v>0</v>
      </c>
      <c r="DP63" s="101">
        <f t="shared" si="36"/>
        <v>0</v>
      </c>
      <c r="DQ63" s="101">
        <f t="shared" si="37"/>
        <v>0</v>
      </c>
      <c r="DR63" s="101">
        <f t="shared" si="38"/>
        <v>0</v>
      </c>
      <c r="DS63" s="101">
        <f t="shared" si="44"/>
        <v>0</v>
      </c>
      <c r="DT63" s="86">
        <f t="shared" si="45"/>
        <v>0</v>
      </c>
      <c r="DU63" s="86">
        <f t="shared" si="46"/>
        <v>0</v>
      </c>
      <c r="DV63" s="86">
        <f t="shared" si="47"/>
        <v>0</v>
      </c>
      <c r="DW63" s="86">
        <f t="shared" si="48"/>
        <v>0</v>
      </c>
      <c r="DX63" s="86">
        <f t="shared" si="49"/>
        <v>0</v>
      </c>
      <c r="DY63" s="86">
        <f t="shared" si="50"/>
        <v>0</v>
      </c>
      <c r="DZ63" s="86">
        <f t="shared" si="51"/>
        <v>0</v>
      </c>
      <c r="EA63" s="86">
        <f t="shared" si="52"/>
        <v>0</v>
      </c>
      <c r="EB63" s="86">
        <f t="shared" si="53"/>
        <v>0</v>
      </c>
      <c r="EC63" s="86">
        <f t="shared" si="54"/>
        <v>0</v>
      </c>
      <c r="ED63" s="86">
        <f t="shared" si="55"/>
        <v>0</v>
      </c>
      <c r="EE63" s="86">
        <f t="shared" si="56"/>
        <v>0</v>
      </c>
      <c r="EF63" s="86">
        <f t="shared" si="57"/>
        <v>0</v>
      </c>
      <c r="EG63" s="86">
        <f t="shared" si="58"/>
        <v>0</v>
      </c>
      <c r="EH63" s="86">
        <f t="shared" si="59"/>
        <v>0</v>
      </c>
      <c r="EI63" s="86">
        <f t="shared" si="60"/>
        <v>0</v>
      </c>
      <c r="EJ63" s="86">
        <f t="shared" si="61"/>
        <v>0</v>
      </c>
    </row>
    <row r="64" spans="1:140" ht="11.45" customHeight="1" x14ac:dyDescent="0.2">
      <c r="A64" s="95" t="s">
        <v>120</v>
      </c>
      <c r="B64" s="95">
        <v>240</v>
      </c>
      <c r="C64" s="95" t="s">
        <v>301</v>
      </c>
      <c r="D64" s="97" t="s">
        <v>155</v>
      </c>
      <c r="E64" s="97"/>
      <c r="F64" s="97"/>
      <c r="G64" s="97"/>
      <c r="H64" s="97"/>
      <c r="I64" s="97"/>
      <c r="J64" s="97"/>
      <c r="K64" s="97"/>
      <c r="L64" s="97"/>
      <c r="M64" s="97"/>
      <c r="N64" s="97"/>
      <c r="O64" s="97"/>
      <c r="P64" s="97"/>
      <c r="Q64" s="97"/>
      <c r="R64" s="98"/>
      <c r="S64" s="99"/>
      <c r="T64" s="99"/>
      <c r="U64" s="99"/>
      <c r="V64" s="99"/>
      <c r="W64" s="99"/>
      <c r="X64" s="99"/>
      <c r="Y64" s="99"/>
      <c r="Z64" s="99"/>
      <c r="AA64" s="99"/>
      <c r="AB64" s="109"/>
      <c r="AC64" s="109"/>
      <c r="AD64" s="109"/>
      <c r="AE64" s="109"/>
      <c r="AF64" s="109"/>
      <c r="AG64" s="109"/>
      <c r="AH64" s="147"/>
      <c r="AI64" s="147"/>
      <c r="AJ64" s="96">
        <f>(137000-274000)</f>
        <v>-137000</v>
      </c>
      <c r="AK64" s="147">
        <v>137000</v>
      </c>
      <c r="AL64" s="147"/>
      <c r="AM64" s="147"/>
      <c r="AN64" s="147"/>
      <c r="AO64" s="147"/>
      <c r="AP64" s="147"/>
      <c r="BU64" s="147"/>
      <c r="BV64" s="147"/>
      <c r="BW64" s="147"/>
      <c r="BX64" s="147"/>
      <c r="BY64" s="147"/>
      <c r="BZ64" s="116"/>
      <c r="CA64" s="113">
        <f t="shared" si="0"/>
        <v>0</v>
      </c>
      <c r="CB64" s="275">
        <f t="shared" si="1"/>
        <v>0</v>
      </c>
      <c r="CC64" s="275">
        <f t="shared" si="2"/>
        <v>0</v>
      </c>
      <c r="CD64" s="275">
        <f t="shared" si="3"/>
        <v>0</v>
      </c>
      <c r="CE64" s="275">
        <f t="shared" si="4"/>
        <v>0</v>
      </c>
      <c r="CF64" s="275">
        <f t="shared" si="5"/>
        <v>0</v>
      </c>
      <c r="CG64" s="275">
        <f t="shared" si="6"/>
        <v>0</v>
      </c>
      <c r="CH64" s="275">
        <f t="shared" si="7"/>
        <v>0</v>
      </c>
      <c r="CI64" s="275">
        <f t="shared" si="8"/>
        <v>0</v>
      </c>
      <c r="CJ64" s="275">
        <f t="shared" si="9"/>
        <v>0</v>
      </c>
      <c r="CK64" s="275">
        <f t="shared" si="10"/>
        <v>0</v>
      </c>
      <c r="CL64" s="275">
        <f t="shared" si="11"/>
        <v>0</v>
      </c>
      <c r="CM64" s="113">
        <f t="shared" si="12"/>
        <v>0</v>
      </c>
      <c r="CN64" s="113">
        <f t="shared" si="13"/>
        <v>0</v>
      </c>
      <c r="CO64" s="113">
        <f t="shared" si="14"/>
        <v>0</v>
      </c>
      <c r="CP64" s="100">
        <f t="shared" si="15"/>
        <v>0</v>
      </c>
      <c r="CQ64" s="101">
        <f t="shared" si="39"/>
        <v>0</v>
      </c>
      <c r="CR64" s="101">
        <f t="shared" si="16"/>
        <v>0</v>
      </c>
      <c r="CS64" s="101">
        <f t="shared" si="17"/>
        <v>0</v>
      </c>
      <c r="CT64" s="101">
        <f t="shared" si="18"/>
        <v>0</v>
      </c>
      <c r="CU64" s="101">
        <f t="shared" si="19"/>
        <v>0</v>
      </c>
      <c r="CV64" s="101">
        <f t="shared" si="20"/>
        <v>0</v>
      </c>
      <c r="CW64" s="101">
        <f t="shared" si="21"/>
        <v>0</v>
      </c>
      <c r="CX64" s="101">
        <f t="shared" si="40"/>
        <v>0</v>
      </c>
      <c r="CY64" s="101">
        <f t="shared" si="22"/>
        <v>0</v>
      </c>
      <c r="CZ64" s="101">
        <f t="shared" si="23"/>
        <v>0</v>
      </c>
      <c r="DA64" s="101">
        <f t="shared" si="41"/>
        <v>0</v>
      </c>
      <c r="DB64" s="101">
        <f t="shared" si="42"/>
        <v>0</v>
      </c>
      <c r="DC64" s="101">
        <f t="shared" si="24"/>
        <v>0</v>
      </c>
      <c r="DD64" s="101">
        <f t="shared" si="65"/>
        <v>0</v>
      </c>
      <c r="DE64" s="101">
        <f t="shared" si="26"/>
        <v>0</v>
      </c>
      <c r="DF64" s="101">
        <f t="shared" si="27"/>
        <v>0</v>
      </c>
      <c r="DG64" s="101">
        <f t="shared" si="28"/>
        <v>-137000</v>
      </c>
      <c r="DH64" s="101">
        <f t="shared" si="29"/>
        <v>0</v>
      </c>
      <c r="DI64" s="101">
        <f t="shared" si="30"/>
        <v>0</v>
      </c>
      <c r="DJ64" s="101">
        <f t="shared" ref="DJ64:DJ72" si="66">+SUM($E64:$AM64)</f>
        <v>0</v>
      </c>
      <c r="DK64" s="101">
        <f t="shared" si="31"/>
        <v>0</v>
      </c>
      <c r="DL64" s="101">
        <f t="shared" si="32"/>
        <v>0</v>
      </c>
      <c r="DM64" s="101">
        <f t="shared" si="33"/>
        <v>0</v>
      </c>
      <c r="DN64" s="101">
        <f t="shared" si="34"/>
        <v>0</v>
      </c>
      <c r="DO64" s="101">
        <f t="shared" si="35"/>
        <v>0</v>
      </c>
      <c r="DP64" s="101">
        <f t="shared" si="36"/>
        <v>0</v>
      </c>
      <c r="DQ64" s="101">
        <f t="shared" si="37"/>
        <v>0</v>
      </c>
      <c r="DR64" s="101">
        <f t="shared" si="38"/>
        <v>0</v>
      </c>
      <c r="DS64" s="101">
        <f t="shared" si="44"/>
        <v>0</v>
      </c>
      <c r="DT64" s="86">
        <f t="shared" si="45"/>
        <v>0</v>
      </c>
      <c r="DU64" s="86">
        <f t="shared" si="46"/>
        <v>0</v>
      </c>
      <c r="DV64" s="86">
        <f t="shared" si="47"/>
        <v>0</v>
      </c>
      <c r="DW64" s="86">
        <f t="shared" si="48"/>
        <v>0</v>
      </c>
      <c r="DX64" s="86">
        <f t="shared" si="49"/>
        <v>0</v>
      </c>
      <c r="DY64" s="86">
        <f t="shared" si="50"/>
        <v>0</v>
      </c>
      <c r="DZ64" s="86">
        <f t="shared" si="51"/>
        <v>0</v>
      </c>
      <c r="EA64" s="86">
        <f t="shared" si="52"/>
        <v>0</v>
      </c>
      <c r="EB64" s="86">
        <f t="shared" si="53"/>
        <v>0</v>
      </c>
      <c r="EC64" s="86">
        <f t="shared" si="54"/>
        <v>0</v>
      </c>
      <c r="ED64" s="86">
        <f t="shared" si="55"/>
        <v>0</v>
      </c>
      <c r="EE64" s="86">
        <f t="shared" si="56"/>
        <v>0</v>
      </c>
      <c r="EF64" s="86">
        <f t="shared" si="57"/>
        <v>0</v>
      </c>
      <c r="EG64" s="86">
        <f t="shared" si="58"/>
        <v>0</v>
      </c>
      <c r="EH64" s="86">
        <f t="shared" si="59"/>
        <v>0</v>
      </c>
      <c r="EI64" s="86">
        <f t="shared" si="60"/>
        <v>0</v>
      </c>
      <c r="EJ64" s="86">
        <f t="shared" si="61"/>
        <v>0</v>
      </c>
    </row>
    <row r="65" spans="1:140" ht="11.45" customHeight="1" x14ac:dyDescent="0.2">
      <c r="A65" s="95" t="s">
        <v>120</v>
      </c>
      <c r="B65" s="95">
        <v>242</v>
      </c>
      <c r="C65" s="95" t="s">
        <v>299</v>
      </c>
      <c r="D65" s="97" t="s">
        <v>155</v>
      </c>
      <c r="E65" s="97"/>
      <c r="F65" s="97"/>
      <c r="G65" s="97"/>
      <c r="H65" s="97"/>
      <c r="I65" s="97"/>
      <c r="J65" s="97"/>
      <c r="K65" s="97"/>
      <c r="L65" s="97"/>
      <c r="M65" s="97"/>
      <c r="N65" s="97"/>
      <c r="O65" s="97"/>
      <c r="P65" s="97"/>
      <c r="Q65" s="97"/>
      <c r="R65" s="98"/>
      <c r="S65" s="99"/>
      <c r="T65" s="99"/>
      <c r="U65" s="99"/>
      <c r="V65" s="99"/>
      <c r="W65" s="99"/>
      <c r="X65" s="99"/>
      <c r="Y65" s="99"/>
      <c r="Z65" s="99"/>
      <c r="AA65" s="99"/>
      <c r="AB65" s="109"/>
      <c r="AC65" s="109"/>
      <c r="AD65" s="109"/>
      <c r="AE65" s="109"/>
      <c r="AF65" s="109"/>
      <c r="AG65" s="109"/>
      <c r="AH65" s="147"/>
      <c r="AI65" s="147"/>
      <c r="AJ65" s="96">
        <v>-300000</v>
      </c>
      <c r="AK65" s="147">
        <v>100000</v>
      </c>
      <c r="AL65" s="147">
        <v>100000</v>
      </c>
      <c r="AM65" s="147">
        <v>100000</v>
      </c>
      <c r="AN65" s="147"/>
      <c r="AO65" s="147"/>
      <c r="AP65" s="147"/>
      <c r="AQ65" s="147"/>
      <c r="AR65" s="147"/>
      <c r="AS65" s="147"/>
      <c r="AT65" s="147"/>
      <c r="AU65" s="147"/>
      <c r="AV65" s="147"/>
      <c r="AW65" s="147"/>
      <c r="AX65" s="147"/>
      <c r="AY65" s="147"/>
      <c r="AZ65" s="147"/>
      <c r="BA65" s="147"/>
      <c r="BB65" s="147"/>
      <c r="BC65" s="147"/>
      <c r="BD65" s="147"/>
      <c r="BE65" s="147"/>
      <c r="BF65" s="147"/>
      <c r="BG65" s="147"/>
      <c r="BH65" s="147"/>
      <c r="BI65" s="147"/>
      <c r="BJ65" s="147"/>
      <c r="BK65" s="147"/>
      <c r="BL65" s="147"/>
      <c r="BM65" s="147"/>
      <c r="BN65" s="147"/>
      <c r="BO65" s="147"/>
      <c r="BP65" s="147"/>
      <c r="BQ65" s="147"/>
      <c r="BR65" s="147"/>
      <c r="BS65" s="147"/>
      <c r="BT65" s="147"/>
      <c r="BU65" s="147"/>
      <c r="BV65" s="147"/>
      <c r="BW65" s="147"/>
      <c r="BX65" s="147"/>
      <c r="BY65" s="147"/>
      <c r="BZ65" s="116"/>
      <c r="CA65" s="113">
        <f t="shared" si="0"/>
        <v>0</v>
      </c>
      <c r="CB65" s="275">
        <f t="shared" si="1"/>
        <v>0</v>
      </c>
      <c r="CC65" s="275">
        <f t="shared" si="2"/>
        <v>0</v>
      </c>
      <c r="CD65" s="275">
        <f t="shared" si="3"/>
        <v>0</v>
      </c>
      <c r="CE65" s="275">
        <f t="shared" si="4"/>
        <v>0</v>
      </c>
      <c r="CF65" s="275">
        <f t="shared" si="5"/>
        <v>0</v>
      </c>
      <c r="CG65" s="275">
        <f t="shared" si="6"/>
        <v>0</v>
      </c>
      <c r="CH65" s="275">
        <f t="shared" si="7"/>
        <v>0</v>
      </c>
      <c r="CI65" s="275">
        <f t="shared" si="8"/>
        <v>0</v>
      </c>
      <c r="CJ65" s="275">
        <f t="shared" si="9"/>
        <v>0</v>
      </c>
      <c r="CK65" s="275">
        <f t="shared" si="10"/>
        <v>0</v>
      </c>
      <c r="CL65" s="275">
        <f t="shared" si="11"/>
        <v>0</v>
      </c>
      <c r="CM65" s="113">
        <f t="shared" si="12"/>
        <v>0</v>
      </c>
      <c r="CN65" s="113">
        <f t="shared" si="13"/>
        <v>0</v>
      </c>
      <c r="CO65" s="113">
        <f t="shared" si="14"/>
        <v>0</v>
      </c>
      <c r="CP65" s="100">
        <f t="shared" si="15"/>
        <v>0</v>
      </c>
      <c r="CQ65" s="101">
        <f t="shared" si="39"/>
        <v>0</v>
      </c>
      <c r="CR65" s="101">
        <f t="shared" si="16"/>
        <v>0</v>
      </c>
      <c r="CS65" s="101">
        <f t="shared" si="17"/>
        <v>0</v>
      </c>
      <c r="CT65" s="101">
        <f t="shared" si="18"/>
        <v>0</v>
      </c>
      <c r="CU65" s="101">
        <f t="shared" si="19"/>
        <v>0</v>
      </c>
      <c r="CV65" s="101">
        <f t="shared" si="20"/>
        <v>0</v>
      </c>
      <c r="CW65" s="101">
        <f t="shared" si="21"/>
        <v>0</v>
      </c>
      <c r="CX65" s="101">
        <f t="shared" si="40"/>
        <v>0</v>
      </c>
      <c r="CY65" s="101">
        <f t="shared" si="22"/>
        <v>0</v>
      </c>
      <c r="CZ65" s="101">
        <f t="shared" si="23"/>
        <v>0</v>
      </c>
      <c r="DA65" s="101">
        <f t="shared" si="41"/>
        <v>0</v>
      </c>
      <c r="DB65" s="101">
        <f t="shared" si="42"/>
        <v>0</v>
      </c>
      <c r="DC65" s="101">
        <f t="shared" si="24"/>
        <v>0</v>
      </c>
      <c r="DD65" s="101">
        <f t="shared" si="65"/>
        <v>0</v>
      </c>
      <c r="DE65" s="101">
        <f t="shared" si="26"/>
        <v>0</v>
      </c>
      <c r="DF65" s="101">
        <f t="shared" si="27"/>
        <v>0</v>
      </c>
      <c r="DG65" s="101">
        <f t="shared" si="28"/>
        <v>-300000</v>
      </c>
      <c r="DH65" s="101">
        <f t="shared" si="29"/>
        <v>-200000</v>
      </c>
      <c r="DI65" s="101">
        <f t="shared" si="30"/>
        <v>-100000</v>
      </c>
      <c r="DJ65" s="101">
        <f t="shared" si="66"/>
        <v>0</v>
      </c>
      <c r="DK65" s="101">
        <f t="shared" si="31"/>
        <v>0</v>
      </c>
      <c r="DL65" s="101">
        <f t="shared" si="32"/>
        <v>0</v>
      </c>
      <c r="DM65" s="101">
        <f t="shared" si="33"/>
        <v>0</v>
      </c>
      <c r="DN65" s="101">
        <f t="shared" si="34"/>
        <v>0</v>
      </c>
      <c r="DO65" s="101">
        <f t="shared" si="35"/>
        <v>0</v>
      </c>
      <c r="DP65" s="101">
        <f t="shared" si="36"/>
        <v>0</v>
      </c>
      <c r="DQ65" s="101">
        <f t="shared" si="37"/>
        <v>0</v>
      </c>
      <c r="DR65" s="101">
        <f t="shared" si="38"/>
        <v>0</v>
      </c>
      <c r="DS65" s="101">
        <f t="shared" si="44"/>
        <v>0</v>
      </c>
      <c r="DT65" s="86">
        <f t="shared" si="45"/>
        <v>0</v>
      </c>
      <c r="DU65" s="86">
        <f t="shared" si="46"/>
        <v>0</v>
      </c>
      <c r="DV65" s="86">
        <f t="shared" si="47"/>
        <v>0</v>
      </c>
      <c r="DW65" s="86">
        <f t="shared" si="48"/>
        <v>0</v>
      </c>
      <c r="DX65" s="86">
        <f t="shared" si="49"/>
        <v>0</v>
      </c>
      <c r="DY65" s="86">
        <f t="shared" si="50"/>
        <v>0</v>
      </c>
      <c r="DZ65" s="86">
        <f t="shared" si="51"/>
        <v>0</v>
      </c>
      <c r="EA65" s="86">
        <f t="shared" si="52"/>
        <v>0</v>
      </c>
      <c r="EB65" s="86">
        <f t="shared" si="53"/>
        <v>0</v>
      </c>
      <c r="EC65" s="86">
        <f t="shared" si="54"/>
        <v>0</v>
      </c>
      <c r="ED65" s="86">
        <f t="shared" si="55"/>
        <v>0</v>
      </c>
      <c r="EE65" s="86">
        <f t="shared" si="56"/>
        <v>0</v>
      </c>
      <c r="EF65" s="86">
        <f t="shared" si="57"/>
        <v>0</v>
      </c>
      <c r="EG65" s="86">
        <f t="shared" si="58"/>
        <v>0</v>
      </c>
      <c r="EH65" s="86">
        <f t="shared" si="59"/>
        <v>0</v>
      </c>
      <c r="EI65" s="86">
        <f t="shared" si="60"/>
        <v>0</v>
      </c>
      <c r="EJ65" s="86">
        <f t="shared" si="61"/>
        <v>0</v>
      </c>
    </row>
    <row r="66" spans="1:140" ht="11.45" customHeight="1" x14ac:dyDescent="0.2">
      <c r="A66" s="95" t="s">
        <v>120</v>
      </c>
      <c r="B66" s="95">
        <v>137</v>
      </c>
      <c r="C66" s="95" t="s">
        <v>303</v>
      </c>
      <c r="D66" s="97" t="s">
        <v>155</v>
      </c>
      <c r="E66" s="97"/>
      <c r="F66" s="97"/>
      <c r="G66" s="97"/>
      <c r="H66" s="97"/>
      <c r="I66" s="97"/>
      <c r="J66" s="97"/>
      <c r="K66" s="97"/>
      <c r="L66" s="97"/>
      <c r="M66" s="97"/>
      <c r="N66" s="97"/>
      <c r="O66" s="97"/>
      <c r="P66" s="97"/>
      <c r="Q66" s="97"/>
      <c r="R66" s="98"/>
      <c r="S66" s="99"/>
      <c r="T66" s="99"/>
      <c r="U66" s="99"/>
      <c r="V66" s="99"/>
      <c r="W66" s="99"/>
      <c r="X66" s="99"/>
      <c r="Y66" s="99"/>
      <c r="Z66" s="99"/>
      <c r="AA66" s="99"/>
      <c r="AB66" s="109"/>
      <c r="AC66" s="109"/>
      <c r="AD66" s="109"/>
      <c r="AE66" s="109"/>
      <c r="AF66" s="109"/>
      <c r="AG66" s="109"/>
      <c r="AH66" s="147"/>
      <c r="AI66" s="147"/>
      <c r="AJ66" s="147"/>
      <c r="AK66" s="147"/>
      <c r="AL66" s="96">
        <f>(228555-914220)</f>
        <v>-685665</v>
      </c>
      <c r="AM66" s="147">
        <v>228555</v>
      </c>
      <c r="AN66" s="147">
        <v>228555</v>
      </c>
      <c r="AO66" s="147">
        <v>228555</v>
      </c>
      <c r="AP66" s="147"/>
      <c r="AQ66" s="147"/>
      <c r="AR66" s="147"/>
      <c r="AS66" s="147"/>
      <c r="AT66" s="147"/>
      <c r="AU66" s="147"/>
      <c r="AV66" s="147"/>
      <c r="AW66" s="147"/>
      <c r="AX66" s="147"/>
      <c r="AY66" s="147"/>
      <c r="AZ66" s="147"/>
      <c r="BA66" s="147"/>
      <c r="BB66" s="147"/>
      <c r="BC66" s="147"/>
      <c r="BD66" s="147"/>
      <c r="BE66" s="147"/>
      <c r="BF66" s="147"/>
      <c r="BG66" s="147"/>
      <c r="BH66" s="147"/>
      <c r="BI66" s="147"/>
      <c r="BJ66" s="147"/>
      <c r="BK66" s="147"/>
      <c r="BL66" s="147"/>
      <c r="BM66" s="147"/>
      <c r="BN66" s="147"/>
      <c r="BO66" s="147"/>
      <c r="BP66" s="147"/>
      <c r="BQ66" s="147"/>
      <c r="BR66" s="147"/>
      <c r="BS66" s="147"/>
      <c r="BT66" s="147"/>
      <c r="BU66" s="147"/>
      <c r="BV66" s="147"/>
      <c r="BW66" s="147"/>
      <c r="BX66" s="147"/>
      <c r="BY66" s="147"/>
      <c r="BZ66" s="116"/>
      <c r="CA66" s="113">
        <f t="shared" ref="CA66:CA73" si="67">+SUM(E66:BZ66)</f>
        <v>0</v>
      </c>
      <c r="CB66" s="275">
        <f t="shared" si="1"/>
        <v>0</v>
      </c>
      <c r="CC66" s="275">
        <f t="shared" si="2"/>
        <v>0</v>
      </c>
      <c r="CD66" s="275">
        <f t="shared" si="3"/>
        <v>0</v>
      </c>
      <c r="CE66" s="275">
        <f t="shared" si="4"/>
        <v>0</v>
      </c>
      <c r="CF66" s="275">
        <f t="shared" si="5"/>
        <v>0</v>
      </c>
      <c r="CG66" s="275">
        <f t="shared" si="6"/>
        <v>0</v>
      </c>
      <c r="CH66" s="275">
        <f t="shared" si="7"/>
        <v>0</v>
      </c>
      <c r="CI66" s="275">
        <f t="shared" si="8"/>
        <v>0</v>
      </c>
      <c r="CJ66" s="275">
        <f t="shared" si="9"/>
        <v>0</v>
      </c>
      <c r="CK66" s="275">
        <f t="shared" si="10"/>
        <v>0</v>
      </c>
      <c r="CL66" s="275">
        <f t="shared" si="11"/>
        <v>0</v>
      </c>
      <c r="CM66" s="113">
        <f t="shared" si="12"/>
        <v>0</v>
      </c>
      <c r="CN66" s="113">
        <f t="shared" si="13"/>
        <v>0</v>
      </c>
      <c r="CO66" s="113">
        <f t="shared" si="14"/>
        <v>0</v>
      </c>
      <c r="CP66" s="100">
        <f t="shared" si="15"/>
        <v>0</v>
      </c>
      <c r="CQ66" s="101">
        <f t="shared" si="39"/>
        <v>0</v>
      </c>
      <c r="CR66" s="101">
        <f t="shared" si="16"/>
        <v>0</v>
      </c>
      <c r="CS66" s="101">
        <f t="shared" si="17"/>
        <v>0</v>
      </c>
      <c r="CT66" s="101">
        <f t="shared" si="18"/>
        <v>0</v>
      </c>
      <c r="CU66" s="101">
        <f t="shared" si="19"/>
        <v>0</v>
      </c>
      <c r="CV66" s="101">
        <f t="shared" si="20"/>
        <v>0</v>
      </c>
      <c r="CW66" s="101">
        <f t="shared" ref="CW66:CW72" si="68">+SUM($E66:$Z66)</f>
        <v>0</v>
      </c>
      <c r="CX66" s="101">
        <f t="shared" si="40"/>
        <v>0</v>
      </c>
      <c r="CY66" s="101">
        <f t="shared" si="22"/>
        <v>0</v>
      </c>
      <c r="CZ66" s="101">
        <f t="shared" si="23"/>
        <v>0</v>
      </c>
      <c r="DA66" s="101">
        <f t="shared" si="41"/>
        <v>0</v>
      </c>
      <c r="DB66" s="101">
        <f t="shared" si="42"/>
        <v>0</v>
      </c>
      <c r="DC66" s="101">
        <f t="shared" si="24"/>
        <v>0</v>
      </c>
      <c r="DD66" s="101">
        <f t="shared" si="65"/>
        <v>0</v>
      </c>
      <c r="DE66" s="101">
        <f t="shared" si="26"/>
        <v>0</v>
      </c>
      <c r="DF66" s="101">
        <f t="shared" si="27"/>
        <v>0</v>
      </c>
      <c r="DG66" s="101">
        <f t="shared" si="28"/>
        <v>0</v>
      </c>
      <c r="DH66" s="101">
        <f t="shared" si="29"/>
        <v>0</v>
      </c>
      <c r="DI66" s="101">
        <f t="shared" si="30"/>
        <v>-685665</v>
      </c>
      <c r="DJ66" s="101">
        <f t="shared" si="66"/>
        <v>-457110</v>
      </c>
      <c r="DK66" s="101">
        <f t="shared" si="31"/>
        <v>-228555</v>
      </c>
      <c r="DL66" s="101">
        <f t="shared" si="32"/>
        <v>0</v>
      </c>
      <c r="DM66" s="101">
        <f t="shared" si="33"/>
        <v>0</v>
      </c>
      <c r="DN66" s="101">
        <f t="shared" si="34"/>
        <v>0</v>
      </c>
      <c r="DO66" s="101">
        <f t="shared" si="35"/>
        <v>0</v>
      </c>
      <c r="DP66" s="101">
        <f t="shared" si="36"/>
        <v>0</v>
      </c>
      <c r="DQ66" s="101">
        <f t="shared" si="37"/>
        <v>0</v>
      </c>
      <c r="DR66" s="101">
        <f t="shared" si="38"/>
        <v>0</v>
      </c>
      <c r="DS66" s="101">
        <f t="shared" si="44"/>
        <v>0</v>
      </c>
      <c r="DT66" s="86">
        <f t="shared" si="45"/>
        <v>0</v>
      </c>
      <c r="DU66" s="86">
        <f t="shared" si="46"/>
        <v>0</v>
      </c>
      <c r="DV66" s="86">
        <f t="shared" si="47"/>
        <v>0</v>
      </c>
      <c r="DW66" s="86">
        <f t="shared" si="48"/>
        <v>0</v>
      </c>
      <c r="DX66" s="86">
        <f t="shared" si="49"/>
        <v>0</v>
      </c>
      <c r="DY66" s="86">
        <f t="shared" si="50"/>
        <v>0</v>
      </c>
      <c r="DZ66" s="86">
        <f t="shared" si="51"/>
        <v>0</v>
      </c>
      <c r="EA66" s="86">
        <f t="shared" si="52"/>
        <v>0</v>
      </c>
      <c r="EB66" s="86">
        <f t="shared" si="53"/>
        <v>0</v>
      </c>
      <c r="EC66" s="86">
        <f t="shared" si="54"/>
        <v>0</v>
      </c>
      <c r="ED66" s="86">
        <f t="shared" si="55"/>
        <v>0</v>
      </c>
      <c r="EE66" s="86">
        <f t="shared" si="56"/>
        <v>0</v>
      </c>
      <c r="EF66" s="86">
        <f t="shared" si="57"/>
        <v>0</v>
      </c>
      <c r="EG66" s="86">
        <f t="shared" si="58"/>
        <v>0</v>
      </c>
      <c r="EH66" s="86">
        <f t="shared" si="59"/>
        <v>0</v>
      </c>
      <c r="EI66" s="86">
        <f t="shared" si="60"/>
        <v>0</v>
      </c>
      <c r="EJ66" s="86">
        <f t="shared" si="61"/>
        <v>0</v>
      </c>
    </row>
    <row r="67" spans="1:140" ht="11.45" customHeight="1" x14ac:dyDescent="0.2">
      <c r="A67" s="95" t="s">
        <v>120</v>
      </c>
      <c r="B67" s="95">
        <v>46</v>
      </c>
      <c r="C67" s="95" t="s">
        <v>304</v>
      </c>
      <c r="D67" s="97" t="s">
        <v>155</v>
      </c>
      <c r="E67" s="97"/>
      <c r="F67" s="97"/>
      <c r="G67" s="97"/>
      <c r="H67" s="97"/>
      <c r="I67" s="97"/>
      <c r="J67" s="97"/>
      <c r="K67" s="97"/>
      <c r="L67" s="97"/>
      <c r="M67" s="97"/>
      <c r="N67" s="97"/>
      <c r="O67" s="97"/>
      <c r="P67" s="97"/>
      <c r="Q67" s="97"/>
      <c r="R67" s="98"/>
      <c r="S67" s="99"/>
      <c r="T67" s="99"/>
      <c r="U67" s="99"/>
      <c r="V67" s="99"/>
      <c r="W67" s="99"/>
      <c r="X67" s="99"/>
      <c r="Y67" s="99"/>
      <c r="Z67" s="99"/>
      <c r="AA67" s="99"/>
      <c r="AB67" s="109"/>
      <c r="AC67" s="109"/>
      <c r="AD67" s="109"/>
      <c r="AE67" s="109"/>
      <c r="AF67" s="109"/>
      <c r="AG67" s="109"/>
      <c r="AH67" s="147"/>
      <c r="AI67" s="147"/>
      <c r="AJ67" s="147"/>
      <c r="AK67" s="147"/>
      <c r="AL67" s="96">
        <f>(250000-500000)</f>
        <v>-250000</v>
      </c>
      <c r="AM67" s="147">
        <v>250000</v>
      </c>
      <c r="AN67" s="147"/>
      <c r="AO67" s="147"/>
      <c r="AP67" s="147"/>
      <c r="AQ67" s="147"/>
      <c r="AR67" s="147"/>
      <c r="AS67" s="147"/>
      <c r="AT67" s="147"/>
      <c r="AU67" s="147"/>
      <c r="AV67" s="147"/>
      <c r="AW67" s="147"/>
      <c r="AX67" s="147"/>
      <c r="AY67" s="147"/>
      <c r="AZ67" s="147"/>
      <c r="BA67" s="147"/>
      <c r="BB67" s="147"/>
      <c r="BC67" s="147"/>
      <c r="BD67" s="147"/>
      <c r="BE67" s="147"/>
      <c r="BF67" s="147"/>
      <c r="BG67" s="147"/>
      <c r="BH67" s="147"/>
      <c r="BI67" s="147"/>
      <c r="BJ67" s="147"/>
      <c r="BK67" s="147"/>
      <c r="BL67" s="147"/>
      <c r="BM67" s="147"/>
      <c r="BN67" s="147"/>
      <c r="BO67" s="147"/>
      <c r="BP67" s="147"/>
      <c r="BQ67" s="147"/>
      <c r="BR67" s="147"/>
      <c r="BS67" s="147"/>
      <c r="BT67" s="147"/>
      <c r="BU67" s="147"/>
      <c r="BV67" s="147"/>
      <c r="BW67" s="147"/>
      <c r="BX67" s="147"/>
      <c r="BY67" s="147"/>
      <c r="BZ67" s="116"/>
      <c r="CA67" s="113">
        <f t="shared" si="67"/>
        <v>0</v>
      </c>
      <c r="CB67" s="275">
        <f t="shared" si="1"/>
        <v>0</v>
      </c>
      <c r="CC67" s="275">
        <f t="shared" si="2"/>
        <v>0</v>
      </c>
      <c r="CD67" s="275">
        <f t="shared" si="3"/>
        <v>0</v>
      </c>
      <c r="CE67" s="275">
        <f t="shared" si="4"/>
        <v>0</v>
      </c>
      <c r="CF67" s="275">
        <f t="shared" si="5"/>
        <v>0</v>
      </c>
      <c r="CG67" s="275">
        <f t="shared" si="6"/>
        <v>0</v>
      </c>
      <c r="CH67" s="275">
        <f t="shared" si="7"/>
        <v>0</v>
      </c>
      <c r="CI67" s="275">
        <f t="shared" si="8"/>
        <v>0</v>
      </c>
      <c r="CJ67" s="275">
        <f t="shared" si="9"/>
        <v>0</v>
      </c>
      <c r="CK67" s="275">
        <f t="shared" si="10"/>
        <v>0</v>
      </c>
      <c r="CL67" s="275">
        <f t="shared" si="11"/>
        <v>0</v>
      </c>
      <c r="CM67" s="113">
        <f t="shared" si="12"/>
        <v>0</v>
      </c>
      <c r="CN67" s="113">
        <f t="shared" si="13"/>
        <v>0</v>
      </c>
      <c r="CO67" s="113">
        <f t="shared" si="14"/>
        <v>0</v>
      </c>
      <c r="CP67" s="100">
        <f t="shared" si="15"/>
        <v>0</v>
      </c>
      <c r="CQ67" s="101">
        <f t="shared" ref="CQ67:CQ72" si="69">+SUM($E67:$T67)</f>
        <v>0</v>
      </c>
      <c r="CR67" s="101">
        <f t="shared" si="16"/>
        <v>0</v>
      </c>
      <c r="CS67" s="101">
        <f t="shared" si="17"/>
        <v>0</v>
      </c>
      <c r="CT67" s="101">
        <f t="shared" si="18"/>
        <v>0</v>
      </c>
      <c r="CU67" s="101">
        <f t="shared" si="19"/>
        <v>0</v>
      </c>
      <c r="CV67" s="101">
        <f t="shared" si="20"/>
        <v>0</v>
      </c>
      <c r="CW67" s="101">
        <f t="shared" si="68"/>
        <v>0</v>
      </c>
      <c r="CX67" s="101">
        <f t="shared" ref="CX67:CX72" si="70">+SUM($E67:$AA67)</f>
        <v>0</v>
      </c>
      <c r="CY67" s="101">
        <f t="shared" si="22"/>
        <v>0</v>
      </c>
      <c r="CZ67" s="101">
        <f t="shared" si="23"/>
        <v>0</v>
      </c>
      <c r="DA67" s="101">
        <f t="shared" ref="DA67:DA72" si="71">+SUM($E67:$AD67)</f>
        <v>0</v>
      </c>
      <c r="DB67" s="101">
        <f t="shared" ref="DB67:DB72" si="72">+SUM($E67:$AE67)</f>
        <v>0</v>
      </c>
      <c r="DC67" s="101">
        <f t="shared" si="24"/>
        <v>0</v>
      </c>
      <c r="DD67" s="101">
        <f t="shared" si="65"/>
        <v>0</v>
      </c>
      <c r="DE67" s="101">
        <f t="shared" si="26"/>
        <v>0</v>
      </c>
      <c r="DF67" s="101">
        <f t="shared" si="27"/>
        <v>0</v>
      </c>
      <c r="DG67" s="101">
        <f t="shared" si="28"/>
        <v>0</v>
      </c>
      <c r="DH67" s="101">
        <f t="shared" si="29"/>
        <v>0</v>
      </c>
      <c r="DI67" s="101">
        <f t="shared" si="30"/>
        <v>-250000</v>
      </c>
      <c r="DJ67" s="101">
        <f t="shared" si="66"/>
        <v>0</v>
      </c>
      <c r="DK67" s="101">
        <f t="shared" si="31"/>
        <v>0</v>
      </c>
      <c r="DL67" s="101">
        <f t="shared" si="32"/>
        <v>0</v>
      </c>
      <c r="DM67" s="101">
        <f t="shared" si="33"/>
        <v>0</v>
      </c>
      <c r="DN67" s="101">
        <f t="shared" si="34"/>
        <v>0</v>
      </c>
      <c r="DO67" s="101">
        <f t="shared" si="35"/>
        <v>0</v>
      </c>
      <c r="DP67" s="101">
        <f t="shared" si="36"/>
        <v>0</v>
      </c>
      <c r="DQ67" s="101">
        <f t="shared" si="37"/>
        <v>0</v>
      </c>
      <c r="DR67" s="101">
        <f t="shared" si="38"/>
        <v>0</v>
      </c>
      <c r="DS67" s="101">
        <f t="shared" ref="DS67:DS70" si="73">+SUM($E67:$AV67)</f>
        <v>0</v>
      </c>
      <c r="DT67" s="86">
        <f t="shared" ref="DT67:DT70" si="74">+SUM($E67:$AW67)</f>
        <v>0</v>
      </c>
      <c r="DU67" s="86">
        <f t="shared" ref="DU67:DU70" si="75">+SUM($E67:$AX67)</f>
        <v>0</v>
      </c>
      <c r="DV67" s="86">
        <f t="shared" ref="DV67:DV70" si="76">+SUM($E67:$AY67)</f>
        <v>0</v>
      </c>
      <c r="DW67" s="86">
        <f t="shared" ref="DW67:DW70" si="77">+SUM($E67:$AZ67)</f>
        <v>0</v>
      </c>
      <c r="DX67" s="86">
        <f t="shared" ref="DX67:DX70" si="78">+SUM($E67:$BA67)</f>
        <v>0</v>
      </c>
      <c r="DY67" s="86">
        <f t="shared" ref="DY67:DY70" si="79">+SUM($E67:$BB67)</f>
        <v>0</v>
      </c>
      <c r="DZ67" s="86">
        <f t="shared" ref="DZ67:DZ70" si="80">+SUM($E67:$BC67)</f>
        <v>0</v>
      </c>
      <c r="EA67" s="86">
        <f t="shared" ref="EA67:EA70" si="81">+SUM($E67:$BD67)</f>
        <v>0</v>
      </c>
      <c r="EB67" s="86">
        <f t="shared" ref="EB67:EB70" si="82">+SUM($E67:$BE67)</f>
        <v>0</v>
      </c>
      <c r="EC67" s="86">
        <f t="shared" ref="EC67:EC70" si="83">+SUM($E67:$BF67)</f>
        <v>0</v>
      </c>
      <c r="ED67" s="86">
        <f t="shared" ref="ED67:ED70" si="84">+SUM($E67:$BG67)</f>
        <v>0</v>
      </c>
      <c r="EE67" s="86">
        <f t="shared" ref="EE67:EE70" si="85">+SUM($E67:$BH67)</f>
        <v>0</v>
      </c>
      <c r="EF67" s="86">
        <f t="shared" ref="EF67:EF70" si="86">+SUM($E67:$BI67)</f>
        <v>0</v>
      </c>
      <c r="EG67" s="86">
        <f t="shared" ref="EG67:EG70" si="87">+SUM($E67:$BJ67)</f>
        <v>0</v>
      </c>
      <c r="EH67" s="86">
        <f t="shared" ref="EH67:EH70" si="88">+SUM($E67:$BK67)</f>
        <v>0</v>
      </c>
      <c r="EI67" s="86">
        <f t="shared" ref="EI67:EI70" si="89">+SUM($E67:$BL67)</f>
        <v>0</v>
      </c>
      <c r="EJ67" s="86">
        <f t="shared" ref="EJ67:EJ72" si="90">+SUM($E67:$BM67)</f>
        <v>0</v>
      </c>
    </row>
    <row r="68" spans="1:140" ht="11.45" customHeight="1" x14ac:dyDescent="0.2">
      <c r="A68" s="95" t="s">
        <v>120</v>
      </c>
      <c r="B68" s="95">
        <v>76</v>
      </c>
      <c r="C68" s="95" t="s">
        <v>306</v>
      </c>
      <c r="D68" s="97" t="s">
        <v>155</v>
      </c>
      <c r="E68" s="97"/>
      <c r="F68" s="97"/>
      <c r="G68" s="97"/>
      <c r="H68" s="97"/>
      <c r="I68" s="97"/>
      <c r="J68" s="97"/>
      <c r="K68" s="97"/>
      <c r="L68" s="97"/>
      <c r="M68" s="97"/>
      <c r="N68" s="97"/>
      <c r="O68" s="97"/>
      <c r="P68" s="97"/>
      <c r="Q68" s="97"/>
      <c r="R68" s="98"/>
      <c r="S68" s="99"/>
      <c r="T68" s="99"/>
      <c r="U68" s="99"/>
      <c r="V68" s="99"/>
      <c r="W68" s="99"/>
      <c r="X68" s="99"/>
      <c r="Y68" s="99"/>
      <c r="Z68" s="99"/>
      <c r="AA68" s="99"/>
      <c r="AB68" s="109"/>
      <c r="AC68" s="109"/>
      <c r="AD68" s="109"/>
      <c r="AE68" s="109"/>
      <c r="AF68" s="109"/>
      <c r="AG68" s="109"/>
      <c r="AH68" s="147"/>
      <c r="AI68" s="147"/>
      <c r="AJ68" s="147"/>
      <c r="AK68" s="147"/>
      <c r="AL68" s="147"/>
      <c r="AM68" s="96">
        <f>(72106.52-648958.86)</f>
        <v>-576852.34</v>
      </c>
      <c r="AN68" s="147">
        <v>72106.52</v>
      </c>
      <c r="AO68" s="147">
        <v>72106.52</v>
      </c>
      <c r="AP68" s="147">
        <v>72106.52</v>
      </c>
      <c r="AQ68" s="147">
        <v>72106.52</v>
      </c>
      <c r="AR68" s="147">
        <v>288426.15999999997</v>
      </c>
      <c r="AS68" s="96">
        <f>(133000-1194338.44)</f>
        <v>-1061338.44</v>
      </c>
      <c r="AT68" s="147">
        <v>133000</v>
      </c>
      <c r="AU68" s="147">
        <v>133000</v>
      </c>
      <c r="AV68" s="147">
        <v>133000</v>
      </c>
      <c r="AW68" s="147">
        <v>133000</v>
      </c>
      <c r="AX68" s="147">
        <v>133000</v>
      </c>
      <c r="AY68" s="147">
        <v>133000</v>
      </c>
      <c r="AZ68" s="147">
        <v>133000</v>
      </c>
      <c r="BA68" s="147">
        <v>130338.44</v>
      </c>
      <c r="BB68" s="147"/>
      <c r="BC68" s="147"/>
      <c r="BD68" s="147"/>
      <c r="BE68" s="147"/>
      <c r="BF68" s="147"/>
      <c r="BG68" s="147"/>
      <c r="BH68" s="147"/>
      <c r="BI68" s="147"/>
      <c r="BJ68" s="147"/>
      <c r="BK68" s="147"/>
      <c r="BL68" s="147"/>
      <c r="BM68" s="147"/>
      <c r="BN68" s="147"/>
      <c r="BO68" s="147"/>
      <c r="BP68" s="147"/>
      <c r="BQ68" s="147"/>
      <c r="BR68" s="147"/>
      <c r="BS68" s="147"/>
      <c r="BT68" s="147"/>
      <c r="BU68" s="147"/>
      <c r="BV68" s="147"/>
      <c r="BW68" s="147"/>
      <c r="BX68" s="147"/>
      <c r="BY68" s="147"/>
      <c r="BZ68" s="116"/>
      <c r="CA68" s="113">
        <f t="shared" si="67"/>
        <v>-9.9999999802093953E-2</v>
      </c>
      <c r="CB68" s="275">
        <f t="shared" si="1"/>
        <v>0</v>
      </c>
      <c r="CC68" s="275">
        <f t="shared" si="2"/>
        <v>0</v>
      </c>
      <c r="CD68" s="275">
        <f t="shared" si="3"/>
        <v>0</v>
      </c>
      <c r="CE68" s="275">
        <f t="shared" si="4"/>
        <v>0</v>
      </c>
      <c r="CF68" s="275">
        <f t="shared" si="5"/>
        <v>0</v>
      </c>
      <c r="CG68" s="275">
        <f t="shared" si="6"/>
        <v>0</v>
      </c>
      <c r="CH68" s="275">
        <f t="shared" si="7"/>
        <v>0</v>
      </c>
      <c r="CI68" s="275">
        <f t="shared" si="8"/>
        <v>0</v>
      </c>
      <c r="CJ68" s="275">
        <f t="shared" si="9"/>
        <v>0</v>
      </c>
      <c r="CK68" s="275">
        <f t="shared" si="10"/>
        <v>0</v>
      </c>
      <c r="CL68" s="275">
        <f t="shared" si="11"/>
        <v>0</v>
      </c>
      <c r="CM68" s="113">
        <f t="shared" si="12"/>
        <v>0</v>
      </c>
      <c r="CN68" s="113">
        <f t="shared" si="13"/>
        <v>0</v>
      </c>
      <c r="CO68" s="113">
        <f t="shared" si="14"/>
        <v>0</v>
      </c>
      <c r="CP68" s="100">
        <f t="shared" si="15"/>
        <v>0</v>
      </c>
      <c r="CQ68" s="101">
        <f t="shared" si="69"/>
        <v>0</v>
      </c>
      <c r="CR68" s="101">
        <f t="shared" si="16"/>
        <v>0</v>
      </c>
      <c r="CS68" s="101">
        <f t="shared" si="17"/>
        <v>0</v>
      </c>
      <c r="CT68" s="101">
        <f t="shared" si="18"/>
        <v>0</v>
      </c>
      <c r="CU68" s="101">
        <f t="shared" si="19"/>
        <v>0</v>
      </c>
      <c r="CV68" s="101">
        <f t="shared" si="20"/>
        <v>0</v>
      </c>
      <c r="CW68" s="101">
        <f t="shared" si="68"/>
        <v>0</v>
      </c>
      <c r="CX68" s="101">
        <f t="shared" si="70"/>
        <v>0</v>
      </c>
      <c r="CY68" s="101">
        <f t="shared" si="22"/>
        <v>0</v>
      </c>
      <c r="CZ68" s="101">
        <f t="shared" si="23"/>
        <v>0</v>
      </c>
      <c r="DA68" s="101">
        <f t="shared" si="71"/>
        <v>0</v>
      </c>
      <c r="DB68" s="101">
        <f t="shared" si="72"/>
        <v>0</v>
      </c>
      <c r="DC68" s="101">
        <f t="shared" si="24"/>
        <v>0</v>
      </c>
      <c r="DD68" s="101">
        <f t="shared" si="65"/>
        <v>0</v>
      </c>
      <c r="DE68" s="101">
        <f t="shared" si="26"/>
        <v>0</v>
      </c>
      <c r="DF68" s="101">
        <f t="shared" si="27"/>
        <v>0</v>
      </c>
      <c r="DG68" s="101">
        <f t="shared" si="28"/>
        <v>0</v>
      </c>
      <c r="DH68" s="101">
        <f t="shared" si="29"/>
        <v>0</v>
      </c>
      <c r="DI68" s="101">
        <f t="shared" si="30"/>
        <v>0</v>
      </c>
      <c r="DJ68" s="101">
        <f t="shared" si="66"/>
        <v>-576852.34</v>
      </c>
      <c r="DK68" s="101">
        <f t="shared" si="31"/>
        <v>-504745.81999999995</v>
      </c>
      <c r="DL68" s="101">
        <f t="shared" si="32"/>
        <v>-432639.29999999993</v>
      </c>
      <c r="DM68" s="101">
        <f t="shared" si="33"/>
        <v>-360532.77999999991</v>
      </c>
      <c r="DN68" s="101">
        <f t="shared" si="34"/>
        <v>-288426.25999999989</v>
      </c>
      <c r="DO68" s="101">
        <f t="shared" si="35"/>
        <v>-9.9999999918509275E-2</v>
      </c>
      <c r="DP68" s="101">
        <f t="shared" si="36"/>
        <v>-1061338.5399999998</v>
      </c>
      <c r="DQ68" s="101">
        <f t="shared" si="37"/>
        <v>-928338.5399999998</v>
      </c>
      <c r="DR68" s="101">
        <f t="shared" si="38"/>
        <v>-795338.5399999998</v>
      </c>
      <c r="DS68" s="101">
        <f t="shared" si="73"/>
        <v>-662338.5399999998</v>
      </c>
      <c r="DT68" s="86">
        <f t="shared" si="74"/>
        <v>-529338.5399999998</v>
      </c>
      <c r="DU68" s="86">
        <f t="shared" si="75"/>
        <v>-396338.5399999998</v>
      </c>
      <c r="DV68" s="86">
        <f t="shared" si="76"/>
        <v>-263338.5399999998</v>
      </c>
      <c r="DW68" s="86">
        <f t="shared" si="77"/>
        <v>-130338.5399999998</v>
      </c>
      <c r="DX68" s="86">
        <f t="shared" si="78"/>
        <v>-9.9999999802093953E-2</v>
      </c>
      <c r="DY68" s="86">
        <f t="shared" si="79"/>
        <v>-9.9999999802093953E-2</v>
      </c>
      <c r="DZ68" s="86">
        <f t="shared" si="80"/>
        <v>-9.9999999802093953E-2</v>
      </c>
      <c r="EA68" s="86">
        <f t="shared" si="81"/>
        <v>-9.9999999802093953E-2</v>
      </c>
      <c r="EB68" s="86">
        <f t="shared" si="82"/>
        <v>-9.9999999802093953E-2</v>
      </c>
      <c r="EC68" s="86">
        <f t="shared" si="83"/>
        <v>-9.9999999802093953E-2</v>
      </c>
      <c r="ED68" s="86">
        <f t="shared" si="84"/>
        <v>-9.9999999802093953E-2</v>
      </c>
      <c r="EE68" s="86">
        <f t="shared" si="85"/>
        <v>-9.9999999802093953E-2</v>
      </c>
      <c r="EF68" s="86">
        <f t="shared" si="86"/>
        <v>-9.9999999802093953E-2</v>
      </c>
      <c r="EG68" s="86">
        <f t="shared" si="87"/>
        <v>-9.9999999802093953E-2</v>
      </c>
      <c r="EH68" s="86">
        <f t="shared" si="88"/>
        <v>-9.9999999802093953E-2</v>
      </c>
      <c r="EI68" s="86">
        <f t="shared" si="89"/>
        <v>-9.9999999802093953E-2</v>
      </c>
      <c r="EJ68" s="86">
        <f t="shared" si="90"/>
        <v>-9.9999999802093953E-2</v>
      </c>
    </row>
    <row r="69" spans="1:140" ht="11.45" customHeight="1" x14ac:dyDescent="0.2">
      <c r="A69" s="95" t="s">
        <v>120</v>
      </c>
      <c r="B69" s="95">
        <v>91</v>
      </c>
      <c r="C69" s="95" t="s">
        <v>309</v>
      </c>
      <c r="D69" s="97" t="s">
        <v>155</v>
      </c>
      <c r="E69" s="97"/>
      <c r="F69" s="97"/>
      <c r="G69" s="97"/>
      <c r="H69" s="97"/>
      <c r="I69" s="97"/>
      <c r="J69" s="97"/>
      <c r="K69" s="97"/>
      <c r="L69" s="97"/>
      <c r="M69" s="97"/>
      <c r="N69" s="97"/>
      <c r="O69" s="97"/>
      <c r="P69" s="97"/>
      <c r="Q69" s="97"/>
      <c r="R69" s="98"/>
      <c r="S69" s="99"/>
      <c r="T69" s="99"/>
      <c r="U69" s="99"/>
      <c r="V69" s="99"/>
      <c r="W69" s="99"/>
      <c r="X69" s="99"/>
      <c r="Y69" s="99"/>
      <c r="Z69" s="99"/>
      <c r="AA69" s="99"/>
      <c r="AB69" s="109"/>
      <c r="AC69" s="109"/>
      <c r="AD69" s="109"/>
      <c r="AE69" s="109"/>
      <c r="AF69" s="109"/>
      <c r="AG69" s="109"/>
      <c r="AH69" s="147"/>
      <c r="AI69" s="147"/>
      <c r="AJ69" s="147"/>
      <c r="AK69" s="147"/>
      <c r="AL69" s="147"/>
      <c r="AM69" s="147"/>
      <c r="AN69" s="147"/>
      <c r="AO69" s="96">
        <f>(-600000)</f>
        <v>-600000</v>
      </c>
      <c r="AP69" s="147">
        <v>100000</v>
      </c>
      <c r="AQ69" s="147">
        <v>100000</v>
      </c>
      <c r="AR69" s="147">
        <v>100000</v>
      </c>
      <c r="AS69" s="147">
        <v>100000</v>
      </c>
      <c r="AT69" s="147">
        <v>100000</v>
      </c>
      <c r="AU69" s="147">
        <v>100000</v>
      </c>
      <c r="AV69" s="147"/>
      <c r="AW69" s="147"/>
      <c r="AX69" s="147"/>
      <c r="AY69" s="147"/>
      <c r="AZ69" s="147"/>
      <c r="BA69" s="147"/>
      <c r="BB69" s="147"/>
      <c r="BC69" s="147"/>
      <c r="BD69" s="147"/>
      <c r="BE69" s="147"/>
      <c r="BF69" s="147"/>
      <c r="BG69" s="147"/>
      <c r="BH69" s="147"/>
      <c r="BI69" s="147"/>
      <c r="BJ69" s="147"/>
      <c r="BK69" s="147"/>
      <c r="BL69" s="147"/>
      <c r="BM69" s="147"/>
      <c r="BN69" s="147"/>
      <c r="BO69" s="147"/>
      <c r="BP69" s="147"/>
      <c r="BQ69" s="147"/>
      <c r="BR69" s="147"/>
      <c r="BS69" s="147"/>
      <c r="BT69" s="147"/>
      <c r="BU69" s="147"/>
      <c r="BV69" s="147"/>
      <c r="BW69" s="147"/>
      <c r="BX69" s="147"/>
      <c r="BY69" s="147"/>
      <c r="BZ69" s="116"/>
      <c r="CA69" s="113">
        <f t="shared" si="67"/>
        <v>0</v>
      </c>
      <c r="CB69" s="275">
        <f t="shared" si="1"/>
        <v>0</v>
      </c>
      <c r="CC69" s="275">
        <f t="shared" si="2"/>
        <v>0</v>
      </c>
      <c r="CD69" s="275">
        <f t="shared" si="3"/>
        <v>0</v>
      </c>
      <c r="CE69" s="275">
        <f t="shared" si="4"/>
        <v>0</v>
      </c>
      <c r="CF69" s="275">
        <f t="shared" si="5"/>
        <v>0</v>
      </c>
      <c r="CG69" s="275">
        <f t="shared" si="6"/>
        <v>0</v>
      </c>
      <c r="CH69" s="275">
        <f t="shared" si="7"/>
        <v>0</v>
      </c>
      <c r="CI69" s="275">
        <f t="shared" si="8"/>
        <v>0</v>
      </c>
      <c r="CJ69" s="275">
        <f t="shared" si="9"/>
        <v>0</v>
      </c>
      <c r="CK69" s="275">
        <f t="shared" si="10"/>
        <v>0</v>
      </c>
      <c r="CL69" s="275">
        <f t="shared" si="11"/>
        <v>0</v>
      </c>
      <c r="CM69" s="113">
        <f t="shared" si="12"/>
        <v>0</v>
      </c>
      <c r="CN69" s="113">
        <f t="shared" si="13"/>
        <v>0</v>
      </c>
      <c r="CO69" s="113">
        <f t="shared" si="14"/>
        <v>0</v>
      </c>
      <c r="CP69" s="100">
        <f t="shared" si="15"/>
        <v>0</v>
      </c>
      <c r="CQ69" s="101">
        <f t="shared" si="69"/>
        <v>0</v>
      </c>
      <c r="CR69" s="101">
        <f t="shared" si="16"/>
        <v>0</v>
      </c>
      <c r="CS69" s="101">
        <f t="shared" si="17"/>
        <v>0</v>
      </c>
      <c r="CT69" s="101">
        <f t="shared" si="18"/>
        <v>0</v>
      </c>
      <c r="CU69" s="101">
        <f t="shared" si="19"/>
        <v>0</v>
      </c>
      <c r="CV69" s="101">
        <f t="shared" si="20"/>
        <v>0</v>
      </c>
      <c r="CW69" s="101">
        <f t="shared" si="68"/>
        <v>0</v>
      </c>
      <c r="CX69" s="101">
        <f t="shared" si="70"/>
        <v>0</v>
      </c>
      <c r="CY69" s="101">
        <f t="shared" si="22"/>
        <v>0</v>
      </c>
      <c r="CZ69" s="101">
        <f t="shared" si="23"/>
        <v>0</v>
      </c>
      <c r="DA69" s="101">
        <f t="shared" si="71"/>
        <v>0</v>
      </c>
      <c r="DB69" s="101">
        <f t="shared" si="72"/>
        <v>0</v>
      </c>
      <c r="DC69" s="101">
        <f t="shared" si="24"/>
        <v>0</v>
      </c>
      <c r="DD69" s="101">
        <f t="shared" si="65"/>
        <v>0</v>
      </c>
      <c r="DE69" s="101">
        <f t="shared" si="26"/>
        <v>0</v>
      </c>
      <c r="DF69" s="101">
        <f t="shared" si="27"/>
        <v>0</v>
      </c>
      <c r="DG69" s="101">
        <f t="shared" si="28"/>
        <v>0</v>
      </c>
      <c r="DH69" s="101">
        <f t="shared" si="29"/>
        <v>0</v>
      </c>
      <c r="DI69" s="101">
        <f t="shared" si="30"/>
        <v>0</v>
      </c>
      <c r="DJ69" s="101">
        <f t="shared" si="66"/>
        <v>0</v>
      </c>
      <c r="DK69" s="101">
        <f t="shared" si="31"/>
        <v>0</v>
      </c>
      <c r="DL69" s="101">
        <f t="shared" si="32"/>
        <v>-600000</v>
      </c>
      <c r="DM69" s="101">
        <f t="shared" si="33"/>
        <v>-500000</v>
      </c>
      <c r="DN69" s="101">
        <f t="shared" si="34"/>
        <v>-400000</v>
      </c>
      <c r="DO69" s="101">
        <f t="shared" si="35"/>
        <v>-300000</v>
      </c>
      <c r="DP69" s="101">
        <f t="shared" si="36"/>
        <v>-200000</v>
      </c>
      <c r="DQ69" s="101">
        <f t="shared" si="37"/>
        <v>-100000</v>
      </c>
      <c r="DR69" s="101">
        <f t="shared" si="38"/>
        <v>0</v>
      </c>
      <c r="DS69" s="101">
        <f t="shared" si="73"/>
        <v>0</v>
      </c>
      <c r="DT69" s="86">
        <f t="shared" si="74"/>
        <v>0</v>
      </c>
      <c r="DU69" s="86">
        <f t="shared" si="75"/>
        <v>0</v>
      </c>
      <c r="DV69" s="86">
        <f t="shared" si="76"/>
        <v>0</v>
      </c>
      <c r="DW69" s="86">
        <f t="shared" si="77"/>
        <v>0</v>
      </c>
      <c r="DX69" s="86">
        <f t="shared" si="78"/>
        <v>0</v>
      </c>
      <c r="DY69" s="86">
        <f t="shared" si="79"/>
        <v>0</v>
      </c>
      <c r="DZ69" s="86">
        <f t="shared" si="80"/>
        <v>0</v>
      </c>
      <c r="EA69" s="86">
        <f t="shared" si="81"/>
        <v>0</v>
      </c>
      <c r="EB69" s="86">
        <f t="shared" si="82"/>
        <v>0</v>
      </c>
      <c r="EC69" s="86">
        <f t="shared" si="83"/>
        <v>0</v>
      </c>
      <c r="ED69" s="86">
        <f t="shared" si="84"/>
        <v>0</v>
      </c>
      <c r="EE69" s="86">
        <f t="shared" si="85"/>
        <v>0</v>
      </c>
      <c r="EF69" s="86">
        <f t="shared" si="86"/>
        <v>0</v>
      </c>
      <c r="EG69" s="86">
        <f t="shared" si="87"/>
        <v>0</v>
      </c>
      <c r="EH69" s="86">
        <f t="shared" si="88"/>
        <v>0</v>
      </c>
      <c r="EI69" s="86">
        <f t="shared" si="89"/>
        <v>0</v>
      </c>
      <c r="EJ69" s="86">
        <f t="shared" si="90"/>
        <v>0</v>
      </c>
    </row>
    <row r="70" spans="1:140" ht="11.45" customHeight="1" x14ac:dyDescent="0.2">
      <c r="A70" s="95" t="s">
        <v>120</v>
      </c>
      <c r="B70" s="95">
        <v>9</v>
      </c>
      <c r="C70" s="95" t="s">
        <v>307</v>
      </c>
      <c r="D70" s="97" t="s">
        <v>155</v>
      </c>
      <c r="E70" s="97"/>
      <c r="F70" s="97"/>
      <c r="G70" s="97"/>
      <c r="H70" s="97"/>
      <c r="I70" s="97"/>
      <c r="J70" s="97"/>
      <c r="K70" s="97"/>
      <c r="L70" s="97"/>
      <c r="M70" s="97"/>
      <c r="N70" s="97"/>
      <c r="O70" s="97"/>
      <c r="P70" s="97"/>
      <c r="Q70" s="97"/>
      <c r="R70" s="98"/>
      <c r="S70" s="99"/>
      <c r="T70" s="99"/>
      <c r="U70" s="99"/>
      <c r="V70" s="99"/>
      <c r="W70" s="99"/>
      <c r="X70" s="99"/>
      <c r="Y70" s="99"/>
      <c r="Z70" s="99"/>
      <c r="AA70" s="99"/>
      <c r="AB70" s="109"/>
      <c r="AC70" s="109"/>
      <c r="AD70" s="109"/>
      <c r="AE70" s="109"/>
      <c r="AF70" s="109"/>
      <c r="AG70" s="109"/>
      <c r="AH70" s="147"/>
      <c r="AI70" s="147"/>
      <c r="AJ70" s="147"/>
      <c r="AK70" s="147"/>
      <c r="AL70" s="147"/>
      <c r="AM70" s="147"/>
      <c r="AN70" s="147"/>
      <c r="AO70" s="96">
        <f>(160000-324285.95)</f>
        <v>-164285.95000000001</v>
      </c>
      <c r="AP70" s="147">
        <v>80000</v>
      </c>
      <c r="AQ70" s="147">
        <v>84285.95</v>
      </c>
      <c r="AR70" s="147"/>
      <c r="AS70" s="147"/>
      <c r="AT70" s="147"/>
      <c r="AU70" s="147"/>
      <c r="AV70" s="147"/>
      <c r="AW70" s="147"/>
      <c r="AX70" s="147"/>
      <c r="AY70" s="147"/>
      <c r="AZ70" s="147"/>
      <c r="BA70" s="147"/>
      <c r="BB70" s="147"/>
      <c r="BC70" s="147"/>
      <c r="BD70" s="147"/>
      <c r="BE70" s="147"/>
      <c r="BF70" s="147"/>
      <c r="BG70" s="147"/>
      <c r="BH70" s="147"/>
      <c r="BI70" s="147"/>
      <c r="BJ70" s="147"/>
      <c r="BK70" s="147"/>
      <c r="BL70" s="147"/>
      <c r="BM70" s="147"/>
      <c r="BN70" s="147"/>
      <c r="BO70" s="147"/>
      <c r="BP70" s="147"/>
      <c r="BQ70" s="147"/>
      <c r="BR70" s="147"/>
      <c r="BS70" s="147"/>
      <c r="BT70" s="147"/>
      <c r="BU70" s="147"/>
      <c r="BV70" s="147"/>
      <c r="BW70" s="147"/>
      <c r="BX70" s="147"/>
      <c r="BY70" s="147"/>
      <c r="BZ70" s="116"/>
      <c r="CA70" s="113">
        <f t="shared" si="67"/>
        <v>0</v>
      </c>
      <c r="CB70" s="275">
        <f t="shared" si="1"/>
        <v>0</v>
      </c>
      <c r="CC70" s="275">
        <f t="shared" si="2"/>
        <v>0</v>
      </c>
      <c r="CD70" s="275">
        <f t="shared" si="3"/>
        <v>0</v>
      </c>
      <c r="CE70" s="275">
        <f t="shared" si="4"/>
        <v>0</v>
      </c>
      <c r="CF70" s="275">
        <f t="shared" si="5"/>
        <v>0</v>
      </c>
      <c r="CG70" s="275">
        <f t="shared" si="6"/>
        <v>0</v>
      </c>
      <c r="CH70" s="275">
        <f t="shared" si="7"/>
        <v>0</v>
      </c>
      <c r="CI70" s="275">
        <f t="shared" si="8"/>
        <v>0</v>
      </c>
      <c r="CJ70" s="275">
        <f t="shared" si="9"/>
        <v>0</v>
      </c>
      <c r="CK70" s="275">
        <f t="shared" si="10"/>
        <v>0</v>
      </c>
      <c r="CL70" s="275">
        <f t="shared" si="11"/>
        <v>0</v>
      </c>
      <c r="CM70" s="113">
        <f t="shared" si="12"/>
        <v>0</v>
      </c>
      <c r="CN70" s="113">
        <f t="shared" si="13"/>
        <v>0</v>
      </c>
      <c r="CO70" s="113">
        <f t="shared" si="14"/>
        <v>0</v>
      </c>
      <c r="CP70" s="100">
        <f t="shared" si="15"/>
        <v>0</v>
      </c>
      <c r="CQ70" s="101">
        <f t="shared" si="69"/>
        <v>0</v>
      </c>
      <c r="CR70" s="101">
        <f t="shared" si="16"/>
        <v>0</v>
      </c>
      <c r="CS70" s="101">
        <f t="shared" si="17"/>
        <v>0</v>
      </c>
      <c r="CT70" s="101">
        <f t="shared" si="18"/>
        <v>0</v>
      </c>
      <c r="CU70" s="101">
        <f t="shared" si="19"/>
        <v>0</v>
      </c>
      <c r="CV70" s="101">
        <f t="shared" si="20"/>
        <v>0</v>
      </c>
      <c r="CW70" s="101">
        <f t="shared" si="68"/>
        <v>0</v>
      </c>
      <c r="CX70" s="101">
        <f t="shared" si="70"/>
        <v>0</v>
      </c>
      <c r="CY70" s="101">
        <f t="shared" si="22"/>
        <v>0</v>
      </c>
      <c r="CZ70" s="101">
        <f t="shared" si="23"/>
        <v>0</v>
      </c>
      <c r="DA70" s="101">
        <f t="shared" si="71"/>
        <v>0</v>
      </c>
      <c r="DB70" s="101">
        <f t="shared" si="72"/>
        <v>0</v>
      </c>
      <c r="DC70" s="101">
        <f t="shared" si="24"/>
        <v>0</v>
      </c>
      <c r="DD70" s="101">
        <f t="shared" si="65"/>
        <v>0</v>
      </c>
      <c r="DE70" s="101">
        <f t="shared" si="26"/>
        <v>0</v>
      </c>
      <c r="DF70" s="101">
        <f t="shared" si="27"/>
        <v>0</v>
      </c>
      <c r="DG70" s="101">
        <f t="shared" si="28"/>
        <v>0</v>
      </c>
      <c r="DH70" s="101">
        <f t="shared" si="29"/>
        <v>0</v>
      </c>
      <c r="DI70" s="101">
        <f t="shared" si="30"/>
        <v>0</v>
      </c>
      <c r="DJ70" s="101">
        <f t="shared" si="66"/>
        <v>0</v>
      </c>
      <c r="DK70" s="101">
        <f t="shared" si="31"/>
        <v>0</v>
      </c>
      <c r="DL70" s="101">
        <f t="shared" si="32"/>
        <v>-164285.95000000001</v>
      </c>
      <c r="DM70" s="101">
        <f t="shared" si="33"/>
        <v>-84285.950000000012</v>
      </c>
      <c r="DN70" s="101">
        <f t="shared" si="34"/>
        <v>0</v>
      </c>
      <c r="DO70" s="101">
        <f t="shared" si="35"/>
        <v>0</v>
      </c>
      <c r="DP70" s="101">
        <f t="shared" si="36"/>
        <v>0</v>
      </c>
      <c r="DQ70" s="101">
        <f t="shared" si="37"/>
        <v>0</v>
      </c>
      <c r="DR70" s="101">
        <f t="shared" si="38"/>
        <v>0</v>
      </c>
      <c r="DS70" s="101">
        <f t="shared" si="73"/>
        <v>0</v>
      </c>
      <c r="DT70" s="86">
        <f t="shared" si="74"/>
        <v>0</v>
      </c>
      <c r="DU70" s="86">
        <f t="shared" si="75"/>
        <v>0</v>
      </c>
      <c r="DV70" s="86">
        <f t="shared" si="76"/>
        <v>0</v>
      </c>
      <c r="DW70" s="86">
        <f t="shared" si="77"/>
        <v>0</v>
      </c>
      <c r="DX70" s="86">
        <f t="shared" si="78"/>
        <v>0</v>
      </c>
      <c r="DY70" s="86">
        <f t="shared" si="79"/>
        <v>0</v>
      </c>
      <c r="DZ70" s="86">
        <f t="shared" si="80"/>
        <v>0</v>
      </c>
      <c r="EA70" s="86">
        <f t="shared" si="81"/>
        <v>0</v>
      </c>
      <c r="EB70" s="86">
        <f t="shared" si="82"/>
        <v>0</v>
      </c>
      <c r="EC70" s="86">
        <f t="shared" si="83"/>
        <v>0</v>
      </c>
      <c r="ED70" s="86">
        <f t="shared" si="84"/>
        <v>0</v>
      </c>
      <c r="EE70" s="86">
        <f t="shared" si="85"/>
        <v>0</v>
      </c>
      <c r="EF70" s="86">
        <f t="shared" si="86"/>
        <v>0</v>
      </c>
      <c r="EG70" s="86">
        <f t="shared" si="87"/>
        <v>0</v>
      </c>
      <c r="EH70" s="86">
        <f t="shared" si="88"/>
        <v>0</v>
      </c>
      <c r="EI70" s="86">
        <f t="shared" si="89"/>
        <v>0</v>
      </c>
      <c r="EJ70" s="86">
        <f t="shared" si="90"/>
        <v>0</v>
      </c>
    </row>
    <row r="71" spans="1:140" ht="11.45" customHeight="1" x14ac:dyDescent="0.2">
      <c r="A71" s="95" t="s">
        <v>120</v>
      </c>
      <c r="B71" s="95">
        <v>251</v>
      </c>
      <c r="C71" s="95" t="s">
        <v>610</v>
      </c>
      <c r="D71" s="97" t="s">
        <v>155</v>
      </c>
      <c r="E71" s="97"/>
      <c r="F71" s="97"/>
      <c r="G71" s="97"/>
      <c r="H71" s="97"/>
      <c r="I71" s="97"/>
      <c r="J71" s="97"/>
      <c r="K71" s="97"/>
      <c r="L71" s="97"/>
      <c r="M71" s="97"/>
      <c r="N71" s="97"/>
      <c r="O71" s="97"/>
      <c r="P71" s="97"/>
      <c r="Q71" s="97"/>
      <c r="R71" s="98"/>
      <c r="S71" s="99"/>
      <c r="T71" s="99"/>
      <c r="U71" s="99"/>
      <c r="V71" s="99"/>
      <c r="W71" s="99"/>
      <c r="X71" s="99"/>
      <c r="Y71" s="99"/>
      <c r="Z71" s="99"/>
      <c r="AA71" s="99"/>
      <c r="AB71" s="109"/>
      <c r="AC71" s="109"/>
      <c r="AD71" s="109"/>
      <c r="AE71" s="109"/>
      <c r="AF71" s="109"/>
      <c r="AG71" s="109"/>
      <c r="AH71" s="147"/>
      <c r="AI71" s="147"/>
      <c r="AJ71" s="147"/>
      <c r="AK71" s="147"/>
      <c r="AL71" s="147"/>
      <c r="AM71" s="147"/>
      <c r="AN71" s="147"/>
      <c r="AO71" s="147"/>
      <c r="AP71" s="147"/>
      <c r="AQ71" s="147"/>
      <c r="AR71" s="147"/>
      <c r="AS71" s="96">
        <f>(44404-134710.75)</f>
        <v>-90306.75</v>
      </c>
      <c r="AT71" s="147">
        <v>44404</v>
      </c>
      <c r="AU71" s="147">
        <v>45902.75</v>
      </c>
      <c r="AV71" s="147"/>
      <c r="AW71" s="147"/>
      <c r="AX71" s="147"/>
      <c r="AY71" s="147"/>
      <c r="AZ71" s="147"/>
      <c r="BA71" s="147"/>
      <c r="BB71" s="147"/>
      <c r="BC71" s="147"/>
      <c r="BD71" s="147"/>
      <c r="BE71" s="147"/>
      <c r="BF71" s="147"/>
      <c r="BG71" s="147"/>
      <c r="BH71" s="147"/>
      <c r="BI71" s="147"/>
      <c r="BJ71" s="147"/>
      <c r="BK71" s="147"/>
      <c r="BL71" s="147"/>
      <c r="BM71" s="147"/>
      <c r="BN71" s="147"/>
      <c r="BO71" s="147"/>
      <c r="BP71" s="147"/>
      <c r="BQ71" s="147"/>
      <c r="BR71" s="147"/>
      <c r="BS71" s="147"/>
      <c r="BT71" s="147"/>
      <c r="BU71" s="147"/>
      <c r="BV71" s="147"/>
      <c r="BW71" s="147"/>
      <c r="BX71" s="147"/>
      <c r="BY71" s="147"/>
      <c r="BZ71" s="116"/>
      <c r="CA71" s="113"/>
      <c r="CB71" s="275"/>
      <c r="CC71" s="275"/>
      <c r="CD71" s="275"/>
      <c r="CE71" s="275"/>
      <c r="CF71" s="275"/>
      <c r="CG71" s="275"/>
      <c r="CH71" s="275"/>
      <c r="CI71" s="275"/>
      <c r="CJ71" s="275"/>
      <c r="CK71" s="275"/>
      <c r="CL71" s="275"/>
      <c r="CM71" s="113"/>
      <c r="CN71" s="113"/>
      <c r="CO71" s="113"/>
      <c r="CP71" s="100"/>
      <c r="CQ71" s="101"/>
      <c r="CR71" s="101"/>
      <c r="CS71" s="101"/>
      <c r="CT71" s="101"/>
      <c r="CU71" s="101"/>
      <c r="CV71" s="101"/>
      <c r="CW71" s="101"/>
      <c r="CX71" s="101"/>
      <c r="CY71" s="101"/>
      <c r="CZ71" s="101"/>
      <c r="DA71" s="101"/>
      <c r="DB71" s="101"/>
      <c r="DC71" s="101"/>
      <c r="DD71" s="101"/>
      <c r="DE71" s="101"/>
      <c r="DF71" s="101"/>
      <c r="DG71" s="101"/>
      <c r="DH71" s="101"/>
      <c r="DI71" s="101"/>
      <c r="DJ71" s="101"/>
      <c r="DK71" s="101"/>
      <c r="DL71" s="101"/>
      <c r="DM71" s="101"/>
      <c r="DN71" s="101"/>
      <c r="DO71" s="101"/>
      <c r="DP71" s="101"/>
      <c r="DQ71" s="101"/>
      <c r="DR71" s="101"/>
      <c r="DS71" s="101"/>
      <c r="DT71" s="86"/>
      <c r="DU71" s="86"/>
      <c r="DV71" s="86"/>
      <c r="DW71" s="86"/>
      <c r="DX71" s="86"/>
      <c r="DY71" s="86"/>
      <c r="DZ71" s="86"/>
      <c r="EA71" s="86"/>
      <c r="EB71" s="86"/>
      <c r="EC71" s="86"/>
      <c r="ED71" s="86"/>
      <c r="EE71" s="86"/>
      <c r="EF71" s="86"/>
      <c r="EG71" s="86"/>
      <c r="EH71" s="86"/>
      <c r="EI71" s="86"/>
      <c r="EJ71" s="86"/>
    </row>
    <row r="72" spans="1:140" ht="11.45" customHeight="1" x14ac:dyDescent="0.2">
      <c r="A72" s="95" t="s">
        <v>120</v>
      </c>
      <c r="B72" s="95">
        <v>246</v>
      </c>
      <c r="C72" s="95" t="s">
        <v>592</v>
      </c>
      <c r="D72" s="97" t="s">
        <v>155</v>
      </c>
      <c r="E72" s="97"/>
      <c r="F72" s="97"/>
      <c r="G72" s="97"/>
      <c r="H72" s="97"/>
      <c r="I72" s="97"/>
      <c r="J72" s="97"/>
      <c r="K72" s="97"/>
      <c r="L72" s="97"/>
      <c r="M72" s="97"/>
      <c r="N72" s="97"/>
      <c r="O72" s="97"/>
      <c r="P72" s="97"/>
      <c r="Q72" s="97"/>
      <c r="R72" s="98"/>
      <c r="S72" s="99"/>
      <c r="T72" s="99"/>
      <c r="U72" s="99"/>
      <c r="V72" s="99"/>
      <c r="W72" s="99"/>
      <c r="X72" s="99"/>
      <c r="Y72" s="99"/>
      <c r="Z72" s="99"/>
      <c r="AA72" s="99"/>
      <c r="AB72" s="109"/>
      <c r="AC72" s="109"/>
      <c r="AD72" s="109"/>
      <c r="AE72" s="109"/>
      <c r="AF72" s="109"/>
      <c r="AG72" s="109"/>
      <c r="AH72" s="147"/>
      <c r="AI72" s="147"/>
      <c r="AJ72" s="147"/>
      <c r="AK72" s="147"/>
      <c r="AL72" s="147"/>
      <c r="AM72" s="147"/>
      <c r="AN72" s="147"/>
      <c r="AO72" s="147"/>
      <c r="AP72" s="147"/>
      <c r="AQ72" s="147">
        <v>57524.209999999992</v>
      </c>
      <c r="AR72" s="96">
        <f>(93332.947875-6732285.52)</f>
        <v>-6638952.5721249999</v>
      </c>
      <c r="AS72" s="147">
        <v>80007.640035877965</v>
      </c>
      <c r="AT72" s="147">
        <v>83007.926537223393</v>
      </c>
      <c r="AU72" s="147">
        <v>86120.723782369285</v>
      </c>
      <c r="AV72" s="147">
        <v>89350.250924208143</v>
      </c>
      <c r="AW72" s="147">
        <v>92700.885333865939</v>
      </c>
      <c r="AX72" s="147">
        <v>96177.168533885895</v>
      </c>
      <c r="AY72" s="147">
        <v>99783.812353906615</v>
      </c>
      <c r="AZ72" s="147">
        <v>103525.70531717813</v>
      </c>
      <c r="BA72" s="147">
        <v>107407.91926657231</v>
      </c>
      <c r="BB72" s="147">
        <v>111435.71623906876</v>
      </c>
      <c r="BC72" s="147">
        <v>115614.55559803385</v>
      </c>
      <c r="BD72" s="147">
        <v>119950.10143296012</v>
      </c>
      <c r="BE72" s="147">
        <v>124448.23023669612</v>
      </c>
      <c r="BF72" s="147">
        <v>129115.03887057221</v>
      </c>
      <c r="BG72" s="147">
        <v>133956.85282821869</v>
      </c>
      <c r="BH72" s="147">
        <v>138980.23480927688</v>
      </c>
      <c r="BI72" s="147">
        <v>144191.99361462478</v>
      </c>
      <c r="BJ72" s="147">
        <v>149599.1933751732</v>
      </c>
      <c r="BK72" s="147">
        <v>155209.16312674218</v>
      </c>
      <c r="BL72" s="147">
        <v>161029.50674399504</v>
      </c>
      <c r="BM72" s="147">
        <v>167068.11324689485</v>
      </c>
      <c r="BN72" s="147">
        <v>173333.1674936534</v>
      </c>
      <c r="BO72" s="147">
        <v>179833.16127466541</v>
      </c>
      <c r="BP72" s="147">
        <v>186576.90482246535</v>
      </c>
      <c r="BQ72" s="147">
        <v>193573.5387533078</v>
      </c>
      <c r="BR72" s="147">
        <v>200832.54645655685</v>
      </c>
      <c r="BS72" s="147">
        <v>208363.76694867774</v>
      </c>
      <c r="BT72" s="147">
        <v>217949.02159368768</v>
      </c>
      <c r="BU72" s="147"/>
      <c r="BV72" s="147"/>
      <c r="BW72" s="147"/>
      <c r="BX72" s="147"/>
      <c r="BY72" s="147"/>
      <c r="BZ72" s="116"/>
      <c r="CA72" s="113">
        <f t="shared" si="67"/>
        <v>-2732285.5225746422</v>
      </c>
      <c r="CB72" s="275">
        <f t="shared" si="1"/>
        <v>0</v>
      </c>
      <c r="CC72" s="275">
        <f t="shared" si="2"/>
        <v>0</v>
      </c>
      <c r="CD72" s="275">
        <f t="shared" si="3"/>
        <v>0</v>
      </c>
      <c r="CE72" s="275">
        <f t="shared" si="4"/>
        <v>0</v>
      </c>
      <c r="CF72" s="275">
        <f t="shared" si="5"/>
        <v>0</v>
      </c>
      <c r="CG72" s="275">
        <f t="shared" si="6"/>
        <v>0</v>
      </c>
      <c r="CH72" s="275">
        <f t="shared" si="7"/>
        <v>0</v>
      </c>
      <c r="CI72" s="275">
        <f t="shared" si="8"/>
        <v>0</v>
      </c>
      <c r="CJ72" s="275">
        <f t="shared" si="9"/>
        <v>0</v>
      </c>
      <c r="CK72" s="275">
        <f t="shared" si="10"/>
        <v>0</v>
      </c>
      <c r="CL72" s="275">
        <f t="shared" si="11"/>
        <v>0</v>
      </c>
      <c r="CM72" s="113">
        <f t="shared" si="12"/>
        <v>0</v>
      </c>
      <c r="CN72" s="113">
        <f t="shared" si="13"/>
        <v>0</v>
      </c>
      <c r="CO72" s="113">
        <f t="shared" si="14"/>
        <v>0</v>
      </c>
      <c r="CP72" s="100">
        <f t="shared" si="15"/>
        <v>0</v>
      </c>
      <c r="CQ72" s="101">
        <f t="shared" si="69"/>
        <v>0</v>
      </c>
      <c r="CR72" s="101">
        <f t="shared" si="16"/>
        <v>0</v>
      </c>
      <c r="CS72" s="101">
        <f t="shared" si="17"/>
        <v>0</v>
      </c>
      <c r="CT72" s="101">
        <f t="shared" si="18"/>
        <v>0</v>
      </c>
      <c r="CU72" s="101">
        <f t="shared" si="19"/>
        <v>0</v>
      </c>
      <c r="CV72" s="101">
        <f t="shared" si="20"/>
        <v>0</v>
      </c>
      <c r="CW72" s="101">
        <f t="shared" si="68"/>
        <v>0</v>
      </c>
      <c r="CX72" s="101">
        <f t="shared" si="70"/>
        <v>0</v>
      </c>
      <c r="CY72" s="101">
        <f t="shared" si="22"/>
        <v>0</v>
      </c>
      <c r="CZ72" s="101">
        <f t="shared" si="23"/>
        <v>0</v>
      </c>
      <c r="DA72" s="101">
        <f t="shared" si="71"/>
        <v>0</v>
      </c>
      <c r="DB72" s="101">
        <f t="shared" si="72"/>
        <v>0</v>
      </c>
      <c r="DC72" s="101">
        <f t="shared" si="24"/>
        <v>0</v>
      </c>
      <c r="DD72" s="101">
        <f t="shared" si="65"/>
        <v>0</v>
      </c>
      <c r="DE72" s="101">
        <f t="shared" si="26"/>
        <v>0</v>
      </c>
      <c r="DF72" s="101">
        <f t="shared" si="27"/>
        <v>0</v>
      </c>
      <c r="DG72" s="101">
        <f t="shared" si="28"/>
        <v>0</v>
      </c>
      <c r="DH72" s="101">
        <f t="shared" si="29"/>
        <v>0</v>
      </c>
      <c r="DI72" s="101">
        <f t="shared" si="30"/>
        <v>0</v>
      </c>
      <c r="DJ72" s="101">
        <f t="shared" si="66"/>
        <v>0</v>
      </c>
      <c r="DK72" s="101">
        <f t="shared" si="31"/>
        <v>0</v>
      </c>
      <c r="DL72" s="101">
        <f t="shared" si="32"/>
        <v>0</v>
      </c>
      <c r="DM72" s="101">
        <f t="shared" si="33"/>
        <v>0</v>
      </c>
      <c r="DN72" s="101">
        <f t="shared" ref="DN72:EI72" si="91">+SUM($E72:$AP72)</f>
        <v>0</v>
      </c>
      <c r="DO72" s="101">
        <f t="shared" si="91"/>
        <v>0</v>
      </c>
      <c r="DP72" s="101">
        <f t="shared" si="91"/>
        <v>0</v>
      </c>
      <c r="DQ72" s="101">
        <f t="shared" si="91"/>
        <v>0</v>
      </c>
      <c r="DR72" s="101">
        <f t="shared" si="91"/>
        <v>0</v>
      </c>
      <c r="DS72" s="101">
        <f t="shared" si="91"/>
        <v>0</v>
      </c>
      <c r="DT72" s="86">
        <f t="shared" si="91"/>
        <v>0</v>
      </c>
      <c r="DU72" s="86">
        <f t="shared" si="91"/>
        <v>0</v>
      </c>
      <c r="DV72" s="86">
        <f t="shared" si="91"/>
        <v>0</v>
      </c>
      <c r="DW72" s="86">
        <f t="shared" si="91"/>
        <v>0</v>
      </c>
      <c r="DX72" s="86">
        <f t="shared" si="91"/>
        <v>0</v>
      </c>
      <c r="DY72" s="86">
        <f t="shared" si="91"/>
        <v>0</v>
      </c>
      <c r="DZ72" s="86">
        <f t="shared" si="91"/>
        <v>0</v>
      </c>
      <c r="EA72" s="86">
        <f t="shared" si="91"/>
        <v>0</v>
      </c>
      <c r="EB72" s="86">
        <f t="shared" si="91"/>
        <v>0</v>
      </c>
      <c r="EC72" s="86">
        <f t="shared" si="91"/>
        <v>0</v>
      </c>
      <c r="ED72" s="86">
        <f t="shared" si="91"/>
        <v>0</v>
      </c>
      <c r="EE72" s="86">
        <f t="shared" si="91"/>
        <v>0</v>
      </c>
      <c r="EF72" s="86">
        <f t="shared" si="91"/>
        <v>0</v>
      </c>
      <c r="EG72" s="86">
        <f t="shared" si="91"/>
        <v>0</v>
      </c>
      <c r="EH72" s="86">
        <f t="shared" si="91"/>
        <v>0</v>
      </c>
      <c r="EI72" s="86">
        <f t="shared" si="91"/>
        <v>0</v>
      </c>
      <c r="EJ72" s="86">
        <f t="shared" si="90"/>
        <v>-4092747.6299176565</v>
      </c>
    </row>
    <row r="73" spans="1:140" ht="11.25" x14ac:dyDescent="0.2">
      <c r="A73" s="95" t="s">
        <v>120</v>
      </c>
      <c r="B73" s="95">
        <v>246</v>
      </c>
      <c r="C73" s="95" t="s">
        <v>592</v>
      </c>
      <c r="D73" s="97" t="s">
        <v>157</v>
      </c>
      <c r="E73" s="97"/>
      <c r="F73" s="102"/>
      <c r="G73" s="102"/>
      <c r="H73" s="97"/>
      <c r="I73" s="97"/>
      <c r="J73" s="102"/>
      <c r="K73" s="102"/>
      <c r="L73" s="102"/>
      <c r="M73" s="102"/>
      <c r="N73" s="102"/>
      <c r="O73" s="102"/>
      <c r="P73" s="102"/>
      <c r="Q73" s="102"/>
      <c r="R73" s="103"/>
      <c r="S73" s="99"/>
      <c r="T73" s="104"/>
      <c r="U73" s="104"/>
      <c r="V73" s="104"/>
      <c r="W73" s="104"/>
      <c r="X73" s="104"/>
      <c r="Y73" s="104"/>
      <c r="Z73" s="104"/>
      <c r="AA73" s="104"/>
      <c r="AB73" s="110"/>
      <c r="AC73" s="110"/>
      <c r="AD73" s="110"/>
      <c r="AE73" s="110"/>
      <c r="AF73" s="110"/>
      <c r="AG73" s="110"/>
      <c r="AQ73" s="147">
        <v>150000</v>
      </c>
      <c r="AR73" s="147">
        <v>147842.842125</v>
      </c>
      <c r="AS73" s="147">
        <v>144342.8565796875</v>
      </c>
      <c r="AT73" s="147">
        <v>141342.57007834208</v>
      </c>
      <c r="AU73" s="147">
        <v>138229.77283319618</v>
      </c>
      <c r="AV73" s="147">
        <v>135000.24569135733</v>
      </c>
      <c r="AW73" s="147">
        <v>131649.61128169953</v>
      </c>
      <c r="AX73" s="147">
        <v>128173.32808167957</v>
      </c>
      <c r="AY73" s="147">
        <v>124566.68426165885</v>
      </c>
      <c r="AZ73" s="147">
        <v>120824.79129838734</v>
      </c>
      <c r="BA73" s="147">
        <v>116942.57734899316</v>
      </c>
      <c r="BB73" s="147">
        <v>112914.78037649671</v>
      </c>
      <c r="BC73" s="147">
        <v>108735.94101753162</v>
      </c>
      <c r="BD73" s="147">
        <v>104400.39518260535</v>
      </c>
      <c r="BE73" s="147">
        <v>99902.266378869346</v>
      </c>
      <c r="BF73" s="147">
        <v>95235.457744993255</v>
      </c>
      <c r="BG73" s="147">
        <v>90393.64378734678</v>
      </c>
      <c r="BH73" s="147">
        <v>85370.261806288589</v>
      </c>
      <c r="BI73" s="147">
        <v>80158.503000940706</v>
      </c>
      <c r="BJ73" s="147">
        <v>74751.30324039227</v>
      </c>
      <c r="BK73" s="147">
        <v>69141.333488823278</v>
      </c>
      <c r="BL73" s="147">
        <v>63320.98987157044</v>
      </c>
      <c r="BM73" s="147">
        <v>57282.383368670628</v>
      </c>
      <c r="BN73" s="147">
        <v>51017.329121912073</v>
      </c>
      <c r="BO73" s="147">
        <v>44517.335340900063</v>
      </c>
      <c r="BP73" s="147">
        <v>37773.591793100109</v>
      </c>
      <c r="BQ73" s="147">
        <v>30776.957862257656</v>
      </c>
      <c r="BR73" s="147">
        <v>23517.950159008615</v>
      </c>
      <c r="BS73" s="147">
        <v>15986.729666887733</v>
      </c>
      <c r="BT73" s="147">
        <v>8173.0884063123185</v>
      </c>
      <c r="CA73" s="113">
        <f t="shared" si="67"/>
        <v>2732285.5211949083</v>
      </c>
      <c r="CB73" s="275">
        <f>+SUM($E73)</f>
        <v>0</v>
      </c>
      <c r="CC73" s="275">
        <f>+SUM($E73:$F73)</f>
        <v>0</v>
      </c>
      <c r="CD73" s="275">
        <f>+SUM($E73:$G73)</f>
        <v>0</v>
      </c>
      <c r="CE73" s="275">
        <f>+SUM($E73:$H73)</f>
        <v>0</v>
      </c>
      <c r="CF73" s="275">
        <f>+SUM($E73:$I73)</f>
        <v>0</v>
      </c>
      <c r="CG73" s="275">
        <f>+SUM($E73:$J73)</f>
        <v>0</v>
      </c>
      <c r="CH73" s="275">
        <f>+SUM($E73:$K73)</f>
        <v>0</v>
      </c>
      <c r="CI73" s="275">
        <f>+SUM($E73:$L73)</f>
        <v>0</v>
      </c>
      <c r="CJ73" s="275">
        <f>+SUM($E73:$M73)</f>
        <v>0</v>
      </c>
      <c r="CK73" s="275">
        <f>+SUM($E73:$N73)</f>
        <v>0</v>
      </c>
      <c r="CL73" s="275">
        <f>+SUM($E73:$O73)</f>
        <v>0</v>
      </c>
      <c r="CM73" s="113">
        <f>+SUM($E73:$P73)</f>
        <v>0</v>
      </c>
      <c r="CN73" s="113">
        <f>+SUM($E73:$Q73)</f>
        <v>0</v>
      </c>
      <c r="CO73" s="113">
        <f>+SUM($E73:$R73)</f>
        <v>0</v>
      </c>
      <c r="CP73" s="100">
        <f>+SUM($E73:$S73)</f>
        <v>0</v>
      </c>
      <c r="CQ73" s="101">
        <f>+SUM($E73:$T73)</f>
        <v>0</v>
      </c>
      <c r="CR73" s="101">
        <f>+SUM($E73:$U73)</f>
        <v>0</v>
      </c>
      <c r="CS73" s="101">
        <f>+SUM($E73:$V73)</f>
        <v>0</v>
      </c>
      <c r="CT73" s="101">
        <f>+SUM($E73:$W73)</f>
        <v>0</v>
      </c>
      <c r="CU73" s="101">
        <f>+SUM($E73:$X73)</f>
        <v>0</v>
      </c>
      <c r="CV73" s="101">
        <f>+SUM($E73:$Y73)</f>
        <v>0</v>
      </c>
      <c r="CW73" s="101">
        <f>+SUM($E73:$Z73)</f>
        <v>0</v>
      </c>
      <c r="CX73" s="101">
        <f>+SUM($E73:$AA73)</f>
        <v>0</v>
      </c>
      <c r="CY73" s="101">
        <f>+SUM($E73:$AB73)</f>
        <v>0</v>
      </c>
      <c r="CZ73" s="101">
        <f>+SUM($E73:$AC73)</f>
        <v>0</v>
      </c>
      <c r="DA73" s="101">
        <f>+SUM($E73:$AD73)</f>
        <v>0</v>
      </c>
      <c r="DB73" s="101">
        <f>+SUM($E73:$AE73)</f>
        <v>0</v>
      </c>
      <c r="DC73" s="101">
        <f>+SUM($E73:$AF73)</f>
        <v>0</v>
      </c>
      <c r="DD73" s="101">
        <f>+SUM($E73:$AG73)</f>
        <v>0</v>
      </c>
      <c r="DE73" s="101">
        <f>+SUM($E73:$AH73)</f>
        <v>0</v>
      </c>
      <c r="DF73" s="101">
        <f>+SUM($E73:$AI73)</f>
        <v>0</v>
      </c>
      <c r="DG73" s="101">
        <f>+SUM($E73:$AJ73)</f>
        <v>0</v>
      </c>
      <c r="DH73" s="101">
        <f>+SUM($E73:$AK73)</f>
        <v>0</v>
      </c>
      <c r="DI73" s="101">
        <f>+SUM($E73:$AL73)</f>
        <v>0</v>
      </c>
      <c r="DJ73" s="101">
        <f>+SUM($E73:$AM73)</f>
        <v>0</v>
      </c>
      <c r="DK73" s="101">
        <f>+SUM($E73:$AN73)</f>
        <v>0</v>
      </c>
      <c r="DL73" s="101">
        <f>+SUM($E73:$AO73)</f>
        <v>0</v>
      </c>
      <c r="DM73" s="101">
        <f>+SUM($E73:$AP73)</f>
        <v>0</v>
      </c>
      <c r="DN73" s="101">
        <f>+SUM($E73:$AQ73)</f>
        <v>150000</v>
      </c>
      <c r="DO73" s="101">
        <f>+SUM($E73:$AR73)</f>
        <v>297842.84212499997</v>
      </c>
      <c r="DP73" s="101">
        <f>+SUM($E73:$AS73)</f>
        <v>442185.69870468747</v>
      </c>
      <c r="DQ73" s="101">
        <f>+SUM($E73:$AT73)</f>
        <v>583528.26878302952</v>
      </c>
      <c r="DR73" s="101">
        <f>+SUM($E73:$AU73)</f>
        <v>721758.04161622573</v>
      </c>
      <c r="DS73" s="101">
        <f>+SUM($E73:$AV73)</f>
        <v>856758.28730758303</v>
      </c>
      <c r="DT73" s="86">
        <f>+SUM($E73:$AW73)</f>
        <v>988407.89858928253</v>
      </c>
      <c r="DU73" s="86">
        <f>+SUM($E73:$AX73)</f>
        <v>1116581.2266709621</v>
      </c>
      <c r="DV73" s="86">
        <f>+SUM($E73:$AY73)</f>
        <v>1241147.910932621</v>
      </c>
      <c r="DW73" s="86">
        <f>+SUM($E73:$AZ73)</f>
        <v>1361972.7022310083</v>
      </c>
      <c r="DX73" s="86">
        <f>+SUM($E73:$BA73)</f>
        <v>1478915.2795800015</v>
      </c>
      <c r="DY73" s="86">
        <f>+SUM($E73:$BB73)</f>
        <v>1591830.0599564982</v>
      </c>
      <c r="DZ73" s="86">
        <f>+SUM($E73:$BC73)</f>
        <v>1700566.0009740298</v>
      </c>
      <c r="EA73" s="86">
        <f>+SUM($E73:$BD73)</f>
        <v>1804966.3961566351</v>
      </c>
      <c r="EB73" s="86">
        <f>+SUM($E73:$BE73)</f>
        <v>1904868.6625355044</v>
      </c>
      <c r="EC73" s="86">
        <f>+SUM($E73:$BF73)</f>
        <v>2000104.1202804977</v>
      </c>
      <c r="ED73" s="86">
        <f>+SUM($E73:$BG73)</f>
        <v>2090497.7640678445</v>
      </c>
      <c r="EE73" s="86">
        <f>+SUM($E73:$BH73)</f>
        <v>2175868.0258741332</v>
      </c>
      <c r="EF73" s="86">
        <f>+SUM($E73:$BI73)</f>
        <v>2256026.5288750739</v>
      </c>
      <c r="EG73" s="86">
        <f>+SUM($E73:$BJ73)</f>
        <v>2330777.8321154662</v>
      </c>
      <c r="EH73" s="86">
        <f>+SUM($E73:$BK73)</f>
        <v>2399919.1656042896</v>
      </c>
      <c r="EI73" s="86">
        <f>+SUM($E73:$BL73)</f>
        <v>2463240.15547586</v>
      </c>
      <c r="EJ73" s="86">
        <f>+SUM($E73:$BM73)</f>
        <v>2520522.5388445305</v>
      </c>
    </row>
    <row r="74" spans="1:140" ht="11.25" x14ac:dyDescent="0.2">
      <c r="A74" s="105"/>
      <c r="B74" s="105"/>
      <c r="C74" s="106"/>
      <c r="D74" s="106"/>
      <c r="E74" s="107">
        <f t="shared" ref="E74:AJ74" si="92">SUM(E2:E73)</f>
        <v>-60000</v>
      </c>
      <c r="F74" s="107">
        <f t="shared" si="92"/>
        <v>-414227</v>
      </c>
      <c r="G74" s="107">
        <f t="shared" si="92"/>
        <v>-31323</v>
      </c>
      <c r="H74" s="107">
        <f t="shared" si="92"/>
        <v>16887</v>
      </c>
      <c r="I74" s="107">
        <f t="shared" si="92"/>
        <v>-410265.81</v>
      </c>
      <c r="J74" s="107">
        <f t="shared" si="92"/>
        <v>-494216.7</v>
      </c>
      <c r="K74" s="107">
        <f t="shared" si="92"/>
        <v>-716990.38</v>
      </c>
      <c r="L74" s="107">
        <f t="shared" si="92"/>
        <v>-596718.26</v>
      </c>
      <c r="M74" s="107">
        <f t="shared" si="92"/>
        <v>-57196.290000000008</v>
      </c>
      <c r="N74" s="107">
        <f t="shared" si="92"/>
        <v>277122.09999999998</v>
      </c>
      <c r="O74" s="107">
        <f t="shared" si="92"/>
        <v>538400.31000000006</v>
      </c>
      <c r="P74" s="107">
        <f t="shared" si="92"/>
        <v>-231951.17200000002</v>
      </c>
      <c r="Q74" s="107">
        <f t="shared" si="92"/>
        <v>327681.82800000004</v>
      </c>
      <c r="R74" s="107">
        <f t="shared" si="92"/>
        <v>-1043852.7620000001</v>
      </c>
      <c r="S74" s="107">
        <f t="shared" si="92"/>
        <v>3623.9479999999749</v>
      </c>
      <c r="T74" s="107">
        <f t="shared" si="92"/>
        <v>603878.99800000014</v>
      </c>
      <c r="U74" s="107">
        <f t="shared" si="92"/>
        <v>-918003.07600000012</v>
      </c>
      <c r="V74" s="107">
        <f t="shared" si="92"/>
        <v>959570.2840000001</v>
      </c>
      <c r="W74" s="107">
        <f t="shared" si="92"/>
        <v>440680.79399999994</v>
      </c>
      <c r="X74" s="107">
        <f t="shared" si="92"/>
        <v>-2979156.93</v>
      </c>
      <c r="Y74" s="107">
        <f t="shared" si="92"/>
        <v>-691943.91173889814</v>
      </c>
      <c r="Z74" s="107">
        <f t="shared" si="92"/>
        <v>-2098133.2337853848</v>
      </c>
      <c r="AA74" s="107">
        <f t="shared" si="92"/>
        <v>226147.3207408569</v>
      </c>
      <c r="AB74" s="111">
        <f t="shared" si="92"/>
        <v>654717.64274085674</v>
      </c>
      <c r="AC74" s="111">
        <f t="shared" si="92"/>
        <v>-1251825.8722591433</v>
      </c>
      <c r="AD74" s="111">
        <f t="shared" si="92"/>
        <v>-305483.6042126565</v>
      </c>
      <c r="AE74" s="111">
        <f t="shared" si="92"/>
        <v>-2495203.7929752911</v>
      </c>
      <c r="AF74" s="111">
        <f t="shared" si="92"/>
        <v>534713.17576360761</v>
      </c>
      <c r="AG74" s="111">
        <f t="shared" si="92"/>
        <v>297661.63881009427</v>
      </c>
      <c r="AH74" s="111">
        <f t="shared" si="92"/>
        <v>1574377.9756289418</v>
      </c>
      <c r="AI74" s="111">
        <f t="shared" si="92"/>
        <v>377870.72007119603</v>
      </c>
      <c r="AJ74" s="111">
        <f t="shared" si="92"/>
        <v>-1544749.4199288038</v>
      </c>
      <c r="AK74" s="111">
        <f t="shared" ref="AK74:BP74" si="93">SUM(AK2:AK73)</f>
        <v>1743656.4200711958</v>
      </c>
      <c r="AL74" s="111">
        <f t="shared" si="93"/>
        <v>990352.6900711963</v>
      </c>
      <c r="AM74" s="111">
        <f t="shared" si="93"/>
        <v>389152.94007119595</v>
      </c>
      <c r="AN74" s="111">
        <f t="shared" si="93"/>
        <v>1820135.4700711959</v>
      </c>
      <c r="AO74" s="111">
        <f t="shared" si="93"/>
        <v>673962.34748761612</v>
      </c>
      <c r="AP74" s="111">
        <f t="shared" si="93"/>
        <v>-2127057.6428161408</v>
      </c>
      <c r="AQ74" s="111">
        <f t="shared" si="93"/>
        <v>-7422117.2325970912</v>
      </c>
      <c r="AR74" s="111">
        <f t="shared" si="93"/>
        <v>-6739297.0121233324</v>
      </c>
      <c r="AS74" s="111">
        <f t="shared" si="93"/>
        <v>-1504988.5555077675</v>
      </c>
      <c r="AT74" s="111">
        <f t="shared" si="93"/>
        <v>2230061.6344922329</v>
      </c>
      <c r="AU74" s="111">
        <f t="shared" si="93"/>
        <v>2331559.3844922325</v>
      </c>
      <c r="AV74" s="111">
        <f t="shared" si="93"/>
        <v>1860656.6344922329</v>
      </c>
      <c r="AW74" s="111">
        <f t="shared" si="93"/>
        <v>1760656.6444922327</v>
      </c>
      <c r="AX74" s="111">
        <f t="shared" si="93"/>
        <v>1454171.1044922327</v>
      </c>
      <c r="AY74" s="111">
        <f t="shared" si="93"/>
        <v>1334171.1044922329</v>
      </c>
      <c r="AZ74" s="111">
        <f t="shared" si="93"/>
        <v>1206700.993231131</v>
      </c>
      <c r="BA74" s="111">
        <f t="shared" si="93"/>
        <v>979039.43323113082</v>
      </c>
      <c r="BB74" s="111">
        <f t="shared" si="93"/>
        <v>448700.99323113094</v>
      </c>
      <c r="BC74" s="111">
        <f t="shared" si="93"/>
        <v>448700.99323113094</v>
      </c>
      <c r="BD74" s="111">
        <f t="shared" si="93"/>
        <v>448700.99323113094</v>
      </c>
      <c r="BE74" s="111">
        <f t="shared" si="93"/>
        <v>448700.99323113094</v>
      </c>
      <c r="BF74" s="111">
        <f t="shared" si="93"/>
        <v>448700.99323113094</v>
      </c>
      <c r="BG74" s="111">
        <f t="shared" si="93"/>
        <v>448700.99323113094</v>
      </c>
      <c r="BH74" s="111">
        <f t="shared" si="93"/>
        <v>448700.993231131</v>
      </c>
      <c r="BI74" s="111">
        <f t="shared" si="93"/>
        <v>448700.99323113094</v>
      </c>
      <c r="BJ74" s="111">
        <f t="shared" si="93"/>
        <v>448700.99323113088</v>
      </c>
      <c r="BK74" s="111">
        <f t="shared" si="93"/>
        <v>448700.99323113088</v>
      </c>
      <c r="BL74" s="111">
        <f t="shared" si="93"/>
        <v>448700.99323113094</v>
      </c>
      <c r="BM74" s="111">
        <f t="shared" si="93"/>
        <v>448700.99323113094</v>
      </c>
      <c r="BN74" s="111">
        <f t="shared" si="93"/>
        <v>448700.99323113094</v>
      </c>
      <c r="BO74" s="111">
        <f t="shared" si="93"/>
        <v>448700.99323113094</v>
      </c>
      <c r="BP74" s="111">
        <f t="shared" si="93"/>
        <v>448700.99323113094</v>
      </c>
      <c r="BQ74" s="111">
        <f t="shared" ref="BQ74:BY74" si="94">SUM(BQ2:BQ73)</f>
        <v>448700.99323113094</v>
      </c>
      <c r="BR74" s="111">
        <f t="shared" si="94"/>
        <v>448700.99323113094</v>
      </c>
      <c r="BS74" s="111">
        <f t="shared" si="94"/>
        <v>448700.99323113094</v>
      </c>
      <c r="BT74" s="111">
        <f t="shared" si="94"/>
        <v>450472.60661556548</v>
      </c>
      <c r="BU74" s="111">
        <f t="shared" si="94"/>
        <v>0</v>
      </c>
      <c r="BV74" s="111">
        <f t="shared" si="94"/>
        <v>0</v>
      </c>
      <c r="BW74" s="111">
        <f t="shared" si="94"/>
        <v>0</v>
      </c>
      <c r="BX74" s="111">
        <f t="shared" si="94"/>
        <v>0</v>
      </c>
      <c r="BY74" s="111">
        <f t="shared" si="94"/>
        <v>0</v>
      </c>
      <c r="BZ74" s="118"/>
      <c r="CA74" s="114">
        <f t="shared" ref="CA74:DF74" si="95">SUM(CA2:CA73)</f>
        <v>-0.63622497674077749</v>
      </c>
      <c r="CB74" s="114">
        <f t="shared" si="95"/>
        <v>-60000</v>
      </c>
      <c r="CC74" s="114">
        <f t="shared" si="95"/>
        <v>-474227</v>
      </c>
      <c r="CD74" s="114">
        <f t="shared" si="95"/>
        <v>-505550</v>
      </c>
      <c r="CE74" s="114">
        <f t="shared" si="95"/>
        <v>-488663</v>
      </c>
      <c r="CF74" s="114">
        <f t="shared" si="95"/>
        <v>-898928.81</v>
      </c>
      <c r="CG74" s="114">
        <f t="shared" si="95"/>
        <v>-1393145.51</v>
      </c>
      <c r="CH74" s="114">
        <f t="shared" si="95"/>
        <v>-2110135.89</v>
      </c>
      <c r="CI74" s="114">
        <f t="shared" si="95"/>
        <v>-2706854.15</v>
      </c>
      <c r="CJ74" s="114">
        <f t="shared" si="95"/>
        <v>-2764050.44</v>
      </c>
      <c r="CK74" s="114">
        <f t="shared" si="95"/>
        <v>-2486928.34</v>
      </c>
      <c r="CL74" s="114">
        <f t="shared" si="95"/>
        <v>-1948528.03</v>
      </c>
      <c r="CM74" s="114">
        <f t="shared" si="95"/>
        <v>-2180479.202</v>
      </c>
      <c r="CN74" s="114">
        <f t="shared" si="95"/>
        <v>-1852797.3739999998</v>
      </c>
      <c r="CO74" s="114">
        <f t="shared" si="95"/>
        <v>-2896650.1359999999</v>
      </c>
      <c r="CP74" s="114">
        <f t="shared" si="95"/>
        <v>-2893026.1880000001</v>
      </c>
      <c r="CQ74" s="114">
        <f t="shared" si="95"/>
        <v>-2289147.19</v>
      </c>
      <c r="CR74" s="114">
        <f t="shared" si="95"/>
        <v>-3207150.2659999998</v>
      </c>
      <c r="CS74" s="114">
        <f t="shared" si="95"/>
        <v>-2247579.9820000003</v>
      </c>
      <c r="CT74" s="114">
        <f t="shared" si="95"/>
        <v>-1806899.1880000001</v>
      </c>
      <c r="CU74" s="114">
        <f t="shared" si="95"/>
        <v>-4786056.1180000007</v>
      </c>
      <c r="CV74" s="114">
        <f t="shared" si="95"/>
        <v>-5478000.0297388993</v>
      </c>
      <c r="CW74" s="114">
        <f t="shared" si="95"/>
        <v>-7576133.2635242846</v>
      </c>
      <c r="CX74" s="114">
        <f t="shared" si="95"/>
        <v>-7349985.9427834256</v>
      </c>
      <c r="CY74" s="114">
        <f t="shared" si="95"/>
        <v>-6695268.3000425696</v>
      </c>
      <c r="CZ74" s="114">
        <f t="shared" si="95"/>
        <v>-7947094.1723017143</v>
      </c>
      <c r="DA74" s="114">
        <f t="shared" si="95"/>
        <v>-8252577.7765143691</v>
      </c>
      <c r="DB74" s="114">
        <f t="shared" si="95"/>
        <v>-10747781.56948966</v>
      </c>
      <c r="DC74" s="114">
        <f t="shared" si="95"/>
        <v>-10213068.393726053</v>
      </c>
      <c r="DD74" s="114">
        <f t="shared" si="95"/>
        <v>-9915406.7549159583</v>
      </c>
      <c r="DE74" s="114">
        <f t="shared" si="95"/>
        <v>-8341028.7792870179</v>
      </c>
      <c r="DF74" s="114">
        <f t="shared" si="95"/>
        <v>-7963158.0592158195</v>
      </c>
      <c r="DG74" s="114">
        <f t="shared" ref="DG74:EJ74" si="96">SUM(DG2:DG73)</f>
        <v>-9507907.4791446235</v>
      </c>
      <c r="DH74" s="114">
        <f t="shared" si="96"/>
        <v>-7764251.0590734277</v>
      </c>
      <c r="DI74" s="114">
        <f t="shared" si="96"/>
        <v>-6773898.3690022333</v>
      </c>
      <c r="DJ74" s="114">
        <f t="shared" si="96"/>
        <v>-6384745.4289310379</v>
      </c>
      <c r="DK74" s="114">
        <f t="shared" si="96"/>
        <v>-4564609.9588598404</v>
      </c>
      <c r="DL74" s="114">
        <f t="shared" si="96"/>
        <v>-3890647.6113722245</v>
      </c>
      <c r="DM74" s="114">
        <f t="shared" si="96"/>
        <v>-5244306.5341883656</v>
      </c>
      <c r="DN74" s="114">
        <f t="shared" si="96"/>
        <v>-11134433.506785456</v>
      </c>
      <c r="DO74" s="114">
        <f t="shared" si="96"/>
        <v>-11745263.476783788</v>
      </c>
      <c r="DP74" s="114">
        <f t="shared" si="96"/>
        <v>-13650438.45232743</v>
      </c>
      <c r="DQ74" s="114">
        <f t="shared" si="96"/>
        <v>-12074274.274372423</v>
      </c>
      <c r="DR74" s="114">
        <f t="shared" si="96"/>
        <v>-10285223.893662561</v>
      </c>
      <c r="DS74" s="114">
        <f t="shared" si="96"/>
        <v>-8924403.0400945377</v>
      </c>
      <c r="DT74" s="114">
        <f t="shared" si="96"/>
        <v>-7566932.8209361704</v>
      </c>
      <c r="DU74" s="114">
        <f t="shared" si="96"/>
        <v>-6212938.884977825</v>
      </c>
      <c r="DV74" s="114">
        <f t="shared" si="96"/>
        <v>-4858551.5928394981</v>
      </c>
      <c r="DW74" s="114">
        <f t="shared" si="96"/>
        <v>-3755376.3049255451</v>
      </c>
      <c r="DX74" s="114">
        <f t="shared" si="96"/>
        <v>-2783744.7909609862</v>
      </c>
      <c r="DY74" s="114">
        <f t="shared" si="96"/>
        <v>-2446479.5139689231</v>
      </c>
      <c r="DZ74" s="114">
        <f t="shared" si="96"/>
        <v>-3813393.0763358264</v>
      </c>
      <c r="EA74" s="114">
        <f t="shared" si="96"/>
        <v>-3184642.1845376547</v>
      </c>
      <c r="EB74" s="114">
        <f t="shared" si="96"/>
        <v>-2560389.4215432201</v>
      </c>
      <c r="EC74" s="114">
        <f t="shared" si="96"/>
        <v>-1940803.4671826614</v>
      </c>
      <c r="ED74" s="114">
        <f t="shared" si="96"/>
        <v>-1326059.3267797492</v>
      </c>
      <c r="EE74" s="114">
        <f t="shared" si="96"/>
        <v>-716338.5683578942</v>
      </c>
      <c r="EF74" s="114">
        <f t="shared" si="96"/>
        <v>-211829.56874138815</v>
      </c>
      <c r="EG74" s="114">
        <f t="shared" si="96"/>
        <v>87272.231114568654</v>
      </c>
      <c r="EH74" s="114">
        <f t="shared" si="96"/>
        <v>380764.06121895788</v>
      </c>
      <c r="EI74" s="114">
        <f t="shared" si="96"/>
        <v>668435.54770609387</v>
      </c>
      <c r="EJ74" s="114">
        <f t="shared" si="96"/>
        <v>-3142679.202227327</v>
      </c>
    </row>
    <row r="75" spans="1:140" x14ac:dyDescent="0.2">
      <c r="CA75" s="85"/>
      <c r="CB75" s="85"/>
      <c r="CC75" s="85"/>
      <c r="CD75" s="85"/>
      <c r="CE75" s="85"/>
      <c r="CF75" s="85"/>
      <c r="CG75" s="85"/>
      <c r="CH75" s="85"/>
      <c r="CI75" s="85"/>
      <c r="CJ75" s="85"/>
      <c r="CK75" s="85"/>
      <c r="CL75" s="85"/>
      <c r="CM75" s="85"/>
      <c r="CN75" s="85"/>
      <c r="CO75" s="85"/>
      <c r="CP75" s="86"/>
      <c r="CQ75" s="86"/>
      <c r="CR75" s="86"/>
      <c r="CS75" s="86"/>
      <c r="CT75" s="86"/>
      <c r="CU75" s="86"/>
      <c r="CW75" s="86"/>
      <c r="CX75" s="86"/>
      <c r="CY75" s="86"/>
    </row>
    <row r="76" spans="1:140" x14ac:dyDescent="0.2">
      <c r="CA76" s="85"/>
      <c r="CB76" s="85"/>
      <c r="CC76" s="85"/>
      <c r="CD76" s="85"/>
      <c r="CE76" s="85"/>
      <c r="CF76" s="85"/>
      <c r="CG76" s="85"/>
      <c r="CH76" s="85"/>
      <c r="CI76" s="85"/>
      <c r="CJ76" s="85"/>
      <c r="CK76" s="85"/>
      <c r="CL76" s="85"/>
      <c r="CM76" s="85"/>
      <c r="CN76" s="85"/>
      <c r="CO76" s="85"/>
      <c r="CP76" s="86"/>
      <c r="CQ76" s="86"/>
      <c r="CR76" s="86"/>
      <c r="CS76" s="86"/>
      <c r="CT76" s="86"/>
      <c r="CU76" s="86"/>
      <c r="CW76" s="86"/>
      <c r="CX76" s="86"/>
      <c r="CY76" s="86"/>
    </row>
    <row r="77" spans="1:140" x14ac:dyDescent="0.2">
      <c r="CA77" s="85"/>
      <c r="CB77" s="85"/>
      <c r="CC77" s="85"/>
      <c r="CD77" s="85"/>
      <c r="CE77" s="85"/>
      <c r="CF77" s="85"/>
      <c r="CG77" s="85"/>
      <c r="CH77" s="85"/>
      <c r="CI77" s="85"/>
      <c r="CJ77" s="85"/>
      <c r="CK77" s="85"/>
      <c r="CL77" s="85"/>
      <c r="CM77" s="85"/>
      <c r="CN77" s="85"/>
      <c r="CO77" s="85"/>
      <c r="CP77" s="86"/>
      <c r="CQ77" s="86"/>
      <c r="CR77" s="86"/>
      <c r="CS77" s="86"/>
      <c r="CT77" s="86"/>
      <c r="CU77" s="86"/>
      <c r="CW77" s="86"/>
      <c r="CX77" s="86"/>
      <c r="CY77" s="86"/>
    </row>
    <row r="78" spans="1:140" x14ac:dyDescent="0.2">
      <c r="CA78" s="85"/>
      <c r="CB78" s="85"/>
      <c r="CC78" s="85"/>
      <c r="CD78" s="85"/>
      <c r="CE78" s="85"/>
      <c r="CF78" s="85"/>
      <c r="CG78" s="85"/>
      <c r="CH78" s="85"/>
      <c r="CI78" s="85"/>
      <c r="CJ78" s="85"/>
      <c r="CK78" s="85"/>
      <c r="CL78" s="85"/>
      <c r="CM78" s="85"/>
      <c r="CN78" s="85"/>
      <c r="CO78" s="85"/>
      <c r="CP78" s="86"/>
      <c r="CQ78" s="86"/>
      <c r="CR78" s="86"/>
      <c r="CS78" s="86"/>
      <c r="CU78" s="86"/>
      <c r="CW78" s="86"/>
      <c r="CX78" s="86"/>
      <c r="CY78" s="86"/>
    </row>
    <row r="79" spans="1:140" x14ac:dyDescent="0.2">
      <c r="CA79" s="85"/>
      <c r="CB79" s="85"/>
      <c r="CC79" s="85"/>
      <c r="CD79" s="85"/>
      <c r="CE79" s="85"/>
      <c r="CF79" s="85"/>
      <c r="CG79" s="85"/>
      <c r="CH79" s="85"/>
      <c r="CI79" s="85"/>
      <c r="CJ79" s="85"/>
      <c r="CK79" s="85"/>
      <c r="CL79" s="85"/>
      <c r="CM79" s="85"/>
      <c r="CN79" s="85"/>
      <c r="CO79" s="85"/>
      <c r="CP79" s="86"/>
      <c r="CQ79" s="86"/>
      <c r="CR79" s="86"/>
      <c r="CS79" s="86"/>
      <c r="CU79" s="86"/>
      <c r="CW79" s="86"/>
      <c r="CX79" s="86"/>
      <c r="CY79" s="86"/>
    </row>
    <row r="80" spans="1:140" x14ac:dyDescent="0.2">
      <c r="CA80" s="85"/>
      <c r="CB80" s="85"/>
      <c r="CC80" s="85"/>
      <c r="CD80" s="85"/>
      <c r="CE80" s="85"/>
      <c r="CF80" s="85"/>
      <c r="CG80" s="85"/>
      <c r="CH80" s="85"/>
      <c r="CI80" s="85"/>
      <c r="CJ80" s="85"/>
      <c r="CK80" s="85"/>
      <c r="CL80" s="85"/>
      <c r="CM80" s="85"/>
      <c r="CN80" s="85"/>
      <c r="CO80" s="85"/>
      <c r="CP80" s="86"/>
      <c r="CQ80" s="86"/>
      <c r="CR80" s="86"/>
      <c r="CS80" s="86"/>
      <c r="CU80" s="86"/>
      <c r="CW80" s="86"/>
      <c r="CX80" s="86"/>
      <c r="CY80" s="86"/>
    </row>
    <row r="81" spans="79:103" x14ac:dyDescent="0.2">
      <c r="CA81" s="85"/>
      <c r="CB81" s="85"/>
      <c r="CC81" s="85"/>
      <c r="CD81" s="85"/>
      <c r="CE81" s="85"/>
      <c r="CF81" s="85"/>
      <c r="CG81" s="85"/>
      <c r="CH81" s="85"/>
      <c r="CI81" s="85"/>
      <c r="CJ81" s="85"/>
      <c r="CK81" s="85"/>
      <c r="CL81" s="85"/>
      <c r="CM81" s="85"/>
      <c r="CN81" s="85"/>
      <c r="CO81" s="85"/>
      <c r="CP81" s="86"/>
      <c r="CQ81" s="86"/>
      <c r="CR81" s="86"/>
      <c r="CU81" s="86"/>
      <c r="CW81" s="86"/>
      <c r="CX81" s="86"/>
      <c r="CY81" s="86"/>
    </row>
    <row r="82" spans="79:103" x14ac:dyDescent="0.2">
      <c r="CA82" s="85"/>
      <c r="CB82" s="85"/>
      <c r="CC82" s="85"/>
      <c r="CD82" s="85"/>
      <c r="CE82" s="85"/>
      <c r="CF82" s="85"/>
      <c r="CG82" s="85"/>
      <c r="CH82" s="85"/>
      <c r="CI82" s="85"/>
      <c r="CJ82" s="85"/>
      <c r="CK82" s="85"/>
      <c r="CL82" s="85"/>
      <c r="CM82" s="85"/>
      <c r="CN82" s="85"/>
      <c r="CO82" s="85"/>
      <c r="CP82" s="86"/>
      <c r="CQ82" s="86"/>
      <c r="CR82" s="86"/>
      <c r="CU82" s="86"/>
      <c r="CW82" s="86"/>
      <c r="CX82" s="86"/>
      <c r="CY82" s="86"/>
    </row>
    <row r="83" spans="79:103" x14ac:dyDescent="0.2">
      <c r="CA83" s="85"/>
      <c r="CB83" s="85"/>
      <c r="CC83" s="85"/>
      <c r="CD83" s="85"/>
      <c r="CE83" s="85"/>
      <c r="CF83" s="85"/>
      <c r="CG83" s="85"/>
      <c r="CH83" s="85"/>
      <c r="CI83" s="85"/>
      <c r="CJ83" s="85"/>
      <c r="CK83" s="85"/>
      <c r="CL83" s="85"/>
      <c r="CM83" s="85"/>
      <c r="CN83" s="85"/>
      <c r="CO83" s="85"/>
      <c r="CP83" s="86"/>
      <c r="CQ83" s="86"/>
      <c r="CR83" s="86"/>
      <c r="CU83" s="86"/>
      <c r="CW83" s="86"/>
      <c r="CX83" s="86"/>
      <c r="CY83" s="86"/>
    </row>
    <row r="84" spans="79:103" x14ac:dyDescent="0.2">
      <c r="CA84" s="85"/>
      <c r="CB84" s="85"/>
      <c r="CC84" s="85"/>
      <c r="CD84" s="85"/>
      <c r="CE84" s="85"/>
      <c r="CF84" s="85"/>
      <c r="CG84" s="85"/>
      <c r="CH84" s="85"/>
      <c r="CI84" s="85"/>
      <c r="CJ84" s="85"/>
      <c r="CK84" s="85"/>
      <c r="CL84" s="85"/>
      <c r="CM84" s="85"/>
      <c r="CN84" s="85"/>
      <c r="CO84" s="85"/>
      <c r="CP84" s="86"/>
      <c r="CQ84" s="86"/>
      <c r="CR84" s="86"/>
      <c r="CU84" s="86"/>
      <c r="CW84" s="86"/>
      <c r="CX84" s="86"/>
      <c r="CY84" s="86"/>
    </row>
    <row r="85" spans="79:103" x14ac:dyDescent="0.2">
      <c r="CA85" s="85"/>
      <c r="CB85" s="85"/>
      <c r="CC85" s="85"/>
      <c r="CD85" s="85"/>
      <c r="CE85" s="85"/>
      <c r="CF85" s="85"/>
      <c r="CG85" s="85"/>
      <c r="CH85" s="85"/>
      <c r="CI85" s="85"/>
      <c r="CJ85" s="85"/>
      <c r="CK85" s="85"/>
      <c r="CL85" s="85"/>
      <c r="CM85" s="85"/>
      <c r="CN85" s="85"/>
      <c r="CO85" s="85"/>
      <c r="CP85" s="86"/>
      <c r="CQ85" s="86"/>
      <c r="CR85" s="86"/>
      <c r="CU85" s="86"/>
      <c r="CW85" s="86"/>
      <c r="CX85" s="86"/>
      <c r="CY85" s="86"/>
    </row>
    <row r="86" spans="79:103" x14ac:dyDescent="0.2">
      <c r="CA86" s="85"/>
      <c r="CB86" s="85"/>
      <c r="CC86" s="85"/>
      <c r="CD86" s="85"/>
      <c r="CE86" s="85"/>
      <c r="CF86" s="85"/>
      <c r="CG86" s="85"/>
      <c r="CH86" s="85"/>
      <c r="CI86" s="85"/>
      <c r="CJ86" s="85"/>
      <c r="CK86" s="85"/>
      <c r="CL86" s="85"/>
      <c r="CM86" s="85"/>
      <c r="CN86" s="85"/>
      <c r="CO86" s="85"/>
      <c r="CP86" s="86"/>
      <c r="CQ86" s="86"/>
      <c r="CR86" s="86"/>
      <c r="CU86" s="86"/>
      <c r="CW86" s="86"/>
      <c r="CX86" s="86"/>
      <c r="CY86" s="86"/>
    </row>
    <row r="87" spans="79:103" x14ac:dyDescent="0.2">
      <c r="CA87" s="85"/>
      <c r="CB87" s="85"/>
      <c r="CC87" s="85"/>
      <c r="CD87" s="85"/>
      <c r="CE87" s="85"/>
      <c r="CF87" s="85"/>
      <c r="CG87" s="85"/>
      <c r="CH87" s="85"/>
      <c r="CI87" s="85"/>
      <c r="CJ87" s="85"/>
      <c r="CK87" s="85"/>
      <c r="CL87" s="85"/>
      <c r="CM87" s="85"/>
      <c r="CN87" s="85"/>
      <c r="CO87" s="85"/>
      <c r="CP87" s="86"/>
      <c r="CQ87" s="86"/>
      <c r="CU87" s="86"/>
      <c r="CW87" s="86"/>
      <c r="CX87" s="86"/>
      <c r="CY87" s="86"/>
    </row>
    <row r="88" spans="79:103" x14ac:dyDescent="0.2">
      <c r="CA88" s="85"/>
      <c r="CB88" s="85"/>
      <c r="CC88" s="85"/>
      <c r="CD88" s="85"/>
      <c r="CE88" s="85"/>
      <c r="CF88" s="85"/>
      <c r="CG88" s="85"/>
      <c r="CH88" s="85"/>
      <c r="CI88" s="85"/>
      <c r="CJ88" s="85"/>
      <c r="CK88" s="85"/>
      <c r="CL88" s="85"/>
      <c r="CM88" s="85"/>
      <c r="CN88" s="85"/>
      <c r="CO88" s="85"/>
      <c r="CP88" s="86"/>
      <c r="CQ88" s="86"/>
      <c r="CU88" s="86"/>
      <c r="CW88" s="86"/>
      <c r="CX88" s="86"/>
      <c r="CY88" s="86"/>
    </row>
    <row r="89" spans="79:103" x14ac:dyDescent="0.2">
      <c r="CA89" s="85"/>
      <c r="CB89" s="85"/>
      <c r="CC89" s="85"/>
      <c r="CD89" s="85"/>
      <c r="CE89" s="85"/>
      <c r="CF89" s="85"/>
      <c r="CG89" s="85"/>
      <c r="CH89" s="85"/>
      <c r="CI89" s="85"/>
      <c r="CJ89" s="85"/>
      <c r="CK89" s="85"/>
      <c r="CL89" s="85"/>
      <c r="CM89" s="85"/>
      <c r="CN89" s="85"/>
      <c r="CO89" s="85"/>
      <c r="CP89" s="86"/>
      <c r="CQ89" s="86"/>
      <c r="CU89" s="86"/>
      <c r="CW89" s="86"/>
    </row>
    <row r="90" spans="79:103" x14ac:dyDescent="0.2">
      <c r="CA90" s="85"/>
      <c r="CB90" s="85"/>
      <c r="CC90" s="85"/>
      <c r="CD90" s="85"/>
      <c r="CE90" s="85"/>
      <c r="CF90" s="85"/>
      <c r="CG90" s="85"/>
      <c r="CH90" s="85"/>
      <c r="CI90" s="85"/>
      <c r="CJ90" s="85"/>
      <c r="CK90" s="85"/>
      <c r="CL90" s="85"/>
      <c r="CM90" s="85"/>
      <c r="CN90" s="85"/>
      <c r="CO90" s="85"/>
      <c r="CP90" s="86"/>
      <c r="CQ90" s="86"/>
      <c r="CU90" s="86"/>
      <c r="CW90" s="86"/>
    </row>
    <row r="91" spans="79:103" x14ac:dyDescent="0.2">
      <c r="CA91" s="85"/>
      <c r="CB91" s="85"/>
      <c r="CC91" s="85"/>
      <c r="CD91" s="85"/>
      <c r="CE91" s="85"/>
      <c r="CF91" s="85"/>
      <c r="CG91" s="85"/>
      <c r="CH91" s="85"/>
      <c r="CI91" s="85"/>
      <c r="CJ91" s="85"/>
      <c r="CK91" s="85"/>
      <c r="CL91" s="85"/>
      <c r="CM91" s="85"/>
      <c r="CN91" s="85"/>
      <c r="CO91" s="85"/>
      <c r="CP91" s="86"/>
      <c r="CQ91" s="86"/>
      <c r="CU91" s="86"/>
      <c r="CW91" s="86"/>
    </row>
    <row r="92" spans="79:103" x14ac:dyDescent="0.2">
      <c r="CA92" s="85"/>
      <c r="CB92" s="85"/>
      <c r="CC92" s="85"/>
      <c r="CD92" s="85"/>
      <c r="CE92" s="85"/>
      <c r="CF92" s="85"/>
      <c r="CG92" s="85"/>
      <c r="CH92" s="85"/>
      <c r="CI92" s="85"/>
      <c r="CJ92" s="85"/>
      <c r="CK92" s="85"/>
      <c r="CL92" s="85"/>
      <c r="CM92" s="85"/>
      <c r="CN92" s="85"/>
      <c r="CO92" s="85"/>
      <c r="CP92" s="86"/>
      <c r="CQ92" s="86"/>
      <c r="CU92" s="86"/>
      <c r="CW92" s="86"/>
    </row>
    <row r="93" spans="79:103" x14ac:dyDescent="0.2">
      <c r="CA93" s="85"/>
      <c r="CB93" s="85"/>
      <c r="CC93" s="85"/>
      <c r="CD93" s="85"/>
      <c r="CE93" s="85"/>
      <c r="CF93" s="85"/>
      <c r="CG93" s="85"/>
      <c r="CH93" s="85"/>
      <c r="CI93" s="85"/>
      <c r="CJ93" s="85"/>
      <c r="CK93" s="85"/>
      <c r="CL93" s="85"/>
      <c r="CM93" s="85"/>
      <c r="CN93" s="85"/>
      <c r="CO93" s="85"/>
      <c r="CP93" s="86"/>
      <c r="CQ93" s="86"/>
      <c r="CU93" s="86"/>
      <c r="CW93" s="86"/>
    </row>
    <row r="94" spans="79:103" x14ac:dyDescent="0.2">
      <c r="CA94" s="85"/>
      <c r="CB94" s="85"/>
      <c r="CC94" s="85"/>
      <c r="CD94" s="85"/>
      <c r="CE94" s="85"/>
      <c r="CF94" s="85"/>
      <c r="CG94" s="85"/>
      <c r="CH94" s="85"/>
      <c r="CI94" s="85"/>
      <c r="CJ94" s="85"/>
      <c r="CK94" s="85"/>
      <c r="CL94" s="85"/>
      <c r="CM94" s="85"/>
      <c r="CN94" s="85"/>
      <c r="CO94" s="85"/>
      <c r="CP94" s="86"/>
      <c r="CQ94" s="86"/>
      <c r="CU94" s="86"/>
      <c r="CW94" s="86"/>
    </row>
    <row r="95" spans="79:103" x14ac:dyDescent="0.2">
      <c r="CA95" s="85"/>
      <c r="CB95" s="85"/>
      <c r="CC95" s="85"/>
      <c r="CD95" s="85"/>
      <c r="CE95" s="85"/>
      <c r="CF95" s="85"/>
      <c r="CG95" s="85"/>
      <c r="CH95" s="85"/>
      <c r="CI95" s="85"/>
      <c r="CJ95" s="85"/>
      <c r="CK95" s="85"/>
      <c r="CL95" s="85"/>
      <c r="CM95" s="85"/>
      <c r="CN95" s="85"/>
      <c r="CO95" s="85"/>
      <c r="CP95" s="86"/>
      <c r="CQ95" s="86"/>
      <c r="CU95" s="86"/>
      <c r="CW95" s="86"/>
    </row>
    <row r="96" spans="79:103" x14ac:dyDescent="0.2">
      <c r="CA96" s="85"/>
      <c r="CB96" s="85"/>
      <c r="CC96" s="85"/>
      <c r="CD96" s="85"/>
      <c r="CE96" s="85"/>
      <c r="CF96" s="85"/>
      <c r="CG96" s="85"/>
      <c r="CH96" s="85"/>
      <c r="CI96" s="85"/>
      <c r="CJ96" s="85"/>
      <c r="CK96" s="85"/>
      <c r="CL96" s="85"/>
      <c r="CM96" s="85"/>
      <c r="CN96" s="85"/>
      <c r="CO96" s="85"/>
      <c r="CP96" s="86"/>
      <c r="CQ96" s="86"/>
      <c r="CU96" s="86"/>
      <c r="CW96" s="86"/>
    </row>
    <row r="97" spans="79:99" x14ac:dyDescent="0.2">
      <c r="CA97" s="85"/>
      <c r="CB97" s="85"/>
      <c r="CC97" s="85"/>
      <c r="CD97" s="85"/>
      <c r="CE97" s="85"/>
      <c r="CF97" s="85"/>
      <c r="CG97" s="85"/>
      <c r="CH97" s="85"/>
      <c r="CI97" s="85"/>
      <c r="CJ97" s="85"/>
      <c r="CK97" s="85"/>
      <c r="CL97" s="85"/>
      <c r="CM97" s="85"/>
      <c r="CN97" s="85"/>
      <c r="CO97" s="85"/>
      <c r="CP97" s="86"/>
      <c r="CU97" s="86"/>
    </row>
    <row r="98" spans="79:99" x14ac:dyDescent="0.2">
      <c r="CA98" s="85"/>
      <c r="CB98" s="85"/>
      <c r="CC98" s="85"/>
      <c r="CD98" s="85"/>
      <c r="CE98" s="85"/>
      <c r="CF98" s="85"/>
      <c r="CG98" s="85"/>
      <c r="CH98" s="85"/>
      <c r="CI98" s="85"/>
      <c r="CJ98" s="85"/>
      <c r="CK98" s="85"/>
      <c r="CL98" s="85"/>
      <c r="CM98" s="85"/>
      <c r="CN98" s="85"/>
      <c r="CO98" s="85"/>
      <c r="CP98" s="86"/>
      <c r="CU98" s="86"/>
    </row>
    <row r="99" spans="79:99" x14ac:dyDescent="0.2">
      <c r="CA99" s="85"/>
      <c r="CB99" s="85"/>
      <c r="CC99" s="85"/>
      <c r="CD99" s="85"/>
      <c r="CE99" s="85"/>
      <c r="CF99" s="85"/>
      <c r="CG99" s="85"/>
      <c r="CH99" s="85"/>
      <c r="CI99" s="85"/>
      <c r="CJ99" s="85"/>
      <c r="CK99" s="85"/>
      <c r="CL99" s="85"/>
      <c r="CM99" s="85"/>
      <c r="CN99" s="85"/>
      <c r="CO99" s="85"/>
      <c r="CP99" s="86"/>
    </row>
    <row r="100" spans="79:99" x14ac:dyDescent="0.2">
      <c r="CA100" s="85"/>
      <c r="CB100" s="85"/>
      <c r="CC100" s="85"/>
      <c r="CD100" s="85"/>
      <c r="CE100" s="85"/>
      <c r="CF100" s="85"/>
      <c r="CG100" s="85"/>
      <c r="CH100" s="85"/>
      <c r="CI100" s="85"/>
      <c r="CJ100" s="85"/>
      <c r="CK100" s="85"/>
      <c r="CL100" s="85"/>
      <c r="CM100" s="85"/>
      <c r="CN100" s="85"/>
      <c r="CO100" s="85"/>
      <c r="CP100" s="86"/>
    </row>
    <row r="101" spans="79:99" x14ac:dyDescent="0.2">
      <c r="CA101" s="85"/>
      <c r="CB101" s="85"/>
      <c r="CC101" s="85"/>
      <c r="CD101" s="85"/>
      <c r="CE101" s="85"/>
      <c r="CF101" s="85"/>
      <c r="CG101" s="85"/>
      <c r="CH101" s="85"/>
      <c r="CI101" s="85"/>
      <c r="CJ101" s="85"/>
      <c r="CK101" s="85"/>
      <c r="CL101" s="85"/>
      <c r="CM101" s="85"/>
      <c r="CN101" s="85"/>
      <c r="CO101" s="85"/>
      <c r="CP101" s="86"/>
    </row>
    <row r="102" spans="79:99" x14ac:dyDescent="0.2">
      <c r="CA102" s="85"/>
      <c r="CB102" s="85"/>
      <c r="CC102" s="85"/>
      <c r="CD102" s="85"/>
      <c r="CE102" s="85"/>
      <c r="CF102" s="85"/>
      <c r="CG102" s="85"/>
      <c r="CH102" s="85"/>
      <c r="CI102" s="85"/>
      <c r="CJ102" s="85"/>
      <c r="CK102" s="85"/>
      <c r="CL102" s="85"/>
      <c r="CM102" s="85"/>
      <c r="CN102" s="85"/>
      <c r="CO102" s="85"/>
      <c r="CP102" s="86"/>
    </row>
  </sheetData>
  <autoFilter ref="A1:CY74" xr:uid="{73D39554-DEA2-49D3-B8F7-0ACB2C8DFA9A}"/>
  <phoneticPr fontId="17" type="noConversion"/>
  <pageMargins left="0.7" right="0.7" top="0.75" bottom="0.75" header="0.3" footer="0.3"/>
  <pageSetup paperSize="9" orientation="portrait" r:id="rId1"/>
  <ignoredErrors>
    <ignoredError sqref="AD48" formula="1"/>
    <ignoredError sqref="F74:I74 K74" formulaRange="1"/>
  </ignoredErrors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CF5AF-6BAC-4369-BB09-B35E00F9D681}">
  <sheetPr>
    <pageSetUpPr fitToPage="1"/>
  </sheetPr>
  <dimension ref="A1:AH999"/>
  <sheetViews>
    <sheetView showGridLines="0" workbookViewId="0">
      <selection activeCell="K12" sqref="K12"/>
    </sheetView>
  </sheetViews>
  <sheetFormatPr baseColWidth="10" defaultColWidth="14.42578125" defaultRowHeight="15" customHeight="1" x14ac:dyDescent="0.25"/>
  <cols>
    <col min="1" max="1" width="1.5703125" style="236" customWidth="1"/>
    <col min="2" max="5" width="11.5703125" style="236" customWidth="1"/>
    <col min="6" max="6" width="12.140625" style="236" customWidth="1"/>
    <col min="7" max="17" width="11.5703125" style="236" customWidth="1"/>
    <col min="18" max="16384" width="14.42578125" style="236"/>
  </cols>
  <sheetData>
    <row r="1" spans="1:17" ht="12" customHeight="1" x14ac:dyDescent="0.25">
      <c r="A1" s="235"/>
      <c r="B1" s="235"/>
      <c r="C1" s="235"/>
      <c r="D1" s="337" t="s">
        <v>206</v>
      </c>
      <c r="E1" s="338"/>
      <c r="F1" s="338"/>
      <c r="G1" s="235"/>
      <c r="H1" s="235"/>
      <c r="I1" s="235"/>
      <c r="J1" s="235"/>
      <c r="K1" s="235"/>
      <c r="L1" s="235"/>
      <c r="M1" s="235"/>
      <c r="N1" s="235"/>
      <c r="O1" s="235"/>
      <c r="P1" s="235"/>
      <c r="Q1" s="235"/>
    </row>
    <row r="2" spans="1:17" ht="12" customHeight="1" x14ac:dyDescent="0.25">
      <c r="A2" s="235"/>
      <c r="B2" s="235"/>
      <c r="C2" s="235"/>
      <c r="D2" s="237" t="s">
        <v>207</v>
      </c>
      <c r="E2" s="238"/>
      <c r="F2" s="239">
        <v>4000000</v>
      </c>
      <c r="G2" s="235"/>
      <c r="H2" s="235"/>
      <c r="I2" s="235"/>
      <c r="J2" s="235"/>
      <c r="K2" s="235"/>
      <c r="L2" s="235"/>
      <c r="M2" s="235"/>
      <c r="N2" s="235"/>
      <c r="O2" s="235"/>
      <c r="P2" s="235"/>
      <c r="Q2" s="235"/>
    </row>
    <row r="3" spans="1:17" ht="12" customHeight="1" x14ac:dyDescent="0.25">
      <c r="A3" s="235"/>
      <c r="B3" s="235"/>
      <c r="C3" s="235"/>
      <c r="D3" s="240" t="s">
        <v>208</v>
      </c>
      <c r="E3" s="241"/>
      <c r="F3" s="242">
        <v>0.45</v>
      </c>
      <c r="G3" s="235"/>
      <c r="H3" s="235"/>
      <c r="I3" s="235"/>
      <c r="J3" s="235"/>
      <c r="K3" s="235"/>
      <c r="L3" s="235"/>
      <c r="M3" s="235"/>
      <c r="N3" s="235"/>
      <c r="O3" s="235"/>
      <c r="P3" s="235"/>
      <c r="Q3" s="235"/>
    </row>
    <row r="4" spans="1:17" ht="12" customHeight="1" x14ac:dyDescent="0.25">
      <c r="A4" s="235"/>
      <c r="B4" s="235"/>
      <c r="C4" s="235"/>
      <c r="D4" s="240" t="s">
        <v>209</v>
      </c>
      <c r="E4" s="241"/>
      <c r="F4" s="243">
        <v>30</v>
      </c>
      <c r="G4" s="235"/>
      <c r="H4" s="235"/>
      <c r="I4" s="235"/>
      <c r="J4" s="235"/>
      <c r="K4" s="235"/>
      <c r="L4" s="235"/>
      <c r="M4" s="235"/>
      <c r="N4" s="235"/>
      <c r="O4" s="235"/>
      <c r="P4" s="235"/>
      <c r="Q4" s="235"/>
    </row>
    <row r="5" spans="1:17" ht="12" customHeight="1" x14ac:dyDescent="0.25">
      <c r="A5" s="235"/>
      <c r="B5" s="235"/>
      <c r="C5" s="235"/>
      <c r="D5" s="244" t="s">
        <v>210</v>
      </c>
      <c r="E5" s="245"/>
      <c r="F5" s="246">
        <v>45352</v>
      </c>
      <c r="G5" s="235"/>
      <c r="H5" s="235"/>
      <c r="I5" s="235"/>
      <c r="J5" s="235"/>
      <c r="K5" s="235"/>
      <c r="L5" s="235"/>
      <c r="M5" s="235"/>
      <c r="N5" s="235"/>
      <c r="O5" s="235"/>
      <c r="P5" s="235"/>
      <c r="Q5" s="235"/>
    </row>
    <row r="6" spans="1:17" ht="12" customHeight="1" x14ac:dyDescent="0.25">
      <c r="A6" s="235"/>
      <c r="B6" s="235"/>
      <c r="C6" s="235"/>
      <c r="D6" s="247" t="s">
        <v>211</v>
      </c>
      <c r="E6" s="248"/>
      <c r="F6" s="249">
        <f>+PMT($F$3/12,$F$4,$I$10)</f>
        <v>224350.49661556547</v>
      </c>
      <c r="G6" s="235"/>
      <c r="H6" s="235"/>
      <c r="I6" s="235"/>
      <c r="J6" s="235"/>
      <c r="K6" s="235"/>
      <c r="L6" s="235"/>
      <c r="M6" s="235"/>
      <c r="N6" s="235"/>
      <c r="O6" s="235"/>
      <c r="P6" s="235"/>
      <c r="Q6" s="235"/>
    </row>
    <row r="7" spans="1:17" ht="12" customHeight="1" x14ac:dyDescent="0.25">
      <c r="A7" s="235"/>
      <c r="B7" s="235"/>
      <c r="C7" s="235"/>
      <c r="D7" s="250"/>
      <c r="E7" s="235"/>
      <c r="F7" s="251"/>
      <c r="G7" s="235"/>
      <c r="H7" s="235"/>
      <c r="I7" s="235"/>
      <c r="J7" s="235"/>
      <c r="K7" s="235"/>
      <c r="L7" s="235"/>
      <c r="M7" s="235"/>
      <c r="N7" s="235"/>
      <c r="O7" s="235"/>
      <c r="P7" s="235"/>
      <c r="Q7" s="235"/>
    </row>
    <row r="8" spans="1:17" ht="12" customHeight="1" x14ac:dyDescent="0.25">
      <c r="A8" s="235"/>
      <c r="B8" s="235"/>
      <c r="C8" s="235"/>
      <c r="D8" s="252"/>
      <c r="E8" s="253"/>
      <c r="F8" s="253"/>
      <c r="G8" s="253"/>
      <c r="H8" s="253"/>
      <c r="I8" s="253"/>
      <c r="J8" s="235"/>
      <c r="K8" s="235"/>
      <c r="L8" s="235"/>
      <c r="M8" s="235"/>
      <c r="N8" s="235"/>
      <c r="O8" s="235"/>
      <c r="P8" s="235"/>
      <c r="Q8" s="235"/>
    </row>
    <row r="9" spans="1:17" ht="12" customHeight="1" x14ac:dyDescent="0.25">
      <c r="A9" s="235"/>
      <c r="B9" s="235"/>
      <c r="C9" s="235"/>
      <c r="D9" s="254" t="s">
        <v>104</v>
      </c>
      <c r="E9" s="255" t="s">
        <v>111</v>
      </c>
      <c r="F9" s="255" t="s">
        <v>112</v>
      </c>
      <c r="G9" s="255" t="s">
        <v>113</v>
      </c>
      <c r="H9" s="255" t="s">
        <v>104</v>
      </c>
      <c r="I9" s="256" t="s">
        <v>105</v>
      </c>
      <c r="N9" s="235"/>
      <c r="O9" s="235"/>
      <c r="P9" s="235"/>
      <c r="Q9" s="235"/>
    </row>
    <row r="10" spans="1:17" ht="12" customHeight="1" x14ac:dyDescent="0.25">
      <c r="A10" s="235"/>
      <c r="B10" s="235"/>
      <c r="C10" s="235"/>
      <c r="D10" s="257"/>
      <c r="E10" s="258"/>
      <c r="F10" s="259"/>
      <c r="G10" s="259"/>
      <c r="H10" s="259"/>
      <c r="I10" s="260">
        <f>-F2</f>
        <v>-4000000</v>
      </c>
      <c r="L10" s="235"/>
      <c r="M10" s="235"/>
      <c r="N10" s="235"/>
      <c r="O10" s="235"/>
      <c r="P10" s="235"/>
      <c r="Q10" s="235"/>
    </row>
    <row r="11" spans="1:17" ht="12" customHeight="1" x14ac:dyDescent="0.25">
      <c r="A11" s="235"/>
      <c r="B11" s="235"/>
      <c r="C11" s="235"/>
      <c r="D11" s="261">
        <v>1</v>
      </c>
      <c r="E11" s="262">
        <f>+F5</f>
        <v>45352</v>
      </c>
      <c r="F11" s="259">
        <f t="shared" ref="F11:F40" si="0">IF(D11="","",H11-G11)</f>
        <v>57524.209999999992</v>
      </c>
      <c r="G11" s="259">
        <f t="shared" ref="G11:G40" si="1">IF(D11="","",-I10*$F$3/12)</f>
        <v>150000</v>
      </c>
      <c r="H11" s="259">
        <v>207524.21</v>
      </c>
      <c r="I11" s="263">
        <f t="shared" ref="I11:I40" si="2">IF(D11="","",I10+F11)</f>
        <v>-3942475.79</v>
      </c>
      <c r="J11" s="235"/>
      <c r="K11" s="235"/>
      <c r="L11" s="235"/>
      <c r="M11" s="235"/>
      <c r="N11" s="235"/>
      <c r="O11" s="235"/>
      <c r="P11" s="235"/>
      <c r="Q11" s="235"/>
    </row>
    <row r="12" spans="1:17" ht="12" customHeight="1" x14ac:dyDescent="0.25">
      <c r="A12" s="235"/>
      <c r="B12" s="235"/>
      <c r="C12" s="235"/>
      <c r="D12" s="261">
        <f>+IF(D11&lt;$F$4,D11+1,"")</f>
        <v>2</v>
      </c>
      <c r="E12" s="262">
        <f t="shared" ref="E12:E40" si="3">+IF(D12="","",+DATE(YEAR(E11),MONTH(E11)+1,DAY(E11)))</f>
        <v>45383</v>
      </c>
      <c r="F12" s="259">
        <f t="shared" si="0"/>
        <v>93332.947875000013</v>
      </c>
      <c r="G12" s="259">
        <f t="shared" si="1"/>
        <v>147842.842125</v>
      </c>
      <c r="H12" s="259">
        <v>241175.79</v>
      </c>
      <c r="I12" s="263">
        <f t="shared" si="2"/>
        <v>-3849142.842125</v>
      </c>
    </row>
    <row r="13" spans="1:17" ht="12" customHeight="1" x14ac:dyDescent="0.25">
      <c r="A13" s="235"/>
      <c r="B13" s="235"/>
      <c r="C13" s="235"/>
      <c r="D13" s="261">
        <f t="shared" ref="D13:D39" si="4">+IF(D12&lt;$F$4,D12+1,"")</f>
        <v>3</v>
      </c>
      <c r="E13" s="262">
        <f t="shared" si="3"/>
        <v>45413</v>
      </c>
      <c r="F13" s="259">
        <f t="shared" si="0"/>
        <v>80007.640035877965</v>
      </c>
      <c r="G13" s="259">
        <f t="shared" si="1"/>
        <v>144342.8565796875</v>
      </c>
      <c r="H13" s="259">
        <f t="shared" ref="H13:H39" si="5">IF(D13="","",$F$6)</f>
        <v>224350.49661556547</v>
      </c>
      <c r="I13" s="263">
        <f t="shared" si="2"/>
        <v>-3769135.202089122</v>
      </c>
    </row>
    <row r="14" spans="1:17" ht="12" customHeight="1" x14ac:dyDescent="0.25">
      <c r="A14" s="235"/>
      <c r="B14" s="235"/>
      <c r="C14" s="235"/>
      <c r="D14" s="261">
        <f t="shared" si="4"/>
        <v>4</v>
      </c>
      <c r="E14" s="262">
        <f t="shared" si="3"/>
        <v>45444</v>
      </c>
      <c r="F14" s="259">
        <f t="shared" si="0"/>
        <v>83007.926537223393</v>
      </c>
      <c r="G14" s="259">
        <f t="shared" si="1"/>
        <v>141342.57007834208</v>
      </c>
      <c r="H14" s="259">
        <f t="shared" si="5"/>
        <v>224350.49661556547</v>
      </c>
      <c r="I14" s="263">
        <f t="shared" si="2"/>
        <v>-3686127.2755518984</v>
      </c>
      <c r="O14" s="235"/>
    </row>
    <row r="15" spans="1:17" ht="12" customHeight="1" x14ac:dyDescent="0.25">
      <c r="A15" s="235"/>
      <c r="B15" s="235"/>
      <c r="C15" s="235"/>
      <c r="D15" s="261">
        <f t="shared" si="4"/>
        <v>5</v>
      </c>
      <c r="E15" s="262">
        <f t="shared" si="3"/>
        <v>45474</v>
      </c>
      <c r="F15" s="259">
        <f t="shared" si="0"/>
        <v>86120.723782369285</v>
      </c>
      <c r="G15" s="259">
        <f t="shared" si="1"/>
        <v>138229.77283319618</v>
      </c>
      <c r="H15" s="259">
        <f t="shared" si="5"/>
        <v>224350.49661556547</v>
      </c>
      <c r="I15" s="263">
        <f t="shared" si="2"/>
        <v>-3600006.551769529</v>
      </c>
    </row>
    <row r="16" spans="1:17" ht="12" customHeight="1" x14ac:dyDescent="0.25">
      <c r="A16" s="235"/>
      <c r="B16" s="235"/>
      <c r="C16" s="235"/>
      <c r="D16" s="261">
        <f t="shared" si="4"/>
        <v>6</v>
      </c>
      <c r="E16" s="262">
        <f t="shared" si="3"/>
        <v>45505</v>
      </c>
      <c r="F16" s="259">
        <f t="shared" si="0"/>
        <v>89350.250924208143</v>
      </c>
      <c r="G16" s="259">
        <f t="shared" si="1"/>
        <v>135000.24569135733</v>
      </c>
      <c r="H16" s="259">
        <f t="shared" si="5"/>
        <v>224350.49661556547</v>
      </c>
      <c r="I16" s="263">
        <f t="shared" si="2"/>
        <v>-3510656.3008453208</v>
      </c>
    </row>
    <row r="17" spans="1:17" ht="12" customHeight="1" x14ac:dyDescent="0.25">
      <c r="A17" s="235"/>
      <c r="B17" s="235"/>
      <c r="C17" s="235"/>
      <c r="D17" s="261">
        <f t="shared" si="4"/>
        <v>7</v>
      </c>
      <c r="E17" s="262">
        <f t="shared" si="3"/>
        <v>45536</v>
      </c>
      <c r="F17" s="259">
        <f t="shared" si="0"/>
        <v>92700.885333865939</v>
      </c>
      <c r="G17" s="259">
        <f t="shared" si="1"/>
        <v>131649.61128169953</v>
      </c>
      <c r="H17" s="259">
        <f t="shared" si="5"/>
        <v>224350.49661556547</v>
      </c>
      <c r="I17" s="263">
        <f t="shared" si="2"/>
        <v>-3417955.4155114549</v>
      </c>
      <c r="L17" s="235"/>
      <c r="M17" s="235"/>
    </row>
    <row r="18" spans="1:17" ht="12" customHeight="1" x14ac:dyDescent="0.25">
      <c r="A18" s="235"/>
      <c r="B18" s="235"/>
      <c r="C18" s="235"/>
      <c r="D18" s="261">
        <f t="shared" si="4"/>
        <v>8</v>
      </c>
      <c r="E18" s="262">
        <f t="shared" si="3"/>
        <v>45566</v>
      </c>
      <c r="F18" s="259">
        <f t="shared" si="0"/>
        <v>96177.168533885895</v>
      </c>
      <c r="G18" s="259">
        <f t="shared" si="1"/>
        <v>128173.32808167957</v>
      </c>
      <c r="H18" s="259">
        <f t="shared" si="5"/>
        <v>224350.49661556547</v>
      </c>
      <c r="I18" s="263">
        <f t="shared" si="2"/>
        <v>-3321778.2469775691</v>
      </c>
    </row>
    <row r="19" spans="1:17" ht="12" customHeight="1" x14ac:dyDescent="0.25">
      <c r="A19" s="235"/>
      <c r="B19" s="235"/>
      <c r="C19" s="235"/>
      <c r="D19" s="261">
        <f t="shared" si="4"/>
        <v>9</v>
      </c>
      <c r="E19" s="262">
        <f t="shared" si="3"/>
        <v>45597</v>
      </c>
      <c r="F19" s="259">
        <f t="shared" si="0"/>
        <v>99783.812353906615</v>
      </c>
      <c r="G19" s="259">
        <f t="shared" si="1"/>
        <v>124566.68426165885</v>
      </c>
      <c r="H19" s="259">
        <f t="shared" si="5"/>
        <v>224350.49661556547</v>
      </c>
      <c r="I19" s="263">
        <f t="shared" si="2"/>
        <v>-3221994.4346236624</v>
      </c>
    </row>
    <row r="20" spans="1:17" ht="12" customHeight="1" x14ac:dyDescent="0.25">
      <c r="A20" s="235"/>
      <c r="B20" s="235"/>
      <c r="C20" s="235"/>
      <c r="D20" s="261">
        <f t="shared" si="4"/>
        <v>10</v>
      </c>
      <c r="E20" s="262">
        <f t="shared" si="3"/>
        <v>45627</v>
      </c>
      <c r="F20" s="259">
        <f t="shared" si="0"/>
        <v>103525.70531717813</v>
      </c>
      <c r="G20" s="259">
        <f t="shared" si="1"/>
        <v>120824.79129838734</v>
      </c>
      <c r="H20" s="259">
        <f t="shared" si="5"/>
        <v>224350.49661556547</v>
      </c>
      <c r="I20" s="263">
        <f t="shared" si="2"/>
        <v>-3118468.7293064841</v>
      </c>
    </row>
    <row r="21" spans="1:17" ht="12" customHeight="1" x14ac:dyDescent="0.25">
      <c r="A21" s="235"/>
      <c r="B21" s="235"/>
      <c r="C21" s="235"/>
      <c r="D21" s="261">
        <f t="shared" si="4"/>
        <v>11</v>
      </c>
      <c r="E21" s="262">
        <f t="shared" si="3"/>
        <v>45658</v>
      </c>
      <c r="F21" s="259">
        <f t="shared" si="0"/>
        <v>107407.91926657231</v>
      </c>
      <c r="G21" s="259">
        <f t="shared" si="1"/>
        <v>116942.57734899316</v>
      </c>
      <c r="H21" s="259">
        <f t="shared" si="5"/>
        <v>224350.49661556547</v>
      </c>
      <c r="I21" s="263">
        <f t="shared" si="2"/>
        <v>-3011060.8100399119</v>
      </c>
    </row>
    <row r="22" spans="1:17" ht="12" customHeight="1" x14ac:dyDescent="0.25">
      <c r="A22" s="235"/>
      <c r="B22" s="235"/>
      <c r="C22" s="235"/>
      <c r="D22" s="261">
        <f t="shared" si="4"/>
        <v>12</v>
      </c>
      <c r="E22" s="262">
        <f t="shared" si="3"/>
        <v>45689</v>
      </c>
      <c r="F22" s="259">
        <f t="shared" si="0"/>
        <v>111435.71623906876</v>
      </c>
      <c r="G22" s="259">
        <f t="shared" si="1"/>
        <v>112914.78037649671</v>
      </c>
      <c r="H22" s="259">
        <f t="shared" si="5"/>
        <v>224350.49661556547</v>
      </c>
      <c r="I22" s="263">
        <f t="shared" si="2"/>
        <v>-2899625.0938008432</v>
      </c>
    </row>
    <row r="23" spans="1:17" ht="12" customHeight="1" x14ac:dyDescent="0.25">
      <c r="A23" s="235"/>
      <c r="B23" s="235"/>
      <c r="C23" s="235"/>
      <c r="D23" s="261">
        <f t="shared" si="4"/>
        <v>13</v>
      </c>
      <c r="E23" s="262">
        <f t="shared" si="3"/>
        <v>45717</v>
      </c>
      <c r="F23" s="259">
        <f t="shared" si="0"/>
        <v>115614.55559803385</v>
      </c>
      <c r="G23" s="259">
        <f t="shared" si="1"/>
        <v>108735.94101753162</v>
      </c>
      <c r="H23" s="259">
        <f t="shared" si="5"/>
        <v>224350.49661556547</v>
      </c>
      <c r="I23" s="263">
        <f t="shared" si="2"/>
        <v>-2784010.5382028092</v>
      </c>
    </row>
    <row r="24" spans="1:17" ht="12" customHeight="1" x14ac:dyDescent="0.25">
      <c r="A24" s="235"/>
      <c r="B24" s="235"/>
      <c r="C24" s="235"/>
      <c r="D24" s="261">
        <f t="shared" si="4"/>
        <v>14</v>
      </c>
      <c r="E24" s="262">
        <f t="shared" si="3"/>
        <v>45748</v>
      </c>
      <c r="F24" s="259">
        <f t="shared" si="0"/>
        <v>119950.10143296012</v>
      </c>
      <c r="G24" s="259">
        <f t="shared" si="1"/>
        <v>104400.39518260535</v>
      </c>
      <c r="H24" s="259">
        <f t="shared" si="5"/>
        <v>224350.49661556547</v>
      </c>
      <c r="I24" s="263">
        <f t="shared" si="2"/>
        <v>-2664060.4367698492</v>
      </c>
    </row>
    <row r="25" spans="1:17" ht="12" customHeight="1" x14ac:dyDescent="0.25">
      <c r="A25" s="235"/>
      <c r="B25" s="235"/>
      <c r="C25" s="235"/>
      <c r="D25" s="261">
        <f t="shared" si="4"/>
        <v>15</v>
      </c>
      <c r="E25" s="262">
        <f t="shared" si="3"/>
        <v>45778</v>
      </c>
      <c r="F25" s="259">
        <f t="shared" si="0"/>
        <v>124448.23023669612</v>
      </c>
      <c r="G25" s="259">
        <f t="shared" si="1"/>
        <v>99902.266378869346</v>
      </c>
      <c r="H25" s="259">
        <f t="shared" si="5"/>
        <v>224350.49661556547</v>
      </c>
      <c r="I25" s="263">
        <f t="shared" si="2"/>
        <v>-2539612.2065331531</v>
      </c>
    </row>
    <row r="26" spans="1:17" ht="12" customHeight="1" x14ac:dyDescent="0.25">
      <c r="A26" s="235"/>
      <c r="B26" s="235"/>
      <c r="C26" s="235"/>
      <c r="D26" s="261">
        <f t="shared" si="4"/>
        <v>16</v>
      </c>
      <c r="E26" s="262">
        <f t="shared" si="3"/>
        <v>45809</v>
      </c>
      <c r="F26" s="259">
        <f t="shared" si="0"/>
        <v>129115.03887057221</v>
      </c>
      <c r="G26" s="259">
        <f t="shared" si="1"/>
        <v>95235.457744993255</v>
      </c>
      <c r="H26" s="259">
        <f t="shared" si="5"/>
        <v>224350.49661556547</v>
      </c>
      <c r="I26" s="263">
        <f t="shared" si="2"/>
        <v>-2410497.167662581</v>
      </c>
    </row>
    <row r="27" spans="1:17" ht="12" customHeight="1" x14ac:dyDescent="0.25">
      <c r="A27" s="235"/>
      <c r="B27" s="235"/>
      <c r="C27" s="235"/>
      <c r="D27" s="261">
        <f t="shared" si="4"/>
        <v>17</v>
      </c>
      <c r="E27" s="262">
        <f t="shared" si="3"/>
        <v>45839</v>
      </c>
      <c r="F27" s="259">
        <f t="shared" si="0"/>
        <v>133956.85282821869</v>
      </c>
      <c r="G27" s="259">
        <f t="shared" si="1"/>
        <v>90393.64378734678</v>
      </c>
      <c r="H27" s="259">
        <f t="shared" si="5"/>
        <v>224350.49661556547</v>
      </c>
      <c r="I27" s="263">
        <f t="shared" si="2"/>
        <v>-2276540.3148343624</v>
      </c>
      <c r="J27" s="235"/>
      <c r="K27" s="235"/>
    </row>
    <row r="28" spans="1:17" ht="12" customHeight="1" x14ac:dyDescent="0.25">
      <c r="A28" s="235"/>
      <c r="B28" s="235"/>
      <c r="C28" s="235"/>
      <c r="D28" s="261">
        <f t="shared" si="4"/>
        <v>18</v>
      </c>
      <c r="E28" s="262">
        <f t="shared" si="3"/>
        <v>45870</v>
      </c>
      <c r="F28" s="259">
        <f t="shared" si="0"/>
        <v>138980.23480927688</v>
      </c>
      <c r="G28" s="259">
        <f t="shared" si="1"/>
        <v>85370.261806288589</v>
      </c>
      <c r="H28" s="259">
        <f t="shared" si="5"/>
        <v>224350.49661556547</v>
      </c>
      <c r="I28" s="263">
        <f t="shared" si="2"/>
        <v>-2137560.0800250852</v>
      </c>
    </row>
    <row r="29" spans="1:17" ht="12" customHeight="1" x14ac:dyDescent="0.25">
      <c r="A29" s="235"/>
      <c r="B29" s="235"/>
      <c r="C29" s="235"/>
      <c r="D29" s="261">
        <f t="shared" si="4"/>
        <v>19</v>
      </c>
      <c r="E29" s="262">
        <f t="shared" si="3"/>
        <v>45901</v>
      </c>
      <c r="F29" s="259">
        <f t="shared" si="0"/>
        <v>144191.99361462478</v>
      </c>
      <c r="G29" s="259">
        <f t="shared" si="1"/>
        <v>80158.503000940706</v>
      </c>
      <c r="H29" s="259">
        <f t="shared" si="5"/>
        <v>224350.49661556547</v>
      </c>
      <c r="I29" s="263">
        <f t="shared" si="2"/>
        <v>-1993368.0864104605</v>
      </c>
    </row>
    <row r="30" spans="1:17" ht="12" customHeight="1" x14ac:dyDescent="0.25">
      <c r="A30" s="235"/>
      <c r="B30" s="235"/>
      <c r="C30" s="235"/>
      <c r="D30" s="261">
        <f t="shared" si="4"/>
        <v>20</v>
      </c>
      <c r="E30" s="262">
        <f t="shared" si="3"/>
        <v>45931</v>
      </c>
      <c r="F30" s="259">
        <f t="shared" si="0"/>
        <v>149599.1933751732</v>
      </c>
      <c r="G30" s="259">
        <f t="shared" si="1"/>
        <v>74751.30324039227</v>
      </c>
      <c r="H30" s="259">
        <f t="shared" si="5"/>
        <v>224350.49661556547</v>
      </c>
      <c r="I30" s="263">
        <f t="shared" si="2"/>
        <v>-1843768.8930352873</v>
      </c>
      <c r="J30" s="235"/>
      <c r="K30" s="235"/>
      <c r="L30" s="235"/>
      <c r="M30" s="235"/>
      <c r="N30" s="235"/>
      <c r="O30" s="235"/>
      <c r="P30" s="235"/>
      <c r="Q30" s="235"/>
    </row>
    <row r="31" spans="1:17" ht="12" customHeight="1" x14ac:dyDescent="0.25">
      <c r="A31" s="235"/>
      <c r="B31" s="235"/>
      <c r="C31" s="235"/>
      <c r="D31" s="261">
        <f t="shared" si="4"/>
        <v>21</v>
      </c>
      <c r="E31" s="262">
        <f t="shared" si="3"/>
        <v>45962</v>
      </c>
      <c r="F31" s="259">
        <f t="shared" si="0"/>
        <v>155209.16312674218</v>
      </c>
      <c r="G31" s="259">
        <f t="shared" si="1"/>
        <v>69141.333488823278</v>
      </c>
      <c r="H31" s="259">
        <f t="shared" si="5"/>
        <v>224350.49661556547</v>
      </c>
      <c r="I31" s="263">
        <f t="shared" si="2"/>
        <v>-1688559.729908545</v>
      </c>
      <c r="J31" s="235"/>
      <c r="K31" s="235"/>
      <c r="L31" s="235"/>
      <c r="M31" s="235"/>
      <c r="N31" s="235"/>
      <c r="O31" s="235"/>
      <c r="P31" s="235"/>
      <c r="Q31" s="235"/>
    </row>
    <row r="32" spans="1:17" ht="12" customHeight="1" x14ac:dyDescent="0.25">
      <c r="A32" s="235"/>
      <c r="B32" s="235"/>
      <c r="C32" s="235"/>
      <c r="D32" s="261">
        <f t="shared" si="4"/>
        <v>22</v>
      </c>
      <c r="E32" s="262">
        <f t="shared" si="3"/>
        <v>45992</v>
      </c>
      <c r="F32" s="259">
        <f t="shared" si="0"/>
        <v>161029.50674399504</v>
      </c>
      <c r="G32" s="259">
        <f t="shared" si="1"/>
        <v>63320.98987157044</v>
      </c>
      <c r="H32" s="259">
        <f t="shared" si="5"/>
        <v>224350.49661556547</v>
      </c>
      <c r="I32" s="263">
        <f t="shared" si="2"/>
        <v>-1527530.22316455</v>
      </c>
      <c r="J32" s="235"/>
      <c r="K32" s="235"/>
      <c r="L32" s="235"/>
      <c r="M32" s="235"/>
      <c r="N32" s="235"/>
      <c r="O32" s="235"/>
      <c r="P32" s="235"/>
      <c r="Q32" s="235"/>
    </row>
    <row r="33" spans="1:34" ht="12" customHeight="1" x14ac:dyDescent="0.25">
      <c r="A33" s="235"/>
      <c r="B33" s="235"/>
      <c r="C33" s="235"/>
      <c r="D33" s="261">
        <f t="shared" si="4"/>
        <v>23</v>
      </c>
      <c r="E33" s="262">
        <f t="shared" si="3"/>
        <v>46023</v>
      </c>
      <c r="F33" s="259">
        <f t="shared" si="0"/>
        <v>167068.11324689485</v>
      </c>
      <c r="G33" s="259">
        <f t="shared" si="1"/>
        <v>57282.383368670628</v>
      </c>
      <c r="H33" s="259">
        <f>IF(D33="","",$F$6)</f>
        <v>224350.49661556547</v>
      </c>
      <c r="I33" s="263">
        <f t="shared" si="2"/>
        <v>-1360462.1099176551</v>
      </c>
      <c r="J33" s="235"/>
      <c r="K33" s="235"/>
      <c r="L33" s="235"/>
      <c r="M33" s="235"/>
      <c r="N33" s="235"/>
      <c r="O33" s="235"/>
      <c r="P33" s="235"/>
      <c r="Q33" s="235"/>
    </row>
    <row r="34" spans="1:34" ht="12" customHeight="1" x14ac:dyDescent="0.25">
      <c r="A34" s="235"/>
      <c r="B34" s="235"/>
      <c r="C34" s="235"/>
      <c r="D34" s="261">
        <f t="shared" si="4"/>
        <v>24</v>
      </c>
      <c r="E34" s="262">
        <f t="shared" si="3"/>
        <v>46054</v>
      </c>
      <c r="F34" s="259">
        <f t="shared" si="0"/>
        <v>173333.1674936534</v>
      </c>
      <c r="G34" s="259">
        <f t="shared" si="1"/>
        <v>51017.329121912073</v>
      </c>
      <c r="H34" s="259">
        <f t="shared" si="5"/>
        <v>224350.49661556547</v>
      </c>
      <c r="I34" s="263">
        <f t="shared" si="2"/>
        <v>-1187128.9424240016</v>
      </c>
      <c r="J34" s="235"/>
      <c r="K34" s="235"/>
      <c r="L34" s="235"/>
      <c r="M34" s="235"/>
      <c r="N34" s="235"/>
      <c r="O34" s="235"/>
      <c r="P34" s="235"/>
      <c r="Q34" s="235"/>
    </row>
    <row r="35" spans="1:34" ht="12" customHeight="1" x14ac:dyDescent="0.25">
      <c r="A35" s="235"/>
      <c r="B35" s="235"/>
      <c r="C35" s="235"/>
      <c r="D35" s="261">
        <f t="shared" si="4"/>
        <v>25</v>
      </c>
      <c r="E35" s="262">
        <f t="shared" si="3"/>
        <v>46082</v>
      </c>
      <c r="F35" s="259">
        <f t="shared" si="0"/>
        <v>179833.16127466541</v>
      </c>
      <c r="G35" s="259">
        <f t="shared" si="1"/>
        <v>44517.335340900063</v>
      </c>
      <c r="H35" s="259">
        <f t="shared" si="5"/>
        <v>224350.49661556547</v>
      </c>
      <c r="I35" s="263">
        <f t="shared" si="2"/>
        <v>-1007295.7811493363</v>
      </c>
      <c r="J35" s="235"/>
      <c r="K35" s="235"/>
      <c r="L35" s="235"/>
      <c r="M35" s="235"/>
      <c r="N35" s="235"/>
      <c r="O35" s="235"/>
      <c r="P35" s="235"/>
      <c r="Q35" s="235"/>
    </row>
    <row r="36" spans="1:34" ht="12" customHeight="1" x14ac:dyDescent="0.25">
      <c r="A36" s="235"/>
      <c r="B36" s="235"/>
      <c r="C36" s="235"/>
      <c r="D36" s="261">
        <f t="shared" si="4"/>
        <v>26</v>
      </c>
      <c r="E36" s="262">
        <f t="shared" si="3"/>
        <v>46113</v>
      </c>
      <c r="F36" s="259">
        <f t="shared" si="0"/>
        <v>186576.90482246535</v>
      </c>
      <c r="G36" s="259">
        <f t="shared" si="1"/>
        <v>37773.591793100109</v>
      </c>
      <c r="H36" s="259">
        <f t="shared" si="5"/>
        <v>224350.49661556547</v>
      </c>
      <c r="I36" s="263">
        <f t="shared" si="2"/>
        <v>-820718.87632687087</v>
      </c>
      <c r="J36" s="235"/>
      <c r="K36" s="235"/>
      <c r="L36" s="235"/>
      <c r="M36" s="235"/>
      <c r="N36" s="235"/>
      <c r="O36" s="235"/>
      <c r="P36" s="235"/>
      <c r="Q36" s="235"/>
    </row>
    <row r="37" spans="1:34" ht="12" customHeight="1" x14ac:dyDescent="0.25">
      <c r="A37" s="235"/>
      <c r="B37" s="235"/>
      <c r="C37" s="235"/>
      <c r="D37" s="261">
        <f t="shared" si="4"/>
        <v>27</v>
      </c>
      <c r="E37" s="262">
        <f t="shared" si="3"/>
        <v>46143</v>
      </c>
      <c r="F37" s="259">
        <f t="shared" si="0"/>
        <v>193573.5387533078</v>
      </c>
      <c r="G37" s="259">
        <f t="shared" si="1"/>
        <v>30776.957862257656</v>
      </c>
      <c r="H37" s="259">
        <f t="shared" si="5"/>
        <v>224350.49661556547</v>
      </c>
      <c r="I37" s="263">
        <f t="shared" si="2"/>
        <v>-627145.3375735631</v>
      </c>
      <c r="J37" s="235"/>
      <c r="K37" s="235"/>
      <c r="L37" s="235"/>
      <c r="M37" s="235"/>
      <c r="N37" s="235"/>
      <c r="O37" s="235"/>
      <c r="P37" s="235"/>
      <c r="Q37" s="235"/>
    </row>
    <row r="38" spans="1:34" ht="12" customHeight="1" x14ac:dyDescent="0.25">
      <c r="A38" s="235"/>
      <c r="B38" s="235"/>
      <c r="C38" s="235"/>
      <c r="D38" s="261">
        <f t="shared" si="4"/>
        <v>28</v>
      </c>
      <c r="E38" s="262">
        <f t="shared" si="3"/>
        <v>46174</v>
      </c>
      <c r="F38" s="259">
        <f t="shared" si="0"/>
        <v>200832.54645655685</v>
      </c>
      <c r="G38" s="259">
        <f t="shared" si="1"/>
        <v>23517.950159008615</v>
      </c>
      <c r="H38" s="259">
        <f t="shared" si="5"/>
        <v>224350.49661556547</v>
      </c>
      <c r="I38" s="263">
        <f t="shared" si="2"/>
        <v>-426312.79111700621</v>
      </c>
      <c r="J38" s="235"/>
      <c r="K38" s="235"/>
      <c r="L38" s="235"/>
      <c r="M38" s="235"/>
      <c r="N38" s="235"/>
      <c r="O38" s="235"/>
      <c r="P38" s="235"/>
      <c r="Q38" s="235"/>
    </row>
    <row r="39" spans="1:34" ht="12" customHeight="1" x14ac:dyDescent="0.25">
      <c r="A39" s="235"/>
      <c r="B39" s="235"/>
      <c r="C39" s="235"/>
      <c r="D39" s="261">
        <f t="shared" si="4"/>
        <v>29</v>
      </c>
      <c r="E39" s="262">
        <f t="shared" si="3"/>
        <v>46204</v>
      </c>
      <c r="F39" s="259">
        <f t="shared" si="0"/>
        <v>208363.76694867774</v>
      </c>
      <c r="G39" s="259">
        <f t="shared" si="1"/>
        <v>15986.729666887733</v>
      </c>
      <c r="H39" s="259">
        <f t="shared" si="5"/>
        <v>224350.49661556547</v>
      </c>
      <c r="I39" s="263">
        <f>IF(D39="","",I38+F39)</f>
        <v>-217949.02416832847</v>
      </c>
      <c r="J39" s="235"/>
      <c r="K39" s="235"/>
      <c r="L39" s="235"/>
      <c r="M39" s="235"/>
      <c r="N39" s="235"/>
      <c r="O39" s="235"/>
      <c r="P39" s="235"/>
      <c r="Q39" s="235"/>
    </row>
    <row r="40" spans="1:34" ht="12" customHeight="1" x14ac:dyDescent="0.25">
      <c r="A40" s="235"/>
      <c r="B40" s="235"/>
      <c r="C40" s="235"/>
      <c r="D40" s="261">
        <v>30</v>
      </c>
      <c r="E40" s="262">
        <f t="shared" si="3"/>
        <v>46235</v>
      </c>
      <c r="F40" s="259">
        <f t="shared" si="0"/>
        <v>217949.02159368768</v>
      </c>
      <c r="G40" s="259">
        <f t="shared" si="1"/>
        <v>8173.0884063123185</v>
      </c>
      <c r="H40" s="259">
        <v>226122.11</v>
      </c>
      <c r="I40" s="263">
        <f t="shared" si="2"/>
        <v>-2.574640791863203E-3</v>
      </c>
      <c r="J40" s="235"/>
      <c r="K40" s="235"/>
      <c r="L40" s="235"/>
      <c r="M40" s="235"/>
      <c r="N40" s="235"/>
      <c r="O40" s="235"/>
      <c r="P40" s="235"/>
      <c r="Q40" s="235"/>
    </row>
    <row r="41" spans="1:34" ht="12" customHeight="1" x14ac:dyDescent="0.25">
      <c r="A41" s="235"/>
      <c r="B41" s="235"/>
      <c r="C41" s="235"/>
      <c r="D41" s="235"/>
      <c r="E41" s="235"/>
      <c r="F41" s="329">
        <f>+SUM(F11:F40)</f>
        <v>3999999.9974253578</v>
      </c>
      <c r="G41" s="329">
        <f>+SUM(G11:G40)</f>
        <v>2732285.5211949083</v>
      </c>
      <c r="H41" s="329">
        <f>+SUM(H11:H40)</f>
        <v>6732285.5186202666</v>
      </c>
      <c r="I41" s="235"/>
      <c r="J41" s="235"/>
      <c r="K41" s="235"/>
      <c r="L41" s="235"/>
      <c r="M41" s="235"/>
      <c r="N41" s="235"/>
      <c r="O41" s="235"/>
      <c r="P41" s="235"/>
      <c r="Q41" s="235"/>
    </row>
    <row r="42" spans="1:34" ht="12" customHeight="1" x14ac:dyDescent="0.25">
      <c r="A42" s="235"/>
      <c r="B42" s="235"/>
      <c r="C42" s="235"/>
      <c r="D42" s="235"/>
      <c r="E42" s="235"/>
      <c r="F42" s="235"/>
      <c r="G42" s="235"/>
      <c r="H42" s="235"/>
      <c r="I42" s="235"/>
      <c r="J42" s="235"/>
      <c r="K42" s="235"/>
      <c r="L42" s="235"/>
      <c r="M42" s="235"/>
      <c r="N42" s="235"/>
      <c r="O42" s="235"/>
      <c r="P42" s="235"/>
      <c r="Q42" s="235"/>
    </row>
    <row r="43" spans="1:34" ht="12" customHeight="1" x14ac:dyDescent="0.25">
      <c r="A43" s="235"/>
      <c r="B43" s="235"/>
      <c r="C43" s="235"/>
      <c r="D43" s="235"/>
      <c r="E43" s="235"/>
      <c r="F43" s="235"/>
      <c r="G43" s="235"/>
      <c r="H43" s="235"/>
      <c r="I43" s="235"/>
      <c r="J43" s="235"/>
      <c r="K43" s="235"/>
      <c r="L43" s="235"/>
      <c r="M43" s="235"/>
      <c r="N43" s="235"/>
      <c r="O43" s="235"/>
      <c r="P43" s="235"/>
      <c r="Q43" s="235"/>
    </row>
    <row r="44" spans="1:34" ht="12" customHeight="1" x14ac:dyDescent="0.25">
      <c r="A44" s="235"/>
      <c r="B44" s="235"/>
      <c r="C44" s="235"/>
      <c r="D44" s="235"/>
      <c r="E44" s="235"/>
      <c r="F44" s="235"/>
      <c r="G44" s="235"/>
      <c r="H44" s="235"/>
      <c r="I44" s="235"/>
      <c r="J44" s="235"/>
      <c r="K44" s="235"/>
      <c r="L44" s="235"/>
      <c r="M44" s="235"/>
      <c r="N44" s="235"/>
      <c r="O44" s="235"/>
      <c r="P44" s="235"/>
      <c r="Q44" s="235"/>
    </row>
    <row r="45" spans="1:34" ht="12" customHeight="1" x14ac:dyDescent="0.25">
      <c r="A45" s="235"/>
      <c r="B45" s="235"/>
      <c r="C45" s="235"/>
      <c r="D45" s="235"/>
      <c r="E45" s="235"/>
      <c r="F45" s="235"/>
      <c r="G45" s="235"/>
      <c r="H45" s="235"/>
      <c r="I45" s="235"/>
      <c r="J45" s="235"/>
      <c r="K45" s="235"/>
      <c r="L45" s="235"/>
      <c r="M45" s="235"/>
      <c r="N45" s="235"/>
      <c r="O45" s="235"/>
      <c r="P45" s="235"/>
      <c r="Q45" s="235"/>
      <c r="R45" s="235"/>
      <c r="S45" s="235"/>
      <c r="T45" s="235"/>
      <c r="U45" s="235"/>
      <c r="V45" s="235"/>
      <c r="W45" s="235"/>
      <c r="X45" s="235"/>
      <c r="Y45" s="235"/>
      <c r="Z45" s="235"/>
      <c r="AA45" s="235"/>
      <c r="AB45" s="235"/>
      <c r="AC45" s="235"/>
      <c r="AD45" s="235"/>
      <c r="AE45" s="235"/>
      <c r="AF45" s="235"/>
      <c r="AG45" s="235"/>
      <c r="AH45" s="235"/>
    </row>
    <row r="46" spans="1:34" ht="12" customHeight="1" x14ac:dyDescent="0.25">
      <c r="A46" s="235"/>
      <c r="B46" s="235"/>
      <c r="C46" s="235"/>
      <c r="D46" s="235"/>
      <c r="E46" s="235"/>
      <c r="F46" s="235"/>
      <c r="G46" s="235"/>
      <c r="H46" s="235"/>
      <c r="I46" s="235"/>
      <c r="J46" s="235"/>
      <c r="K46" s="235"/>
      <c r="L46" s="235"/>
      <c r="M46" s="235"/>
      <c r="N46" s="235"/>
      <c r="O46" s="235"/>
      <c r="P46" s="235"/>
    </row>
    <row r="47" spans="1:34" ht="12" customHeight="1" x14ac:dyDescent="0.25">
      <c r="A47" s="235"/>
      <c r="B47" s="235"/>
      <c r="C47" s="235"/>
      <c r="D47" s="235"/>
      <c r="E47" s="235"/>
      <c r="F47" s="235"/>
      <c r="G47" s="235"/>
      <c r="H47" s="235"/>
      <c r="I47" s="235"/>
      <c r="J47" s="235"/>
      <c r="K47" s="235"/>
      <c r="L47" s="235"/>
      <c r="M47" s="235"/>
      <c r="N47" s="235"/>
      <c r="O47" s="235"/>
      <c r="P47" s="235"/>
    </row>
    <row r="48" spans="1:34" ht="12" customHeight="1" x14ac:dyDescent="0.25">
      <c r="A48" s="235"/>
      <c r="B48" s="235"/>
      <c r="C48" s="235"/>
      <c r="D48" s="235"/>
      <c r="E48" s="235"/>
      <c r="F48" s="235"/>
      <c r="G48" s="235"/>
      <c r="H48" s="235"/>
      <c r="I48" s="235"/>
      <c r="J48" s="235"/>
      <c r="K48" s="235"/>
      <c r="L48" s="235"/>
      <c r="M48" s="235"/>
      <c r="N48" s="235"/>
      <c r="O48" s="235"/>
      <c r="P48" s="235"/>
      <c r="Q48" s="235"/>
      <c r="R48" s="235"/>
      <c r="S48" s="235"/>
      <c r="T48" s="235"/>
      <c r="U48" s="235"/>
      <c r="V48" s="235"/>
      <c r="W48" s="235"/>
      <c r="X48" s="235"/>
      <c r="Y48" s="235"/>
      <c r="Z48" s="235"/>
      <c r="AA48" s="235"/>
      <c r="AB48" s="235"/>
      <c r="AC48" s="235"/>
      <c r="AD48" s="235"/>
      <c r="AE48" s="235"/>
      <c r="AF48" s="235"/>
      <c r="AG48" s="235"/>
    </row>
    <row r="49" spans="1:34" ht="12" customHeight="1" x14ac:dyDescent="0.25">
      <c r="A49" s="235"/>
      <c r="B49" s="235"/>
      <c r="C49" s="235"/>
      <c r="D49" s="235"/>
      <c r="E49" s="235"/>
      <c r="F49" s="235"/>
      <c r="G49" s="235"/>
      <c r="H49" s="235"/>
      <c r="I49" s="235"/>
      <c r="J49" s="235"/>
      <c r="K49" s="235"/>
      <c r="L49" s="235"/>
      <c r="M49" s="235"/>
      <c r="N49" s="235"/>
      <c r="O49" s="235"/>
      <c r="P49" s="235"/>
      <c r="Q49" s="235"/>
      <c r="R49" s="235"/>
      <c r="S49" s="235"/>
      <c r="T49" s="235"/>
      <c r="U49" s="235"/>
      <c r="V49" s="235"/>
      <c r="W49" s="235"/>
      <c r="X49" s="235"/>
      <c r="Y49" s="235"/>
      <c r="Z49" s="235"/>
      <c r="AA49" s="235"/>
      <c r="AB49" s="235"/>
      <c r="AC49" s="235"/>
      <c r="AD49" s="235"/>
      <c r="AE49" s="235"/>
      <c r="AF49" s="235"/>
      <c r="AG49" s="235"/>
    </row>
    <row r="50" spans="1:34" ht="12" customHeight="1" x14ac:dyDescent="0.25">
      <c r="A50" s="235"/>
      <c r="B50" s="235"/>
      <c r="C50" s="235"/>
      <c r="D50" s="235"/>
      <c r="E50" s="235"/>
      <c r="F50" s="235"/>
      <c r="G50" s="235"/>
      <c r="H50" s="235"/>
      <c r="I50" s="235"/>
      <c r="J50" s="235"/>
      <c r="K50" s="235"/>
      <c r="L50" s="235"/>
      <c r="M50" s="235"/>
      <c r="N50" s="235"/>
      <c r="O50" s="235"/>
      <c r="P50" s="235"/>
      <c r="Q50" s="235"/>
      <c r="R50" s="235"/>
      <c r="S50" s="235"/>
      <c r="T50" s="235"/>
      <c r="U50" s="235"/>
      <c r="V50" s="235"/>
      <c r="W50" s="235"/>
      <c r="X50" s="235"/>
      <c r="Y50" s="235"/>
      <c r="Z50" s="235"/>
      <c r="AA50" s="235"/>
      <c r="AB50" s="235"/>
      <c r="AC50" s="235"/>
      <c r="AD50" s="235"/>
      <c r="AE50" s="235"/>
      <c r="AF50" s="235"/>
      <c r="AG50" s="235"/>
      <c r="AH50" s="235"/>
    </row>
    <row r="51" spans="1:34" ht="12" customHeight="1" x14ac:dyDescent="0.25">
      <c r="A51" s="235"/>
      <c r="B51" s="235"/>
      <c r="C51" s="235"/>
      <c r="D51" s="235"/>
      <c r="E51" s="235"/>
      <c r="F51" s="235"/>
      <c r="G51" s="235"/>
      <c r="H51" s="235"/>
      <c r="I51" s="235"/>
      <c r="J51" s="235"/>
      <c r="K51" s="235"/>
      <c r="L51" s="235"/>
      <c r="M51" s="235"/>
      <c r="N51" s="235"/>
      <c r="O51" s="235"/>
    </row>
    <row r="52" spans="1:34" ht="12" customHeight="1" x14ac:dyDescent="0.25">
      <c r="A52" s="235"/>
      <c r="B52" s="235"/>
      <c r="C52" s="235"/>
      <c r="D52" s="235"/>
      <c r="E52" s="235"/>
      <c r="F52" s="235"/>
      <c r="G52" s="235"/>
      <c r="H52" s="235"/>
      <c r="I52" s="235"/>
      <c r="J52" s="235"/>
      <c r="K52" s="235"/>
      <c r="L52" s="235"/>
      <c r="M52" s="235"/>
      <c r="N52" s="235"/>
      <c r="O52" s="235"/>
    </row>
    <row r="53" spans="1:34" ht="12" customHeight="1" x14ac:dyDescent="0.25">
      <c r="A53" s="235"/>
      <c r="B53" s="235"/>
      <c r="C53" s="235"/>
      <c r="D53" s="235"/>
      <c r="E53" s="235"/>
      <c r="F53" s="235"/>
      <c r="G53" s="235"/>
      <c r="H53" s="235"/>
      <c r="I53" s="235"/>
      <c r="J53" s="235"/>
      <c r="K53" s="235"/>
      <c r="L53" s="235"/>
      <c r="M53" s="235"/>
      <c r="N53" s="235"/>
      <c r="O53" s="235"/>
    </row>
    <row r="54" spans="1:34" ht="12" customHeight="1" x14ac:dyDescent="0.25">
      <c r="A54" s="235"/>
      <c r="B54" s="235"/>
      <c r="C54" s="235"/>
      <c r="D54" s="235"/>
      <c r="E54" s="235"/>
      <c r="F54" s="235"/>
      <c r="G54" s="235"/>
      <c r="H54" s="235"/>
      <c r="I54" s="235"/>
      <c r="J54" s="235"/>
      <c r="K54" s="235"/>
      <c r="L54" s="235"/>
      <c r="M54" s="235"/>
      <c r="N54" s="235"/>
      <c r="O54" s="235"/>
    </row>
    <row r="55" spans="1:34" ht="12" customHeight="1" x14ac:dyDescent="0.25">
      <c r="A55" s="235"/>
      <c r="B55" s="235"/>
      <c r="C55" s="235"/>
      <c r="D55" s="235"/>
      <c r="E55" s="235"/>
      <c r="F55" s="235"/>
      <c r="G55" s="235"/>
      <c r="H55" s="235"/>
      <c r="I55" s="235"/>
      <c r="J55" s="235"/>
      <c r="K55" s="235"/>
      <c r="L55" s="235"/>
      <c r="M55" s="235"/>
      <c r="N55" s="235"/>
      <c r="O55" s="235"/>
    </row>
    <row r="56" spans="1:34" ht="12" customHeight="1" x14ac:dyDescent="0.25">
      <c r="A56" s="235"/>
      <c r="B56" s="235"/>
      <c r="C56" s="235"/>
      <c r="D56" s="235"/>
      <c r="E56" s="235"/>
      <c r="F56" s="235"/>
      <c r="G56" s="235"/>
      <c r="H56" s="235"/>
      <c r="I56" s="235"/>
      <c r="J56" s="235"/>
      <c r="K56" s="235"/>
      <c r="L56" s="235"/>
      <c r="M56" s="235"/>
      <c r="N56" s="235"/>
      <c r="O56" s="235"/>
    </row>
    <row r="57" spans="1:34" ht="12" customHeight="1" x14ac:dyDescent="0.25">
      <c r="A57" s="235"/>
      <c r="B57" s="235"/>
      <c r="C57" s="235"/>
      <c r="D57" s="235"/>
      <c r="E57" s="235"/>
      <c r="F57" s="235"/>
      <c r="G57" s="235"/>
      <c r="H57" s="235"/>
      <c r="I57" s="235"/>
      <c r="J57" s="235"/>
      <c r="K57" s="235"/>
      <c r="L57" s="235"/>
      <c r="M57" s="235"/>
      <c r="N57" s="235"/>
      <c r="O57" s="235"/>
    </row>
    <row r="58" spans="1:34" ht="12" customHeight="1" x14ac:dyDescent="0.25">
      <c r="A58" s="235"/>
      <c r="B58" s="235"/>
      <c r="C58" s="235"/>
      <c r="D58" s="235"/>
      <c r="E58" s="235"/>
      <c r="F58" s="235"/>
      <c r="G58" s="235"/>
      <c r="H58" s="235"/>
      <c r="I58" s="235"/>
      <c r="J58" s="235"/>
      <c r="K58" s="235"/>
      <c r="L58" s="235"/>
      <c r="M58" s="235"/>
      <c r="N58" s="235"/>
      <c r="O58" s="235"/>
    </row>
    <row r="59" spans="1:34" ht="12" customHeight="1" x14ac:dyDescent="0.25">
      <c r="A59" s="235"/>
      <c r="B59" s="235"/>
      <c r="C59" s="235"/>
      <c r="D59" s="235"/>
      <c r="E59" s="235"/>
      <c r="F59" s="235"/>
      <c r="G59" s="235"/>
      <c r="H59" s="235"/>
      <c r="I59" s="235"/>
      <c r="J59" s="235"/>
      <c r="K59" s="235"/>
      <c r="L59" s="235"/>
      <c r="M59" s="235"/>
      <c r="N59" s="235"/>
      <c r="O59" s="235"/>
    </row>
    <row r="60" spans="1:34" ht="12" customHeight="1" x14ac:dyDescent="0.25">
      <c r="A60" s="235"/>
      <c r="B60" s="235"/>
      <c r="C60" s="235"/>
      <c r="D60" s="235"/>
      <c r="E60" s="235"/>
      <c r="F60" s="235"/>
      <c r="G60" s="235"/>
      <c r="H60" s="235"/>
      <c r="I60" s="235"/>
      <c r="J60" s="235"/>
      <c r="K60" s="235"/>
      <c r="L60" s="235"/>
      <c r="M60" s="235"/>
      <c r="N60" s="235"/>
      <c r="O60" s="235"/>
    </row>
    <row r="61" spans="1:34" ht="12" customHeight="1" x14ac:dyDescent="0.25">
      <c r="A61" s="235"/>
      <c r="B61" s="235"/>
      <c r="C61" s="235"/>
      <c r="D61" s="235"/>
      <c r="E61" s="235"/>
      <c r="F61" s="235"/>
      <c r="G61" s="235"/>
      <c r="H61" s="235"/>
      <c r="I61" s="235"/>
      <c r="J61" s="235"/>
      <c r="K61" s="235"/>
      <c r="L61" s="235"/>
      <c r="M61" s="235"/>
      <c r="N61" s="235"/>
      <c r="O61" s="235"/>
    </row>
    <row r="62" spans="1:34" ht="12" customHeight="1" x14ac:dyDescent="0.25">
      <c r="A62" s="235"/>
      <c r="B62" s="235"/>
      <c r="C62" s="235"/>
      <c r="D62" s="235"/>
      <c r="E62" s="235"/>
      <c r="F62" s="235"/>
      <c r="G62" s="235"/>
      <c r="H62" s="235"/>
      <c r="I62" s="235"/>
      <c r="J62" s="235"/>
      <c r="K62" s="235"/>
      <c r="L62" s="235"/>
      <c r="M62" s="235"/>
      <c r="N62" s="235"/>
      <c r="O62" s="235"/>
    </row>
    <row r="63" spans="1:34" ht="12" customHeight="1" x14ac:dyDescent="0.25">
      <c r="A63" s="235"/>
      <c r="B63" s="235"/>
      <c r="C63" s="235"/>
      <c r="D63" s="235"/>
      <c r="E63" s="235"/>
      <c r="F63" s="235"/>
      <c r="G63" s="235"/>
      <c r="H63" s="235"/>
      <c r="I63" s="235"/>
      <c r="J63" s="235"/>
      <c r="K63" s="235"/>
      <c r="L63" s="235"/>
      <c r="M63" s="235"/>
      <c r="N63" s="235"/>
      <c r="O63" s="235"/>
    </row>
    <row r="64" spans="1:34" ht="12" customHeight="1" x14ac:dyDescent="0.25">
      <c r="A64" s="235"/>
      <c r="B64" s="235"/>
      <c r="C64" s="235"/>
      <c r="D64" s="235"/>
      <c r="E64" s="235"/>
      <c r="F64" s="235"/>
      <c r="G64" s="235"/>
      <c r="H64" s="235"/>
      <c r="I64" s="235"/>
      <c r="J64" s="235"/>
      <c r="K64" s="235"/>
      <c r="L64" s="235"/>
      <c r="M64" s="235"/>
      <c r="N64" s="235"/>
      <c r="O64" s="235"/>
    </row>
    <row r="65" spans="1:17" ht="12" customHeight="1" x14ac:dyDescent="0.25">
      <c r="A65" s="235"/>
      <c r="B65" s="235"/>
      <c r="C65" s="235"/>
      <c r="D65" s="235"/>
      <c r="E65" s="235"/>
      <c r="F65" s="235"/>
      <c r="G65" s="235"/>
      <c r="H65" s="235"/>
      <c r="I65" s="235"/>
      <c r="J65" s="235"/>
      <c r="K65" s="235"/>
      <c r="L65" s="235"/>
      <c r="M65" s="235"/>
      <c r="N65" s="235"/>
      <c r="O65" s="235"/>
    </row>
    <row r="66" spans="1:17" ht="12" customHeight="1" x14ac:dyDescent="0.25">
      <c r="A66" s="235"/>
      <c r="B66" s="235"/>
      <c r="C66" s="235"/>
      <c r="D66" s="235"/>
      <c r="E66" s="235"/>
      <c r="F66" s="235"/>
      <c r="G66" s="235"/>
      <c r="H66" s="235"/>
      <c r="I66" s="235"/>
      <c r="J66" s="235"/>
      <c r="K66" s="235"/>
      <c r="L66" s="235"/>
      <c r="M66" s="235"/>
      <c r="N66" s="235"/>
      <c r="O66" s="235"/>
    </row>
    <row r="67" spans="1:17" ht="12" customHeight="1" x14ac:dyDescent="0.25">
      <c r="A67" s="235"/>
      <c r="B67" s="235"/>
      <c r="C67" s="235"/>
      <c r="D67" s="235"/>
      <c r="E67" s="235"/>
      <c r="F67" s="235"/>
      <c r="G67" s="235"/>
      <c r="H67" s="235"/>
      <c r="I67" s="235"/>
      <c r="J67" s="235"/>
      <c r="K67" s="235"/>
      <c r="L67" s="235"/>
      <c r="M67" s="235"/>
      <c r="N67" s="235"/>
      <c r="O67" s="235"/>
    </row>
    <row r="68" spans="1:17" ht="12" customHeight="1" x14ac:dyDescent="0.25">
      <c r="A68" s="235"/>
      <c r="B68" s="235"/>
      <c r="C68" s="235"/>
      <c r="D68" s="235"/>
      <c r="E68" s="235"/>
      <c r="F68" s="235"/>
      <c r="G68" s="235"/>
      <c r="H68" s="235"/>
      <c r="I68" s="235"/>
      <c r="J68" s="235"/>
      <c r="K68" s="235"/>
      <c r="L68" s="235"/>
      <c r="M68" s="235"/>
      <c r="N68" s="235"/>
      <c r="O68" s="235"/>
    </row>
    <row r="69" spans="1:17" ht="12" customHeight="1" x14ac:dyDescent="0.25">
      <c r="A69" s="235"/>
      <c r="B69" s="235"/>
      <c r="C69" s="235"/>
      <c r="D69" s="235"/>
      <c r="E69" s="235"/>
      <c r="F69" s="235"/>
      <c r="G69" s="235"/>
      <c r="H69" s="235"/>
      <c r="I69" s="235"/>
      <c r="J69" s="235"/>
      <c r="K69" s="235"/>
      <c r="L69" s="235"/>
      <c r="M69" s="235"/>
      <c r="N69" s="235"/>
      <c r="O69" s="235"/>
    </row>
    <row r="70" spans="1:17" ht="12" customHeight="1" x14ac:dyDescent="0.25">
      <c r="A70" s="235"/>
      <c r="B70" s="235"/>
      <c r="C70" s="235"/>
      <c r="D70" s="235"/>
      <c r="E70" s="235"/>
      <c r="F70" s="235"/>
      <c r="G70" s="235"/>
      <c r="H70" s="235"/>
      <c r="I70" s="235"/>
      <c r="J70" s="235"/>
      <c r="K70" s="235"/>
      <c r="L70" s="235"/>
      <c r="M70" s="235"/>
      <c r="N70" s="235"/>
      <c r="O70" s="235"/>
    </row>
    <row r="71" spans="1:17" ht="12" customHeight="1" x14ac:dyDescent="0.25">
      <c r="A71" s="235"/>
      <c r="B71" s="235"/>
      <c r="C71" s="235"/>
      <c r="D71" s="235"/>
      <c r="E71" s="235"/>
      <c r="F71" s="235"/>
      <c r="G71" s="235"/>
      <c r="H71" s="235"/>
      <c r="I71" s="235"/>
      <c r="J71" s="235"/>
      <c r="K71" s="235"/>
      <c r="L71" s="235"/>
      <c r="M71" s="235"/>
      <c r="N71" s="235"/>
      <c r="O71" s="235"/>
    </row>
    <row r="72" spans="1:17" ht="12" customHeight="1" x14ac:dyDescent="0.25">
      <c r="A72" s="235"/>
      <c r="B72" s="235"/>
      <c r="C72" s="235"/>
      <c r="D72" s="235"/>
      <c r="E72" s="235"/>
      <c r="F72" s="235"/>
      <c r="G72" s="235"/>
      <c r="H72" s="235"/>
      <c r="I72" s="235"/>
      <c r="J72" s="235"/>
      <c r="K72" s="235"/>
      <c r="L72" s="235"/>
      <c r="M72" s="235"/>
      <c r="N72" s="235"/>
      <c r="O72" s="235"/>
    </row>
    <row r="73" spans="1:17" ht="12" customHeight="1" x14ac:dyDescent="0.25">
      <c r="A73" s="235"/>
      <c r="B73" s="235"/>
      <c r="C73" s="235"/>
      <c r="D73" s="235"/>
      <c r="E73" s="235"/>
      <c r="F73" s="235"/>
      <c r="G73" s="235"/>
      <c r="H73" s="235"/>
      <c r="I73" s="235"/>
      <c r="J73" s="235"/>
      <c r="K73" s="235"/>
      <c r="L73" s="235"/>
      <c r="M73" s="235"/>
      <c r="N73" s="235"/>
      <c r="O73" s="235"/>
    </row>
    <row r="74" spans="1:17" ht="12" customHeight="1" x14ac:dyDescent="0.25">
      <c r="A74" s="235"/>
      <c r="B74" s="235"/>
      <c r="C74" s="235"/>
      <c r="D74" s="235"/>
      <c r="E74" s="235"/>
      <c r="F74" s="235"/>
      <c r="G74" s="235"/>
      <c r="H74" s="235"/>
      <c r="I74" s="235"/>
      <c r="J74" s="235"/>
      <c r="K74" s="235"/>
      <c r="L74" s="235"/>
      <c r="M74" s="235"/>
      <c r="N74" s="235"/>
      <c r="O74" s="235"/>
    </row>
    <row r="75" spans="1:17" ht="12" customHeight="1" x14ac:dyDescent="0.25">
      <c r="A75" s="235"/>
      <c r="B75" s="235"/>
      <c r="C75" s="235"/>
      <c r="D75" s="235"/>
      <c r="E75" s="235"/>
      <c r="F75" s="235"/>
      <c r="G75" s="235"/>
      <c r="H75" s="235"/>
      <c r="I75" s="235"/>
      <c r="J75" s="235"/>
      <c r="K75" s="235"/>
      <c r="L75" s="235"/>
      <c r="M75" s="235"/>
      <c r="N75" s="235"/>
      <c r="O75" s="235"/>
      <c r="P75" s="235"/>
    </row>
    <row r="76" spans="1:17" ht="12" customHeight="1" x14ac:dyDescent="0.25">
      <c r="A76" s="235"/>
      <c r="B76" s="235"/>
      <c r="C76" s="235"/>
      <c r="D76" s="235"/>
      <c r="E76" s="235"/>
      <c r="F76" s="235"/>
      <c r="G76" s="235"/>
      <c r="H76" s="235"/>
      <c r="I76" s="235"/>
      <c r="J76" s="235"/>
      <c r="K76" s="235"/>
      <c r="L76" s="235"/>
      <c r="M76" s="235"/>
      <c r="N76" s="235"/>
      <c r="O76" s="235"/>
      <c r="P76" s="235"/>
    </row>
    <row r="77" spans="1:17" ht="12" customHeight="1" x14ac:dyDescent="0.25">
      <c r="A77" s="235"/>
      <c r="B77" s="235"/>
      <c r="C77" s="235"/>
      <c r="D77" s="235"/>
      <c r="E77" s="235"/>
      <c r="F77" s="235"/>
      <c r="G77" s="235"/>
      <c r="H77" s="235"/>
      <c r="I77" s="235"/>
      <c r="J77" s="235"/>
      <c r="K77" s="235"/>
      <c r="L77" s="235"/>
      <c r="M77" s="235"/>
      <c r="N77" s="235"/>
      <c r="O77" s="235"/>
      <c r="P77" s="235"/>
    </row>
    <row r="78" spans="1:17" ht="12" customHeight="1" x14ac:dyDescent="0.25">
      <c r="A78" s="235"/>
      <c r="B78" s="235"/>
      <c r="C78" s="235"/>
      <c r="D78" s="235"/>
      <c r="E78" s="235"/>
      <c r="F78" s="235"/>
      <c r="G78" s="235"/>
      <c r="H78" s="235"/>
      <c r="I78" s="235"/>
      <c r="J78" s="235"/>
      <c r="K78" s="235"/>
      <c r="L78" s="235"/>
      <c r="M78" s="235"/>
      <c r="N78" s="235"/>
      <c r="O78" s="235"/>
      <c r="P78" s="235"/>
    </row>
    <row r="79" spans="1:17" ht="12" customHeight="1" x14ac:dyDescent="0.25">
      <c r="A79" s="235"/>
      <c r="B79" s="235"/>
      <c r="C79" s="235"/>
      <c r="D79" s="235"/>
      <c r="E79" s="235"/>
      <c r="F79" s="235"/>
      <c r="G79" s="235"/>
      <c r="H79" s="235"/>
      <c r="I79" s="235"/>
      <c r="J79" s="235"/>
      <c r="K79" s="235"/>
      <c r="L79" s="235"/>
      <c r="M79" s="235"/>
      <c r="N79" s="235"/>
      <c r="O79" s="235"/>
      <c r="P79" s="235"/>
    </row>
    <row r="80" spans="1:17" ht="12" customHeight="1" x14ac:dyDescent="0.25">
      <c r="A80" s="235"/>
      <c r="B80" s="235"/>
      <c r="C80" s="235"/>
      <c r="D80" s="235"/>
      <c r="E80" s="235"/>
      <c r="F80" s="235"/>
      <c r="G80" s="235"/>
      <c r="H80" s="235"/>
      <c r="I80" s="235"/>
      <c r="J80" s="235"/>
      <c r="K80" s="235"/>
      <c r="L80" s="235"/>
      <c r="M80" s="235"/>
      <c r="N80" s="235"/>
      <c r="O80" s="235"/>
      <c r="P80" s="235"/>
      <c r="Q80" s="235"/>
    </row>
    <row r="81" spans="1:17" ht="12" customHeight="1" x14ac:dyDescent="0.25">
      <c r="A81" s="235"/>
      <c r="B81" s="235"/>
      <c r="C81" s="235"/>
      <c r="D81" s="235"/>
      <c r="E81" s="235"/>
      <c r="F81" s="235"/>
      <c r="G81" s="235"/>
      <c r="H81" s="235"/>
      <c r="I81" s="235"/>
      <c r="J81" s="235"/>
      <c r="K81" s="235"/>
      <c r="L81" s="235"/>
      <c r="M81" s="235"/>
      <c r="N81" s="235"/>
      <c r="O81" s="235"/>
      <c r="P81" s="235"/>
      <c r="Q81" s="235"/>
    </row>
    <row r="82" spans="1:17" ht="12" customHeight="1" x14ac:dyDescent="0.25">
      <c r="A82" s="235"/>
      <c r="B82" s="235"/>
      <c r="C82" s="235"/>
      <c r="D82" s="235"/>
      <c r="E82" s="235"/>
      <c r="F82" s="235"/>
      <c r="G82" s="235"/>
      <c r="H82" s="235"/>
      <c r="I82" s="235"/>
      <c r="J82" s="235"/>
      <c r="K82" s="235"/>
      <c r="L82" s="235"/>
      <c r="M82" s="235"/>
      <c r="N82" s="235"/>
      <c r="O82" s="235"/>
      <c r="P82" s="235"/>
      <c r="Q82" s="235"/>
    </row>
    <row r="83" spans="1:17" ht="12" customHeight="1" x14ac:dyDescent="0.25">
      <c r="A83" s="235"/>
      <c r="B83" s="235"/>
      <c r="C83" s="235"/>
      <c r="D83" s="235"/>
      <c r="E83" s="235"/>
      <c r="F83" s="235"/>
      <c r="G83" s="235"/>
      <c r="H83" s="235"/>
      <c r="I83" s="235"/>
      <c r="J83" s="235"/>
      <c r="K83" s="235"/>
      <c r="L83" s="235"/>
      <c r="M83" s="235"/>
      <c r="N83" s="235"/>
      <c r="O83" s="235"/>
      <c r="P83" s="235"/>
      <c r="Q83" s="235"/>
    </row>
    <row r="84" spans="1:17" ht="12" customHeight="1" x14ac:dyDescent="0.25">
      <c r="A84" s="235"/>
      <c r="B84" s="235"/>
      <c r="C84" s="235"/>
      <c r="D84" s="235"/>
      <c r="E84" s="235"/>
      <c r="F84" s="235"/>
      <c r="G84" s="235"/>
      <c r="H84" s="235"/>
      <c r="I84" s="235"/>
      <c r="J84" s="235"/>
      <c r="K84" s="235"/>
      <c r="L84" s="235"/>
      <c r="M84" s="235"/>
      <c r="N84" s="235"/>
      <c r="O84" s="235"/>
      <c r="P84" s="235"/>
      <c r="Q84" s="235"/>
    </row>
    <row r="85" spans="1:17" ht="12" customHeight="1" x14ac:dyDescent="0.25">
      <c r="A85" s="235"/>
      <c r="B85" s="235"/>
      <c r="C85" s="235"/>
      <c r="D85" s="235"/>
      <c r="E85" s="235"/>
      <c r="F85" s="235"/>
      <c r="G85" s="235"/>
      <c r="H85" s="235"/>
      <c r="I85" s="235"/>
      <c r="J85" s="235"/>
      <c r="K85" s="235"/>
      <c r="L85" s="235"/>
      <c r="M85" s="235"/>
      <c r="N85" s="235"/>
      <c r="O85" s="235"/>
      <c r="P85" s="235"/>
      <c r="Q85" s="235"/>
    </row>
    <row r="86" spans="1:17" ht="12" customHeight="1" x14ac:dyDescent="0.25">
      <c r="A86" s="235"/>
      <c r="B86" s="235"/>
      <c r="C86" s="235"/>
      <c r="D86" s="235"/>
      <c r="E86" s="235"/>
      <c r="F86" s="235"/>
      <c r="G86" s="235"/>
      <c r="H86" s="235"/>
      <c r="I86" s="235"/>
      <c r="J86" s="235"/>
      <c r="K86" s="235"/>
      <c r="L86" s="235"/>
      <c r="M86" s="235"/>
      <c r="N86" s="235"/>
      <c r="O86" s="235"/>
      <c r="P86" s="235"/>
      <c r="Q86" s="235"/>
    </row>
    <row r="87" spans="1:17" ht="12" customHeight="1" x14ac:dyDescent="0.25">
      <c r="A87" s="235"/>
      <c r="B87" s="235"/>
      <c r="C87" s="235"/>
      <c r="D87" s="235"/>
      <c r="E87" s="235"/>
      <c r="F87" s="235"/>
      <c r="G87" s="235"/>
      <c r="H87" s="235"/>
      <c r="I87" s="235"/>
      <c r="J87" s="235"/>
      <c r="K87" s="235"/>
      <c r="L87" s="235"/>
      <c r="M87" s="235"/>
      <c r="N87" s="235"/>
      <c r="O87" s="235"/>
      <c r="P87" s="235"/>
      <c r="Q87" s="235"/>
    </row>
    <row r="88" spans="1:17" ht="12" customHeight="1" x14ac:dyDescent="0.25">
      <c r="A88" s="235"/>
      <c r="B88" s="235"/>
      <c r="C88" s="235"/>
      <c r="D88" s="235"/>
      <c r="E88" s="235"/>
      <c r="F88" s="235"/>
      <c r="G88" s="235"/>
      <c r="H88" s="235"/>
      <c r="I88" s="235"/>
      <c r="J88" s="235"/>
      <c r="K88" s="235"/>
      <c r="L88" s="235"/>
      <c r="M88" s="235"/>
      <c r="N88" s="235"/>
      <c r="O88" s="235"/>
      <c r="P88" s="235"/>
      <c r="Q88" s="235"/>
    </row>
    <row r="89" spans="1:17" ht="12" customHeight="1" x14ac:dyDescent="0.25">
      <c r="A89" s="235"/>
      <c r="B89" s="235"/>
      <c r="C89" s="235"/>
      <c r="D89" s="235"/>
      <c r="E89" s="235"/>
      <c r="F89" s="235"/>
      <c r="G89" s="235"/>
      <c r="H89" s="235"/>
      <c r="I89" s="235"/>
      <c r="J89" s="235"/>
      <c r="K89" s="235"/>
      <c r="L89" s="235"/>
      <c r="M89" s="235"/>
      <c r="N89" s="235"/>
      <c r="O89" s="235"/>
      <c r="P89" s="235"/>
      <c r="Q89" s="235"/>
    </row>
    <row r="90" spans="1:17" ht="12" customHeight="1" x14ac:dyDescent="0.25">
      <c r="A90" s="235"/>
      <c r="B90" s="235"/>
      <c r="C90" s="235"/>
      <c r="D90" s="235"/>
      <c r="E90" s="235"/>
      <c r="F90" s="235"/>
      <c r="G90" s="235"/>
      <c r="H90" s="235"/>
      <c r="I90" s="235"/>
      <c r="J90" s="235"/>
      <c r="K90" s="235"/>
      <c r="L90" s="235"/>
      <c r="M90" s="235"/>
      <c r="N90" s="235"/>
      <c r="O90" s="235"/>
      <c r="P90" s="235"/>
      <c r="Q90" s="235"/>
    </row>
    <row r="91" spans="1:17" ht="12" customHeight="1" x14ac:dyDescent="0.25">
      <c r="A91" s="235"/>
      <c r="B91" s="235"/>
      <c r="C91" s="235"/>
      <c r="D91" s="235"/>
      <c r="E91" s="235"/>
      <c r="F91" s="235"/>
      <c r="G91" s="235"/>
      <c r="H91" s="235"/>
      <c r="I91" s="235"/>
      <c r="J91" s="235"/>
      <c r="K91" s="235"/>
      <c r="L91" s="235"/>
      <c r="M91" s="235"/>
      <c r="N91" s="235"/>
      <c r="O91" s="235"/>
      <c r="P91" s="235"/>
      <c r="Q91" s="235"/>
    </row>
    <row r="92" spans="1:17" ht="12" customHeight="1" x14ac:dyDescent="0.25">
      <c r="A92" s="235"/>
      <c r="B92" s="235"/>
      <c r="C92" s="235"/>
      <c r="D92" s="235"/>
      <c r="E92" s="235"/>
      <c r="F92" s="235"/>
      <c r="G92" s="235"/>
      <c r="H92" s="235"/>
      <c r="I92" s="235"/>
      <c r="J92" s="235"/>
      <c r="K92" s="235"/>
      <c r="L92" s="235"/>
      <c r="M92" s="235"/>
      <c r="N92" s="235"/>
      <c r="O92" s="235"/>
      <c r="P92" s="235"/>
      <c r="Q92" s="235"/>
    </row>
    <row r="93" spans="1:17" ht="12" customHeight="1" x14ac:dyDescent="0.25">
      <c r="A93" s="235"/>
      <c r="B93" s="235"/>
      <c r="C93" s="235"/>
      <c r="D93" s="235"/>
      <c r="E93" s="235"/>
      <c r="F93" s="235"/>
      <c r="G93" s="235"/>
      <c r="H93" s="235"/>
      <c r="I93" s="235"/>
      <c r="J93" s="235"/>
      <c r="K93" s="235"/>
      <c r="L93" s="235"/>
      <c r="M93" s="235"/>
      <c r="N93" s="235"/>
      <c r="O93" s="235"/>
      <c r="P93" s="235"/>
      <c r="Q93" s="235"/>
    </row>
    <row r="94" spans="1:17" ht="12" customHeight="1" x14ac:dyDescent="0.25">
      <c r="A94" s="235"/>
      <c r="B94" s="235"/>
      <c r="C94" s="235"/>
      <c r="D94" s="235"/>
      <c r="E94" s="235"/>
      <c r="F94" s="235"/>
      <c r="G94" s="235"/>
      <c r="H94" s="235"/>
      <c r="I94" s="235"/>
      <c r="J94" s="235"/>
      <c r="K94" s="235"/>
      <c r="L94" s="235"/>
      <c r="M94" s="235"/>
      <c r="N94" s="235"/>
      <c r="O94" s="235"/>
      <c r="P94" s="235"/>
      <c r="Q94" s="235"/>
    </row>
    <row r="95" spans="1:17" ht="12" customHeight="1" x14ac:dyDescent="0.25">
      <c r="A95" s="235"/>
      <c r="B95" s="235"/>
      <c r="C95" s="235"/>
      <c r="D95" s="235"/>
      <c r="E95" s="235"/>
      <c r="F95" s="235"/>
      <c r="G95" s="235"/>
      <c r="H95" s="235"/>
      <c r="I95" s="235"/>
      <c r="J95" s="235"/>
      <c r="K95" s="235"/>
      <c r="L95" s="235"/>
      <c r="M95" s="235"/>
      <c r="N95" s="235"/>
      <c r="O95" s="235"/>
      <c r="P95" s="235"/>
      <c r="Q95" s="235"/>
    </row>
    <row r="96" spans="1:17" ht="12" customHeight="1" x14ac:dyDescent="0.25">
      <c r="A96" s="235"/>
      <c r="B96" s="235"/>
      <c r="C96" s="235"/>
      <c r="D96" s="235"/>
      <c r="E96" s="235"/>
      <c r="F96" s="235"/>
      <c r="G96" s="235"/>
      <c r="H96" s="235"/>
      <c r="I96" s="235"/>
      <c r="J96" s="235"/>
      <c r="K96" s="235"/>
      <c r="L96" s="235"/>
      <c r="M96" s="235"/>
      <c r="N96" s="235"/>
      <c r="O96" s="235"/>
      <c r="P96" s="235"/>
      <c r="Q96" s="235"/>
    </row>
    <row r="97" spans="1:17" ht="12" customHeight="1" x14ac:dyDescent="0.25">
      <c r="A97" s="235"/>
      <c r="B97" s="235"/>
      <c r="C97" s="235"/>
      <c r="D97" s="235"/>
      <c r="E97" s="235"/>
      <c r="F97" s="235"/>
      <c r="G97" s="235"/>
      <c r="H97" s="235"/>
      <c r="I97" s="235"/>
      <c r="J97" s="235"/>
      <c r="K97" s="235"/>
      <c r="L97" s="235"/>
      <c r="M97" s="235"/>
      <c r="N97" s="235"/>
      <c r="O97" s="235"/>
      <c r="P97" s="235"/>
      <c r="Q97" s="235"/>
    </row>
    <row r="98" spans="1:17" ht="12" customHeight="1" x14ac:dyDescent="0.25">
      <c r="A98" s="235"/>
      <c r="B98" s="235"/>
      <c r="C98" s="235"/>
      <c r="D98" s="235"/>
      <c r="E98" s="235"/>
      <c r="F98" s="235"/>
      <c r="G98" s="235"/>
      <c r="H98" s="235"/>
      <c r="I98" s="235"/>
      <c r="J98" s="235"/>
      <c r="K98" s="235"/>
      <c r="L98" s="235"/>
      <c r="M98" s="235"/>
      <c r="N98" s="235"/>
      <c r="O98" s="235"/>
      <c r="P98" s="235"/>
      <c r="Q98" s="235"/>
    </row>
    <row r="99" spans="1:17" ht="12" customHeight="1" x14ac:dyDescent="0.25">
      <c r="A99" s="235"/>
      <c r="B99" s="235"/>
      <c r="C99" s="235"/>
      <c r="D99" s="235"/>
      <c r="E99" s="235"/>
      <c r="F99" s="235"/>
      <c r="G99" s="235"/>
      <c r="H99" s="235"/>
      <c r="I99" s="235"/>
      <c r="J99" s="235"/>
      <c r="K99" s="235"/>
      <c r="L99" s="235"/>
      <c r="M99" s="235"/>
      <c r="N99" s="235"/>
      <c r="O99" s="235"/>
      <c r="P99" s="235"/>
      <c r="Q99" s="235"/>
    </row>
    <row r="100" spans="1:17" ht="12" customHeight="1" x14ac:dyDescent="0.25">
      <c r="A100" s="235"/>
      <c r="B100" s="235"/>
      <c r="C100" s="235"/>
      <c r="D100" s="235"/>
      <c r="E100" s="235"/>
      <c r="F100" s="235"/>
      <c r="G100" s="235"/>
      <c r="H100" s="235"/>
      <c r="I100" s="235"/>
      <c r="J100" s="235"/>
      <c r="K100" s="235"/>
      <c r="L100" s="235"/>
      <c r="M100" s="235"/>
      <c r="N100" s="235"/>
      <c r="O100" s="235"/>
      <c r="P100" s="235"/>
      <c r="Q100" s="235"/>
    </row>
    <row r="101" spans="1:17" ht="12" customHeight="1" x14ac:dyDescent="0.25">
      <c r="A101" s="235"/>
      <c r="B101" s="235"/>
      <c r="C101" s="235"/>
      <c r="D101" s="235"/>
      <c r="E101" s="235"/>
      <c r="F101" s="235"/>
      <c r="G101" s="235"/>
      <c r="H101" s="235"/>
      <c r="I101" s="235"/>
      <c r="J101" s="235"/>
      <c r="K101" s="235"/>
      <c r="L101" s="235"/>
      <c r="M101" s="235"/>
      <c r="N101" s="235"/>
      <c r="O101" s="235"/>
      <c r="P101" s="235"/>
      <c r="Q101" s="235"/>
    </row>
    <row r="102" spans="1:17" ht="12" customHeight="1" x14ac:dyDescent="0.25">
      <c r="A102" s="235"/>
      <c r="B102" s="235"/>
      <c r="C102" s="235"/>
      <c r="D102" s="235"/>
      <c r="E102" s="235"/>
      <c r="F102" s="235"/>
      <c r="G102" s="235"/>
      <c r="H102" s="235"/>
      <c r="I102" s="235"/>
      <c r="J102" s="235"/>
      <c r="K102" s="235"/>
      <c r="L102" s="235"/>
      <c r="M102" s="235"/>
      <c r="N102" s="235"/>
      <c r="O102" s="235"/>
      <c r="P102" s="235"/>
      <c r="Q102" s="235"/>
    </row>
    <row r="103" spans="1:17" ht="12" customHeight="1" x14ac:dyDescent="0.25">
      <c r="A103" s="235"/>
      <c r="B103" s="235"/>
      <c r="C103" s="235"/>
      <c r="D103" s="235"/>
      <c r="E103" s="235"/>
      <c r="F103" s="235"/>
      <c r="G103" s="235"/>
      <c r="H103" s="235"/>
      <c r="I103" s="235"/>
      <c r="J103" s="235"/>
      <c r="K103" s="235"/>
      <c r="L103" s="235"/>
      <c r="M103" s="235"/>
      <c r="N103" s="235"/>
      <c r="O103" s="235"/>
      <c r="P103" s="235"/>
      <c r="Q103" s="235"/>
    </row>
    <row r="104" spans="1:17" ht="12" customHeight="1" x14ac:dyDescent="0.25">
      <c r="A104" s="235"/>
      <c r="B104" s="235"/>
      <c r="C104" s="235"/>
      <c r="D104" s="235"/>
      <c r="E104" s="235"/>
      <c r="F104" s="235"/>
      <c r="G104" s="235"/>
      <c r="H104" s="235"/>
      <c r="I104" s="235"/>
      <c r="J104" s="235"/>
      <c r="K104" s="235"/>
      <c r="L104" s="235"/>
      <c r="M104" s="235"/>
      <c r="N104" s="235"/>
      <c r="O104" s="235"/>
      <c r="P104" s="235"/>
      <c r="Q104" s="235"/>
    </row>
    <row r="105" spans="1:17" ht="12" customHeight="1" x14ac:dyDescent="0.25">
      <c r="A105" s="235"/>
      <c r="B105" s="235"/>
      <c r="C105" s="235"/>
      <c r="D105" s="235"/>
      <c r="E105" s="235"/>
      <c r="F105" s="235"/>
      <c r="G105" s="235"/>
      <c r="H105" s="235"/>
      <c r="I105" s="235"/>
      <c r="J105" s="235"/>
      <c r="K105" s="235"/>
      <c r="L105" s="235"/>
      <c r="M105" s="235"/>
      <c r="N105" s="235"/>
      <c r="O105" s="235"/>
      <c r="P105" s="235"/>
      <c r="Q105" s="235"/>
    </row>
    <row r="106" spans="1:17" ht="12" customHeight="1" x14ac:dyDescent="0.25">
      <c r="A106" s="235"/>
      <c r="B106" s="235"/>
      <c r="C106" s="235"/>
      <c r="D106" s="235"/>
      <c r="E106" s="235"/>
      <c r="F106" s="235"/>
      <c r="G106" s="235"/>
      <c r="H106" s="235"/>
      <c r="I106" s="235"/>
      <c r="J106" s="235"/>
      <c r="K106" s="235"/>
      <c r="L106" s="235"/>
      <c r="M106" s="235"/>
      <c r="N106" s="235"/>
      <c r="O106" s="235"/>
      <c r="P106" s="235"/>
      <c r="Q106" s="235"/>
    </row>
    <row r="107" spans="1:17" ht="12" customHeight="1" x14ac:dyDescent="0.25">
      <c r="A107" s="235"/>
      <c r="B107" s="235"/>
      <c r="C107" s="235"/>
      <c r="D107" s="235"/>
      <c r="E107" s="235"/>
      <c r="F107" s="235"/>
      <c r="G107" s="235"/>
      <c r="H107" s="235"/>
      <c r="I107" s="235"/>
      <c r="J107" s="235"/>
      <c r="K107" s="235"/>
      <c r="L107" s="235"/>
      <c r="M107" s="235"/>
      <c r="N107" s="235"/>
      <c r="O107" s="235"/>
      <c r="P107" s="235"/>
      <c r="Q107" s="235"/>
    </row>
    <row r="108" spans="1:17" ht="12" customHeight="1" x14ac:dyDescent="0.25">
      <c r="A108" s="235"/>
      <c r="B108" s="235"/>
      <c r="C108" s="235"/>
      <c r="D108" s="235"/>
      <c r="E108" s="235"/>
      <c r="F108" s="235"/>
      <c r="G108" s="235"/>
      <c r="H108" s="235"/>
      <c r="I108" s="235"/>
      <c r="J108" s="235"/>
      <c r="K108" s="235"/>
      <c r="L108" s="235"/>
      <c r="M108" s="235"/>
      <c r="N108" s="235"/>
      <c r="O108" s="235"/>
      <c r="P108" s="235"/>
      <c r="Q108" s="235"/>
    </row>
    <row r="109" spans="1:17" ht="12" customHeight="1" x14ac:dyDescent="0.25">
      <c r="A109" s="235"/>
      <c r="B109" s="235"/>
      <c r="C109" s="235"/>
      <c r="D109" s="235"/>
      <c r="E109" s="235"/>
      <c r="F109" s="235"/>
      <c r="G109" s="235"/>
      <c r="H109" s="235"/>
      <c r="I109" s="235"/>
      <c r="J109" s="235"/>
      <c r="K109" s="235"/>
      <c r="L109" s="235"/>
      <c r="M109" s="235"/>
      <c r="N109" s="235"/>
      <c r="O109" s="235"/>
      <c r="P109" s="235"/>
      <c r="Q109" s="235"/>
    </row>
    <row r="110" spans="1:17" ht="12" customHeight="1" x14ac:dyDescent="0.25">
      <c r="A110" s="235"/>
      <c r="B110" s="235"/>
      <c r="C110" s="235"/>
      <c r="D110" s="235"/>
      <c r="E110" s="235"/>
      <c r="F110" s="235"/>
      <c r="G110" s="235"/>
      <c r="H110" s="235"/>
      <c r="I110" s="235"/>
      <c r="J110" s="235"/>
      <c r="K110" s="235"/>
      <c r="L110" s="235"/>
      <c r="M110" s="235"/>
      <c r="N110" s="235"/>
      <c r="O110" s="235"/>
      <c r="P110" s="235"/>
      <c r="Q110" s="235"/>
    </row>
    <row r="111" spans="1:17" ht="12" customHeight="1" x14ac:dyDescent="0.25">
      <c r="A111" s="235"/>
      <c r="B111" s="235"/>
      <c r="C111" s="235"/>
      <c r="D111" s="235"/>
      <c r="E111" s="235"/>
      <c r="F111" s="235"/>
      <c r="G111" s="235"/>
      <c r="H111" s="235"/>
      <c r="I111" s="235"/>
      <c r="J111" s="235"/>
      <c r="K111" s="235"/>
      <c r="L111" s="235"/>
      <c r="M111" s="235"/>
      <c r="N111" s="235"/>
      <c r="O111" s="235"/>
      <c r="P111" s="235"/>
      <c r="Q111" s="235"/>
    </row>
    <row r="112" spans="1:17" ht="12" customHeight="1" x14ac:dyDescent="0.25">
      <c r="A112" s="235"/>
      <c r="B112" s="235"/>
      <c r="C112" s="235"/>
      <c r="D112" s="235"/>
      <c r="E112" s="235"/>
      <c r="F112" s="235"/>
      <c r="G112" s="235"/>
      <c r="H112" s="235"/>
      <c r="I112" s="235"/>
      <c r="J112" s="235"/>
      <c r="K112" s="235"/>
      <c r="L112" s="235"/>
      <c r="M112" s="235"/>
      <c r="N112" s="235"/>
      <c r="O112" s="235"/>
      <c r="P112" s="235"/>
      <c r="Q112" s="235"/>
    </row>
    <row r="113" spans="1:17" ht="12" customHeight="1" x14ac:dyDescent="0.25">
      <c r="A113" s="235"/>
      <c r="B113" s="235"/>
      <c r="C113" s="235"/>
      <c r="D113" s="235"/>
      <c r="E113" s="235"/>
      <c r="F113" s="235"/>
      <c r="G113" s="235"/>
      <c r="H113" s="235"/>
      <c r="I113" s="235"/>
      <c r="J113" s="235"/>
      <c r="K113" s="235"/>
      <c r="L113" s="235"/>
      <c r="M113" s="235"/>
      <c r="N113" s="235"/>
      <c r="O113" s="235"/>
      <c r="P113" s="235"/>
      <c r="Q113" s="235"/>
    </row>
    <row r="114" spans="1:17" ht="12" customHeight="1" x14ac:dyDescent="0.25">
      <c r="A114" s="235"/>
      <c r="B114" s="235"/>
      <c r="C114" s="235"/>
      <c r="D114" s="235"/>
      <c r="E114" s="235"/>
      <c r="F114" s="235"/>
      <c r="G114" s="235"/>
      <c r="H114" s="235"/>
      <c r="I114" s="235"/>
      <c r="J114" s="235"/>
      <c r="K114" s="235"/>
      <c r="L114" s="235"/>
      <c r="M114" s="235"/>
      <c r="N114" s="235"/>
      <c r="O114" s="235"/>
      <c r="P114" s="235"/>
      <c r="Q114" s="235"/>
    </row>
    <row r="115" spans="1:17" ht="12" customHeight="1" x14ac:dyDescent="0.25">
      <c r="A115" s="235"/>
      <c r="B115" s="235"/>
      <c r="C115" s="235"/>
      <c r="D115" s="235"/>
      <c r="E115" s="235"/>
      <c r="F115" s="235"/>
      <c r="G115" s="235"/>
      <c r="H115" s="235"/>
      <c r="I115" s="235"/>
      <c r="J115" s="235"/>
      <c r="K115" s="235"/>
      <c r="L115" s="235"/>
      <c r="M115" s="235"/>
      <c r="N115" s="235"/>
      <c r="O115" s="235"/>
      <c r="P115" s="235"/>
      <c r="Q115" s="235"/>
    </row>
    <row r="116" spans="1:17" ht="12" customHeight="1" x14ac:dyDescent="0.25">
      <c r="A116" s="235"/>
      <c r="B116" s="235"/>
      <c r="C116" s="235"/>
      <c r="D116" s="235"/>
      <c r="E116" s="235"/>
      <c r="F116" s="235"/>
      <c r="G116" s="235"/>
      <c r="H116" s="235"/>
      <c r="I116" s="235"/>
      <c r="J116" s="235"/>
      <c r="K116" s="235"/>
      <c r="L116" s="235"/>
      <c r="M116" s="235"/>
      <c r="N116" s="235"/>
      <c r="O116" s="235"/>
      <c r="P116" s="235"/>
      <c r="Q116" s="235"/>
    </row>
    <row r="117" spans="1:17" ht="12" customHeight="1" x14ac:dyDescent="0.25">
      <c r="A117" s="235"/>
      <c r="B117" s="235"/>
      <c r="C117" s="235"/>
      <c r="D117" s="235"/>
      <c r="E117" s="235"/>
      <c r="F117" s="235"/>
      <c r="G117" s="235"/>
      <c r="H117" s="235"/>
      <c r="I117" s="235"/>
      <c r="J117" s="235"/>
      <c r="K117" s="235"/>
      <c r="L117" s="235"/>
      <c r="M117" s="235"/>
      <c r="N117" s="235"/>
      <c r="O117" s="235"/>
      <c r="P117" s="235"/>
      <c r="Q117" s="235"/>
    </row>
    <row r="118" spans="1:17" ht="12" customHeight="1" x14ac:dyDescent="0.25">
      <c r="A118" s="235"/>
      <c r="B118" s="235"/>
      <c r="C118" s="235"/>
      <c r="D118" s="235"/>
      <c r="E118" s="235"/>
      <c r="F118" s="235"/>
      <c r="G118" s="235"/>
      <c r="H118" s="235"/>
      <c r="I118" s="235"/>
      <c r="J118" s="235"/>
      <c r="K118" s="235"/>
      <c r="L118" s="235"/>
      <c r="M118" s="235"/>
      <c r="N118" s="235"/>
      <c r="O118" s="235"/>
      <c r="P118" s="235"/>
      <c r="Q118" s="235"/>
    </row>
    <row r="119" spans="1:17" ht="12" customHeight="1" x14ac:dyDescent="0.25">
      <c r="A119" s="235"/>
      <c r="B119" s="235"/>
      <c r="C119" s="235"/>
      <c r="D119" s="235"/>
      <c r="E119" s="235"/>
      <c r="F119" s="235"/>
      <c r="G119" s="235"/>
      <c r="H119" s="235"/>
      <c r="I119" s="235"/>
      <c r="J119" s="235"/>
      <c r="K119" s="235"/>
      <c r="L119" s="235"/>
      <c r="M119" s="235"/>
      <c r="N119" s="235"/>
      <c r="O119" s="235"/>
      <c r="P119" s="235"/>
      <c r="Q119" s="235"/>
    </row>
    <row r="120" spans="1:17" ht="12" customHeight="1" x14ac:dyDescent="0.25">
      <c r="A120" s="235"/>
      <c r="B120" s="235"/>
      <c r="C120" s="235"/>
      <c r="D120" s="235"/>
      <c r="E120" s="235"/>
      <c r="F120" s="235"/>
      <c r="G120" s="235"/>
      <c r="H120" s="235"/>
      <c r="I120" s="235"/>
      <c r="J120" s="235"/>
      <c r="K120" s="235"/>
      <c r="L120" s="235"/>
      <c r="M120" s="235"/>
      <c r="N120" s="235"/>
      <c r="O120" s="235"/>
      <c r="P120" s="235"/>
      <c r="Q120" s="235"/>
    </row>
    <row r="121" spans="1:17" ht="12" customHeight="1" x14ac:dyDescent="0.25">
      <c r="A121" s="235"/>
      <c r="B121" s="235"/>
      <c r="C121" s="235"/>
      <c r="D121" s="235"/>
      <c r="E121" s="235"/>
      <c r="F121" s="235"/>
      <c r="G121" s="235"/>
      <c r="H121" s="235"/>
      <c r="I121" s="235"/>
      <c r="J121" s="235"/>
      <c r="K121" s="235"/>
      <c r="L121" s="235"/>
      <c r="M121" s="235"/>
      <c r="N121" s="235"/>
      <c r="O121" s="235"/>
      <c r="P121" s="235"/>
      <c r="Q121" s="235"/>
    </row>
    <row r="122" spans="1:17" ht="12" customHeight="1" x14ac:dyDescent="0.25">
      <c r="A122" s="235"/>
      <c r="B122" s="235"/>
      <c r="C122" s="235"/>
      <c r="D122" s="235"/>
      <c r="E122" s="235"/>
      <c r="F122" s="235"/>
      <c r="G122" s="235"/>
      <c r="H122" s="235"/>
      <c r="I122" s="235"/>
      <c r="J122" s="235"/>
      <c r="K122" s="235"/>
      <c r="L122" s="235"/>
      <c r="M122" s="235"/>
      <c r="N122" s="235"/>
      <c r="O122" s="235"/>
      <c r="P122" s="235"/>
      <c r="Q122" s="235"/>
    </row>
    <row r="123" spans="1:17" ht="12" customHeight="1" x14ac:dyDescent="0.25">
      <c r="A123" s="235"/>
      <c r="B123" s="235"/>
      <c r="C123" s="235"/>
      <c r="D123" s="235"/>
      <c r="E123" s="235"/>
      <c r="F123" s="235"/>
      <c r="G123" s="235"/>
      <c r="H123" s="235"/>
      <c r="I123" s="235"/>
      <c r="J123" s="235"/>
      <c r="K123" s="235"/>
      <c r="L123" s="235"/>
      <c r="M123" s="235"/>
      <c r="N123" s="235"/>
      <c r="O123" s="235"/>
      <c r="P123" s="235"/>
      <c r="Q123" s="235"/>
    </row>
    <row r="124" spans="1:17" ht="12" customHeight="1" x14ac:dyDescent="0.25">
      <c r="A124" s="235"/>
      <c r="B124" s="235"/>
      <c r="C124" s="235"/>
      <c r="D124" s="235"/>
      <c r="E124" s="235"/>
      <c r="F124" s="235"/>
      <c r="G124" s="235"/>
      <c r="H124" s="235"/>
      <c r="I124" s="235"/>
      <c r="J124" s="235"/>
      <c r="K124" s="235"/>
      <c r="L124" s="235"/>
      <c r="M124" s="235"/>
      <c r="N124" s="235"/>
      <c r="O124" s="235"/>
      <c r="P124" s="235"/>
      <c r="Q124" s="235"/>
    </row>
    <row r="125" spans="1:17" ht="12" customHeight="1" x14ac:dyDescent="0.25">
      <c r="A125" s="235"/>
      <c r="B125" s="235"/>
      <c r="C125" s="235"/>
      <c r="D125" s="235"/>
      <c r="E125" s="235"/>
      <c r="F125" s="235"/>
      <c r="G125" s="235"/>
      <c r="H125" s="235"/>
      <c r="I125" s="235"/>
      <c r="J125" s="235"/>
      <c r="K125" s="235"/>
      <c r="L125" s="235"/>
      <c r="M125" s="235"/>
      <c r="N125" s="235"/>
      <c r="O125" s="235"/>
      <c r="P125" s="235"/>
      <c r="Q125" s="235"/>
    </row>
    <row r="126" spans="1:17" ht="12" customHeight="1" x14ac:dyDescent="0.25">
      <c r="A126" s="235"/>
      <c r="B126" s="235"/>
      <c r="C126" s="235"/>
      <c r="D126" s="235"/>
      <c r="E126" s="235"/>
      <c r="F126" s="235"/>
      <c r="G126" s="235"/>
      <c r="H126" s="235"/>
      <c r="I126" s="235"/>
      <c r="J126" s="235"/>
      <c r="K126" s="235"/>
      <c r="L126" s="235"/>
      <c r="M126" s="235"/>
      <c r="N126" s="235"/>
      <c r="O126" s="235"/>
      <c r="P126" s="235"/>
      <c r="Q126" s="235"/>
    </row>
    <row r="127" spans="1:17" ht="12" customHeight="1" x14ac:dyDescent="0.25">
      <c r="A127" s="235"/>
      <c r="B127" s="235"/>
      <c r="C127" s="235"/>
      <c r="D127" s="235"/>
      <c r="E127" s="235"/>
      <c r="F127" s="235"/>
      <c r="G127" s="235"/>
      <c r="H127" s="235"/>
      <c r="I127" s="235"/>
      <c r="J127" s="235"/>
      <c r="K127" s="235"/>
      <c r="L127" s="235"/>
      <c r="M127" s="235"/>
      <c r="N127" s="235"/>
      <c r="O127" s="235"/>
      <c r="P127" s="235"/>
      <c r="Q127" s="235"/>
    </row>
    <row r="128" spans="1:17" ht="12" customHeight="1" x14ac:dyDescent="0.25">
      <c r="A128" s="235"/>
      <c r="B128" s="235"/>
      <c r="C128" s="235"/>
      <c r="D128" s="235"/>
      <c r="E128" s="235"/>
      <c r="F128" s="235"/>
      <c r="G128" s="235"/>
      <c r="H128" s="235"/>
      <c r="I128" s="235"/>
      <c r="J128" s="235"/>
      <c r="K128" s="235"/>
      <c r="L128" s="235"/>
      <c r="M128" s="235"/>
      <c r="N128" s="235"/>
      <c r="O128" s="235"/>
      <c r="P128" s="235"/>
      <c r="Q128" s="235"/>
    </row>
    <row r="129" spans="1:17" ht="12" customHeight="1" x14ac:dyDescent="0.25">
      <c r="A129" s="235"/>
      <c r="B129" s="235"/>
      <c r="C129" s="235"/>
      <c r="D129" s="235"/>
      <c r="E129" s="235"/>
      <c r="F129" s="235"/>
      <c r="G129" s="235"/>
      <c r="H129" s="235"/>
      <c r="I129" s="235"/>
      <c r="J129" s="235"/>
      <c r="K129" s="235"/>
      <c r="L129" s="235"/>
      <c r="M129" s="235"/>
      <c r="N129" s="235"/>
      <c r="O129" s="235"/>
      <c r="P129" s="235"/>
      <c r="Q129" s="235"/>
    </row>
    <row r="130" spans="1:17" ht="12" customHeight="1" x14ac:dyDescent="0.25">
      <c r="A130" s="235"/>
      <c r="B130" s="235"/>
      <c r="C130" s="235"/>
      <c r="D130" s="235"/>
      <c r="E130" s="235"/>
      <c r="F130" s="235"/>
      <c r="G130" s="235"/>
      <c r="H130" s="235"/>
      <c r="I130" s="235"/>
      <c r="J130" s="235"/>
      <c r="K130" s="235"/>
      <c r="L130" s="235"/>
      <c r="M130" s="235"/>
      <c r="N130" s="235"/>
      <c r="O130" s="235"/>
      <c r="P130" s="235"/>
      <c r="Q130" s="235"/>
    </row>
    <row r="131" spans="1:17" ht="12" customHeight="1" x14ac:dyDescent="0.25">
      <c r="A131" s="235"/>
      <c r="B131" s="235"/>
      <c r="C131" s="235"/>
      <c r="D131" s="235"/>
      <c r="E131" s="235"/>
      <c r="F131" s="235"/>
      <c r="G131" s="235"/>
      <c r="H131" s="235"/>
      <c r="I131" s="235"/>
      <c r="J131" s="235"/>
      <c r="K131" s="235"/>
      <c r="L131" s="235"/>
      <c r="M131" s="235"/>
      <c r="N131" s="235"/>
      <c r="O131" s="235"/>
      <c r="P131" s="235"/>
      <c r="Q131" s="235"/>
    </row>
    <row r="132" spans="1:17" ht="12" customHeight="1" x14ac:dyDescent="0.25">
      <c r="A132" s="235"/>
      <c r="B132" s="235"/>
      <c r="C132" s="235"/>
      <c r="D132" s="235"/>
      <c r="E132" s="235"/>
      <c r="F132" s="235"/>
      <c r="G132" s="235"/>
      <c r="H132" s="235"/>
      <c r="I132" s="235"/>
      <c r="J132" s="235"/>
      <c r="K132" s="235"/>
      <c r="L132" s="235"/>
      <c r="M132" s="235"/>
      <c r="N132" s="235"/>
      <c r="O132" s="235"/>
      <c r="P132" s="235"/>
      <c r="Q132" s="235"/>
    </row>
    <row r="133" spans="1:17" ht="12" customHeight="1" x14ac:dyDescent="0.25">
      <c r="A133" s="235"/>
      <c r="B133" s="235"/>
      <c r="C133" s="235"/>
      <c r="D133" s="235"/>
      <c r="E133" s="235"/>
      <c r="F133" s="235"/>
      <c r="G133" s="235"/>
      <c r="H133" s="235"/>
      <c r="I133" s="235"/>
      <c r="J133" s="235"/>
      <c r="K133" s="235"/>
      <c r="L133" s="235"/>
      <c r="M133" s="235"/>
      <c r="N133" s="235"/>
      <c r="O133" s="235"/>
      <c r="P133" s="235"/>
      <c r="Q133" s="235"/>
    </row>
    <row r="134" spans="1:17" ht="12" customHeight="1" x14ac:dyDescent="0.25">
      <c r="A134" s="235"/>
      <c r="B134" s="235"/>
      <c r="C134" s="235"/>
      <c r="D134" s="235"/>
      <c r="E134" s="235"/>
      <c r="F134" s="235"/>
      <c r="G134" s="235"/>
      <c r="H134" s="235"/>
      <c r="I134" s="235"/>
      <c r="J134" s="235"/>
      <c r="K134" s="235"/>
      <c r="L134" s="235"/>
      <c r="M134" s="235"/>
      <c r="N134" s="235"/>
      <c r="O134" s="235"/>
      <c r="P134" s="235"/>
      <c r="Q134" s="235"/>
    </row>
    <row r="135" spans="1:17" ht="12" customHeight="1" x14ac:dyDescent="0.25">
      <c r="A135" s="235"/>
      <c r="B135" s="235"/>
      <c r="C135" s="235"/>
      <c r="D135" s="235"/>
      <c r="E135" s="235"/>
      <c r="F135" s="235"/>
      <c r="G135" s="235"/>
      <c r="H135" s="235"/>
      <c r="I135" s="235"/>
      <c r="J135" s="235"/>
      <c r="K135" s="235"/>
      <c r="L135" s="235"/>
      <c r="M135" s="235"/>
      <c r="N135" s="235"/>
      <c r="O135" s="235"/>
      <c r="P135" s="235"/>
      <c r="Q135" s="235"/>
    </row>
    <row r="136" spans="1:17" ht="12" customHeight="1" x14ac:dyDescent="0.25">
      <c r="A136" s="235"/>
      <c r="B136" s="235"/>
      <c r="C136" s="235"/>
      <c r="D136" s="235"/>
      <c r="E136" s="235"/>
      <c r="F136" s="235"/>
      <c r="G136" s="235"/>
      <c r="H136" s="235"/>
      <c r="I136" s="235"/>
      <c r="J136" s="235"/>
      <c r="K136" s="235"/>
      <c r="L136" s="235"/>
      <c r="M136" s="235"/>
      <c r="N136" s="235"/>
      <c r="O136" s="235"/>
      <c r="P136" s="235"/>
      <c r="Q136" s="235"/>
    </row>
    <row r="137" spans="1:17" ht="12" customHeight="1" x14ac:dyDescent="0.25">
      <c r="A137" s="235"/>
      <c r="B137" s="235"/>
      <c r="C137" s="235"/>
      <c r="D137" s="235"/>
      <c r="E137" s="235"/>
      <c r="F137" s="235"/>
      <c r="G137" s="235"/>
      <c r="H137" s="235"/>
      <c r="I137" s="235"/>
      <c r="J137" s="235"/>
      <c r="K137" s="235"/>
      <c r="L137" s="235"/>
      <c r="M137" s="235"/>
      <c r="N137" s="235"/>
      <c r="O137" s="235"/>
      <c r="P137" s="235"/>
      <c r="Q137" s="235"/>
    </row>
    <row r="138" spans="1:17" ht="12" customHeight="1" x14ac:dyDescent="0.25">
      <c r="A138" s="235"/>
      <c r="B138" s="235"/>
      <c r="C138" s="235"/>
      <c r="D138" s="235"/>
      <c r="E138" s="235"/>
      <c r="F138" s="235"/>
      <c r="G138" s="235"/>
      <c r="H138" s="235"/>
      <c r="I138" s="235"/>
      <c r="J138" s="235"/>
      <c r="K138" s="235"/>
      <c r="L138" s="235"/>
      <c r="M138" s="235"/>
      <c r="N138" s="235"/>
      <c r="O138" s="235"/>
      <c r="P138" s="235"/>
      <c r="Q138" s="235"/>
    </row>
    <row r="139" spans="1:17" ht="12" customHeight="1" x14ac:dyDescent="0.25">
      <c r="A139" s="235"/>
      <c r="B139" s="235"/>
      <c r="C139" s="235"/>
      <c r="D139" s="235"/>
      <c r="E139" s="235"/>
      <c r="F139" s="235"/>
      <c r="G139" s="235"/>
      <c r="H139" s="235"/>
      <c r="I139" s="235"/>
      <c r="J139" s="235"/>
      <c r="K139" s="235"/>
      <c r="L139" s="235"/>
      <c r="M139" s="235"/>
      <c r="N139" s="235"/>
      <c r="O139" s="235"/>
      <c r="P139" s="235"/>
      <c r="Q139" s="235"/>
    </row>
    <row r="140" spans="1:17" ht="12" customHeight="1" x14ac:dyDescent="0.25">
      <c r="A140" s="235"/>
      <c r="B140" s="235"/>
      <c r="C140" s="235"/>
      <c r="D140" s="235"/>
      <c r="E140" s="235"/>
      <c r="F140" s="235"/>
      <c r="G140" s="235"/>
      <c r="H140" s="235"/>
      <c r="I140" s="235"/>
      <c r="J140" s="235"/>
      <c r="K140" s="235"/>
      <c r="L140" s="235"/>
      <c r="M140" s="235"/>
      <c r="N140" s="235"/>
      <c r="O140" s="235"/>
      <c r="P140" s="235"/>
      <c r="Q140" s="235"/>
    </row>
    <row r="141" spans="1:17" ht="12" customHeight="1" x14ac:dyDescent="0.25">
      <c r="A141" s="235"/>
      <c r="B141" s="235"/>
      <c r="C141" s="235"/>
      <c r="D141" s="235"/>
      <c r="E141" s="235"/>
      <c r="F141" s="235"/>
      <c r="G141" s="235"/>
      <c r="H141" s="235"/>
      <c r="I141" s="235"/>
      <c r="J141" s="235"/>
      <c r="K141" s="235"/>
      <c r="L141" s="235"/>
      <c r="M141" s="235"/>
      <c r="N141" s="235"/>
      <c r="O141" s="235"/>
      <c r="P141" s="235"/>
      <c r="Q141" s="235"/>
    </row>
    <row r="142" spans="1:17" ht="12" customHeight="1" x14ac:dyDescent="0.25">
      <c r="A142" s="235"/>
      <c r="B142" s="235"/>
      <c r="C142" s="235"/>
      <c r="D142" s="235"/>
      <c r="E142" s="235"/>
      <c r="F142" s="235"/>
      <c r="G142" s="235"/>
      <c r="H142" s="235"/>
      <c r="I142" s="235"/>
      <c r="J142" s="235"/>
      <c r="K142" s="235"/>
      <c r="L142" s="235"/>
      <c r="M142" s="235"/>
      <c r="N142" s="235"/>
      <c r="O142" s="235"/>
      <c r="P142" s="235"/>
      <c r="Q142" s="235"/>
    </row>
    <row r="143" spans="1:17" ht="12" customHeight="1" x14ac:dyDescent="0.25">
      <c r="A143" s="235"/>
      <c r="B143" s="235"/>
      <c r="C143" s="235"/>
      <c r="D143" s="235"/>
      <c r="E143" s="235"/>
      <c r="F143" s="235"/>
      <c r="G143" s="235"/>
      <c r="H143" s="235"/>
      <c r="I143" s="235"/>
      <c r="J143" s="235"/>
      <c r="K143" s="235"/>
      <c r="L143" s="235"/>
      <c r="M143" s="235"/>
      <c r="N143" s="235"/>
      <c r="O143" s="235"/>
      <c r="P143" s="235"/>
      <c r="Q143" s="235"/>
    </row>
    <row r="144" spans="1:17" ht="12" customHeight="1" x14ac:dyDescent="0.25">
      <c r="A144" s="235"/>
      <c r="B144" s="235"/>
      <c r="C144" s="235"/>
      <c r="D144" s="235"/>
      <c r="E144" s="235"/>
      <c r="F144" s="235"/>
      <c r="G144" s="235"/>
      <c r="H144" s="235"/>
      <c r="I144" s="235"/>
      <c r="J144" s="235"/>
      <c r="K144" s="235"/>
      <c r="L144" s="235"/>
      <c r="M144" s="235"/>
      <c r="N144" s="235"/>
      <c r="O144" s="235"/>
      <c r="P144" s="235"/>
      <c r="Q144" s="235"/>
    </row>
    <row r="145" spans="1:17" ht="12" customHeight="1" x14ac:dyDescent="0.25">
      <c r="A145" s="235"/>
      <c r="B145" s="235"/>
      <c r="C145" s="235"/>
      <c r="D145" s="235"/>
      <c r="E145" s="235"/>
      <c r="F145" s="235"/>
      <c r="G145" s="235"/>
      <c r="H145" s="235"/>
      <c r="I145" s="235"/>
      <c r="J145" s="235"/>
      <c r="K145" s="235"/>
      <c r="L145" s="235"/>
      <c r="M145" s="235"/>
      <c r="N145" s="235"/>
      <c r="O145" s="235"/>
      <c r="P145" s="235"/>
      <c r="Q145" s="235"/>
    </row>
    <row r="146" spans="1:17" ht="12" customHeight="1" x14ac:dyDescent="0.25">
      <c r="A146" s="235"/>
      <c r="B146" s="235"/>
      <c r="C146" s="235"/>
      <c r="D146" s="235"/>
      <c r="E146" s="235"/>
      <c r="F146" s="235"/>
      <c r="G146" s="235"/>
      <c r="H146" s="235"/>
      <c r="I146" s="235"/>
      <c r="J146" s="235"/>
      <c r="K146" s="235"/>
      <c r="L146" s="235"/>
      <c r="M146" s="235"/>
      <c r="N146" s="235"/>
      <c r="O146" s="235"/>
      <c r="P146" s="235"/>
      <c r="Q146" s="235"/>
    </row>
    <row r="147" spans="1:17" ht="12" customHeight="1" x14ac:dyDescent="0.25">
      <c r="A147" s="235"/>
      <c r="B147" s="235"/>
      <c r="C147" s="235"/>
      <c r="D147" s="235"/>
      <c r="E147" s="235"/>
      <c r="F147" s="235"/>
      <c r="G147" s="235"/>
      <c r="H147" s="235"/>
      <c r="I147" s="235"/>
      <c r="J147" s="235"/>
      <c r="K147" s="235"/>
      <c r="L147" s="235"/>
      <c r="M147" s="235"/>
      <c r="N147" s="235"/>
      <c r="O147" s="235"/>
      <c r="P147" s="235"/>
      <c r="Q147" s="235"/>
    </row>
    <row r="148" spans="1:17" ht="12" customHeight="1" x14ac:dyDescent="0.25">
      <c r="A148" s="235"/>
      <c r="B148" s="235"/>
      <c r="C148" s="235"/>
      <c r="D148" s="235"/>
      <c r="E148" s="235"/>
      <c r="F148" s="235"/>
      <c r="G148" s="235"/>
      <c r="H148" s="235"/>
      <c r="I148" s="235"/>
      <c r="J148" s="235"/>
      <c r="K148" s="235"/>
      <c r="L148" s="235"/>
      <c r="M148" s="235"/>
      <c r="N148" s="235"/>
      <c r="O148" s="235"/>
      <c r="P148" s="235"/>
      <c r="Q148" s="235"/>
    </row>
    <row r="149" spans="1:17" ht="12" customHeight="1" x14ac:dyDescent="0.25">
      <c r="A149" s="235"/>
      <c r="B149" s="235"/>
      <c r="C149" s="235"/>
      <c r="D149" s="235"/>
      <c r="E149" s="235"/>
      <c r="F149" s="235"/>
      <c r="G149" s="235"/>
      <c r="H149" s="235"/>
      <c r="I149" s="235"/>
      <c r="J149" s="235"/>
      <c r="K149" s="235"/>
      <c r="L149" s="235"/>
      <c r="M149" s="235"/>
      <c r="N149" s="235"/>
      <c r="O149" s="235"/>
      <c r="P149" s="235"/>
      <c r="Q149" s="235"/>
    </row>
    <row r="150" spans="1:17" ht="12" customHeight="1" x14ac:dyDescent="0.25">
      <c r="A150" s="235"/>
      <c r="B150" s="235"/>
      <c r="C150" s="235"/>
      <c r="D150" s="235"/>
      <c r="E150" s="235"/>
      <c r="F150" s="235"/>
      <c r="G150" s="235"/>
      <c r="H150" s="235"/>
      <c r="I150" s="235"/>
      <c r="J150" s="235"/>
      <c r="K150" s="235"/>
      <c r="L150" s="235"/>
      <c r="M150" s="235"/>
      <c r="N150" s="235"/>
      <c r="O150" s="235"/>
      <c r="P150" s="235"/>
      <c r="Q150" s="235"/>
    </row>
    <row r="151" spans="1:17" ht="12" customHeight="1" x14ac:dyDescent="0.25">
      <c r="A151" s="235"/>
      <c r="B151" s="235"/>
      <c r="C151" s="235"/>
      <c r="D151" s="235"/>
      <c r="E151" s="235"/>
      <c r="F151" s="235"/>
      <c r="G151" s="235"/>
      <c r="H151" s="235"/>
      <c r="I151" s="235"/>
      <c r="J151" s="235"/>
      <c r="K151" s="235"/>
      <c r="L151" s="235"/>
      <c r="M151" s="235"/>
      <c r="N151" s="235"/>
      <c r="O151" s="235"/>
      <c r="P151" s="235"/>
      <c r="Q151" s="235"/>
    </row>
    <row r="152" spans="1:17" ht="12" customHeight="1" x14ac:dyDescent="0.25">
      <c r="A152" s="235"/>
      <c r="B152" s="235"/>
      <c r="C152" s="235"/>
      <c r="D152" s="235"/>
      <c r="E152" s="235"/>
      <c r="F152" s="235"/>
      <c r="G152" s="235"/>
      <c r="H152" s="235"/>
      <c r="I152" s="235"/>
      <c r="J152" s="235"/>
      <c r="K152" s="235"/>
      <c r="L152" s="235"/>
      <c r="M152" s="235"/>
      <c r="N152" s="235"/>
      <c r="O152" s="235"/>
      <c r="P152" s="235"/>
      <c r="Q152" s="235"/>
    </row>
    <row r="153" spans="1:17" ht="12" customHeight="1" x14ac:dyDescent="0.25">
      <c r="A153" s="235"/>
      <c r="B153" s="235"/>
      <c r="C153" s="235"/>
      <c r="D153" s="235"/>
      <c r="E153" s="235"/>
      <c r="F153" s="235"/>
      <c r="G153" s="235"/>
      <c r="H153" s="235"/>
      <c r="I153" s="235"/>
      <c r="J153" s="235"/>
      <c r="K153" s="235"/>
      <c r="L153" s="235"/>
      <c r="M153" s="235"/>
      <c r="N153" s="235"/>
      <c r="O153" s="235"/>
      <c r="P153" s="235"/>
      <c r="Q153" s="235"/>
    </row>
    <row r="154" spans="1:17" ht="12" customHeight="1" x14ac:dyDescent="0.25">
      <c r="A154" s="235"/>
      <c r="B154" s="235"/>
      <c r="C154" s="235"/>
      <c r="D154" s="235"/>
      <c r="E154" s="235"/>
      <c r="F154" s="235"/>
      <c r="G154" s="235"/>
      <c r="H154" s="235"/>
      <c r="I154" s="235"/>
      <c r="J154" s="235"/>
      <c r="K154" s="235"/>
      <c r="L154" s="235"/>
      <c r="M154" s="235"/>
      <c r="N154" s="235"/>
      <c r="O154" s="235"/>
      <c r="P154" s="235"/>
      <c r="Q154" s="235"/>
    </row>
    <row r="155" spans="1:17" ht="12" customHeight="1" x14ac:dyDescent="0.25">
      <c r="A155" s="235"/>
      <c r="B155" s="235"/>
      <c r="C155" s="235"/>
      <c r="D155" s="235"/>
      <c r="E155" s="235"/>
      <c r="F155" s="235"/>
      <c r="G155" s="235"/>
      <c r="H155" s="235"/>
      <c r="I155" s="235"/>
      <c r="J155" s="235"/>
      <c r="K155" s="235"/>
      <c r="L155" s="235"/>
      <c r="M155" s="235"/>
      <c r="N155" s="235"/>
      <c r="O155" s="235"/>
      <c r="P155" s="235"/>
      <c r="Q155" s="235"/>
    </row>
    <row r="156" spans="1:17" ht="12" customHeight="1" x14ac:dyDescent="0.25">
      <c r="A156" s="235"/>
      <c r="B156" s="235"/>
      <c r="C156" s="235"/>
      <c r="D156" s="235"/>
      <c r="E156" s="235"/>
      <c r="F156" s="235"/>
      <c r="G156" s="235"/>
      <c r="H156" s="235"/>
      <c r="I156" s="235"/>
      <c r="J156" s="235"/>
      <c r="K156" s="235"/>
      <c r="L156" s="235"/>
      <c r="M156" s="235"/>
      <c r="N156" s="235"/>
      <c r="O156" s="235"/>
      <c r="P156" s="235"/>
      <c r="Q156" s="235"/>
    </row>
    <row r="157" spans="1:17" ht="12" customHeight="1" x14ac:dyDescent="0.25">
      <c r="A157" s="235"/>
      <c r="B157" s="235"/>
      <c r="C157" s="235"/>
      <c r="D157" s="235"/>
      <c r="E157" s="235"/>
      <c r="F157" s="235"/>
      <c r="G157" s="235"/>
      <c r="H157" s="235"/>
      <c r="I157" s="235"/>
      <c r="J157" s="235"/>
      <c r="K157" s="235"/>
      <c r="L157" s="235"/>
      <c r="M157" s="235"/>
      <c r="N157" s="235"/>
      <c r="O157" s="235"/>
      <c r="P157" s="235"/>
      <c r="Q157" s="235"/>
    </row>
    <row r="158" spans="1:17" ht="12" customHeight="1" x14ac:dyDescent="0.25">
      <c r="A158" s="235"/>
      <c r="B158" s="235"/>
      <c r="C158" s="235"/>
      <c r="D158" s="235"/>
      <c r="E158" s="235"/>
      <c r="F158" s="235"/>
      <c r="G158" s="235"/>
      <c r="H158" s="235"/>
      <c r="I158" s="235"/>
      <c r="J158" s="235"/>
      <c r="K158" s="235"/>
      <c r="L158" s="235"/>
      <c r="M158" s="235"/>
      <c r="N158" s="235"/>
      <c r="O158" s="235"/>
      <c r="P158" s="235"/>
      <c r="Q158" s="235"/>
    </row>
    <row r="159" spans="1:17" ht="12" customHeight="1" x14ac:dyDescent="0.25">
      <c r="A159" s="235"/>
      <c r="B159" s="235"/>
      <c r="C159" s="235"/>
      <c r="D159" s="235"/>
      <c r="E159" s="235"/>
      <c r="F159" s="235"/>
      <c r="G159" s="235"/>
      <c r="H159" s="235"/>
      <c r="I159" s="235"/>
      <c r="J159" s="235"/>
      <c r="K159" s="235"/>
      <c r="L159" s="235"/>
      <c r="M159" s="235"/>
      <c r="N159" s="235"/>
      <c r="O159" s="235"/>
      <c r="P159" s="235"/>
      <c r="Q159" s="235"/>
    </row>
    <row r="160" spans="1:17" ht="12" customHeight="1" x14ac:dyDescent="0.25">
      <c r="A160" s="235"/>
      <c r="B160" s="235"/>
      <c r="C160" s="235"/>
      <c r="D160" s="235"/>
      <c r="E160" s="235"/>
      <c r="F160" s="235"/>
      <c r="G160" s="235"/>
      <c r="H160" s="235"/>
      <c r="I160" s="235"/>
      <c r="J160" s="235"/>
      <c r="K160" s="235"/>
      <c r="L160" s="235"/>
      <c r="M160" s="235"/>
      <c r="N160" s="235"/>
      <c r="O160" s="235"/>
      <c r="P160" s="235"/>
      <c r="Q160" s="235"/>
    </row>
    <row r="161" spans="1:17" ht="12" customHeight="1" x14ac:dyDescent="0.25">
      <c r="A161" s="235"/>
      <c r="B161" s="235"/>
      <c r="C161" s="235"/>
      <c r="D161" s="235"/>
      <c r="E161" s="235"/>
      <c r="F161" s="235"/>
      <c r="G161" s="235"/>
      <c r="H161" s="235"/>
      <c r="I161" s="235"/>
      <c r="J161" s="235"/>
      <c r="K161" s="235"/>
      <c r="L161" s="235"/>
      <c r="M161" s="235"/>
      <c r="N161" s="235"/>
      <c r="O161" s="235"/>
      <c r="P161" s="235"/>
      <c r="Q161" s="235"/>
    </row>
    <row r="162" spans="1:17" ht="12" customHeight="1" x14ac:dyDescent="0.25">
      <c r="A162" s="235"/>
      <c r="B162" s="235"/>
      <c r="C162" s="235"/>
      <c r="D162" s="235"/>
      <c r="E162" s="235"/>
      <c r="F162" s="235"/>
      <c r="G162" s="235"/>
      <c r="H162" s="235"/>
      <c r="I162" s="235"/>
      <c r="J162" s="235"/>
      <c r="K162" s="235"/>
      <c r="L162" s="235"/>
      <c r="M162" s="235"/>
      <c r="N162" s="235"/>
      <c r="O162" s="235"/>
      <c r="P162" s="235"/>
      <c r="Q162" s="235"/>
    </row>
    <row r="163" spans="1:17" ht="12" customHeight="1" x14ac:dyDescent="0.25">
      <c r="A163" s="235"/>
      <c r="B163" s="235"/>
      <c r="C163" s="235"/>
      <c r="D163" s="235"/>
      <c r="E163" s="235"/>
      <c r="F163" s="235"/>
      <c r="G163" s="235"/>
      <c r="H163" s="235"/>
      <c r="I163" s="235"/>
      <c r="J163" s="235"/>
      <c r="K163" s="235"/>
      <c r="L163" s="235"/>
      <c r="M163" s="235"/>
      <c r="N163" s="235"/>
      <c r="O163" s="235"/>
      <c r="P163" s="235"/>
      <c r="Q163" s="235"/>
    </row>
    <row r="164" spans="1:17" ht="12" customHeight="1" x14ac:dyDescent="0.25">
      <c r="A164" s="235"/>
      <c r="B164" s="235"/>
      <c r="C164" s="235"/>
      <c r="D164" s="235"/>
      <c r="E164" s="235"/>
      <c r="F164" s="235"/>
      <c r="G164" s="235"/>
      <c r="H164" s="235"/>
      <c r="I164" s="235"/>
      <c r="J164" s="235"/>
      <c r="K164" s="235"/>
      <c r="L164" s="235"/>
      <c r="M164" s="235"/>
      <c r="N164" s="235"/>
      <c r="O164" s="235"/>
      <c r="P164" s="235"/>
      <c r="Q164" s="235"/>
    </row>
    <row r="165" spans="1:17" ht="12" customHeight="1" x14ac:dyDescent="0.25">
      <c r="A165" s="235"/>
      <c r="B165" s="235"/>
      <c r="C165" s="235"/>
      <c r="D165" s="235"/>
      <c r="E165" s="235"/>
      <c r="F165" s="235"/>
      <c r="G165" s="235"/>
      <c r="H165" s="235"/>
      <c r="I165" s="235"/>
      <c r="J165" s="235"/>
      <c r="K165" s="235"/>
      <c r="L165" s="235"/>
      <c r="M165" s="235"/>
      <c r="N165" s="235"/>
      <c r="O165" s="235"/>
      <c r="P165" s="235"/>
      <c r="Q165" s="235"/>
    </row>
    <row r="166" spans="1:17" ht="12" customHeight="1" x14ac:dyDescent="0.25">
      <c r="A166" s="235"/>
      <c r="B166" s="235"/>
      <c r="C166" s="235"/>
      <c r="D166" s="235"/>
      <c r="E166" s="235"/>
      <c r="F166" s="235"/>
      <c r="G166" s="235"/>
      <c r="H166" s="235"/>
      <c r="I166" s="235"/>
      <c r="J166" s="235"/>
      <c r="K166" s="235"/>
      <c r="L166" s="235"/>
      <c r="M166" s="235"/>
      <c r="N166" s="235"/>
      <c r="O166" s="235"/>
      <c r="P166" s="235"/>
      <c r="Q166" s="235"/>
    </row>
    <row r="167" spans="1:17" ht="12" customHeight="1" x14ac:dyDescent="0.25">
      <c r="A167" s="235"/>
      <c r="B167" s="235"/>
      <c r="C167" s="235"/>
      <c r="D167" s="235"/>
      <c r="E167" s="235"/>
      <c r="F167" s="235"/>
      <c r="G167" s="235"/>
      <c r="H167" s="235"/>
      <c r="I167" s="235"/>
      <c r="J167" s="235"/>
      <c r="K167" s="235"/>
      <c r="L167" s="235"/>
      <c r="M167" s="235"/>
      <c r="N167" s="235"/>
      <c r="O167" s="235"/>
      <c r="P167" s="235"/>
      <c r="Q167" s="235"/>
    </row>
    <row r="168" spans="1:17" ht="12" customHeight="1" x14ac:dyDescent="0.25">
      <c r="A168" s="235"/>
      <c r="B168" s="235"/>
      <c r="C168" s="235"/>
      <c r="D168" s="235"/>
      <c r="E168" s="235"/>
      <c r="F168" s="235"/>
      <c r="G168" s="235"/>
      <c r="H168" s="235"/>
      <c r="I168" s="235"/>
      <c r="J168" s="235"/>
      <c r="K168" s="235"/>
      <c r="L168" s="235"/>
      <c r="M168" s="235"/>
      <c r="N168" s="235"/>
      <c r="O168" s="235"/>
      <c r="P168" s="235"/>
      <c r="Q168" s="235"/>
    </row>
    <row r="169" spans="1:17" ht="12" customHeight="1" x14ac:dyDescent="0.25">
      <c r="A169" s="235"/>
      <c r="B169" s="235"/>
      <c r="C169" s="235"/>
      <c r="D169" s="235"/>
      <c r="E169" s="235"/>
      <c r="F169" s="235"/>
      <c r="G169" s="235"/>
      <c r="H169" s="235"/>
      <c r="I169" s="235"/>
      <c r="J169" s="235"/>
      <c r="K169" s="235"/>
      <c r="L169" s="235"/>
      <c r="M169" s="235"/>
      <c r="N169" s="235"/>
      <c r="O169" s="235"/>
      <c r="P169" s="235"/>
      <c r="Q169" s="235"/>
    </row>
    <row r="170" spans="1:17" ht="12" customHeight="1" x14ac:dyDescent="0.25">
      <c r="A170" s="235"/>
      <c r="B170" s="235"/>
      <c r="C170" s="235"/>
      <c r="D170" s="235"/>
      <c r="E170" s="235"/>
      <c r="F170" s="235"/>
      <c r="G170" s="235"/>
      <c r="H170" s="235"/>
      <c r="I170" s="235"/>
      <c r="J170" s="235"/>
      <c r="K170" s="235"/>
      <c r="L170" s="235"/>
      <c r="M170" s="235"/>
      <c r="N170" s="235"/>
      <c r="O170" s="235"/>
      <c r="P170" s="235"/>
      <c r="Q170" s="235"/>
    </row>
    <row r="171" spans="1:17" ht="12" customHeight="1" x14ac:dyDescent="0.25">
      <c r="A171" s="235"/>
      <c r="B171" s="235"/>
      <c r="C171" s="235"/>
      <c r="D171" s="235"/>
      <c r="E171" s="235"/>
      <c r="F171" s="235"/>
      <c r="G171" s="235"/>
      <c r="H171" s="235"/>
      <c r="I171" s="235"/>
      <c r="J171" s="235"/>
      <c r="K171" s="235"/>
      <c r="L171" s="235"/>
      <c r="M171" s="235"/>
      <c r="N171" s="235"/>
      <c r="O171" s="235"/>
      <c r="P171" s="235"/>
      <c r="Q171" s="235"/>
    </row>
    <row r="172" spans="1:17" ht="12" customHeight="1" x14ac:dyDescent="0.25">
      <c r="A172" s="235"/>
      <c r="B172" s="235"/>
      <c r="C172" s="235"/>
      <c r="D172" s="235"/>
      <c r="E172" s="235"/>
      <c r="F172" s="235"/>
      <c r="G172" s="235"/>
      <c r="H172" s="235"/>
      <c r="I172" s="235"/>
      <c r="J172" s="235"/>
      <c r="K172" s="235"/>
      <c r="L172" s="235"/>
      <c r="M172" s="235"/>
      <c r="N172" s="235"/>
      <c r="O172" s="235"/>
      <c r="P172" s="235"/>
      <c r="Q172" s="235"/>
    </row>
    <row r="173" spans="1:17" ht="12" customHeight="1" x14ac:dyDescent="0.25">
      <c r="A173" s="235"/>
      <c r="B173" s="235"/>
      <c r="C173" s="235"/>
      <c r="D173" s="235"/>
      <c r="E173" s="235"/>
      <c r="F173" s="235"/>
      <c r="G173" s="235"/>
      <c r="H173" s="235"/>
      <c r="I173" s="235"/>
      <c r="J173" s="235"/>
      <c r="K173" s="235"/>
      <c r="L173" s="235"/>
      <c r="M173" s="235"/>
      <c r="N173" s="235"/>
      <c r="O173" s="235"/>
      <c r="P173" s="235"/>
      <c r="Q173" s="235"/>
    </row>
    <row r="174" spans="1:17" ht="12" customHeight="1" x14ac:dyDescent="0.25">
      <c r="A174" s="235"/>
      <c r="B174" s="235"/>
      <c r="C174" s="235"/>
      <c r="D174" s="235"/>
      <c r="E174" s="235"/>
      <c r="F174" s="235"/>
      <c r="G174" s="235"/>
      <c r="H174" s="235"/>
      <c r="I174" s="235"/>
      <c r="J174" s="235"/>
      <c r="K174" s="235"/>
      <c r="L174" s="235"/>
      <c r="M174" s="235"/>
      <c r="N174" s="235"/>
      <c r="O174" s="235"/>
      <c r="P174" s="235"/>
      <c r="Q174" s="235"/>
    </row>
    <row r="175" spans="1:17" ht="12" customHeight="1" x14ac:dyDescent="0.25">
      <c r="A175" s="235"/>
      <c r="B175" s="235"/>
      <c r="C175" s="235"/>
      <c r="D175" s="235"/>
      <c r="E175" s="235"/>
      <c r="F175" s="235"/>
      <c r="G175" s="235"/>
      <c r="H175" s="235"/>
      <c r="I175" s="235"/>
      <c r="J175" s="235"/>
      <c r="K175" s="235"/>
      <c r="L175" s="235"/>
      <c r="M175" s="235"/>
      <c r="N175" s="235"/>
      <c r="O175" s="235"/>
      <c r="P175" s="235"/>
      <c r="Q175" s="235"/>
    </row>
    <row r="176" spans="1:17" ht="12" customHeight="1" x14ac:dyDescent="0.25">
      <c r="A176" s="235"/>
      <c r="B176" s="235"/>
      <c r="C176" s="235"/>
      <c r="D176" s="235"/>
      <c r="E176" s="235"/>
      <c r="F176" s="235"/>
      <c r="G176" s="235"/>
      <c r="H176" s="235"/>
      <c r="I176" s="235"/>
      <c r="J176" s="235"/>
      <c r="K176" s="235"/>
      <c r="L176" s="235"/>
      <c r="M176" s="235"/>
      <c r="N176" s="235"/>
      <c r="O176" s="235"/>
      <c r="P176" s="235"/>
      <c r="Q176" s="235"/>
    </row>
    <row r="177" spans="1:17" ht="12" customHeight="1" x14ac:dyDescent="0.25">
      <c r="A177" s="235"/>
      <c r="B177" s="235"/>
      <c r="C177" s="235"/>
      <c r="D177" s="235"/>
      <c r="E177" s="235"/>
      <c r="F177" s="235"/>
      <c r="G177" s="235"/>
      <c r="H177" s="235"/>
      <c r="I177" s="235"/>
      <c r="J177" s="235"/>
      <c r="K177" s="235"/>
      <c r="L177" s="235"/>
      <c r="M177" s="235"/>
      <c r="N177" s="235"/>
      <c r="O177" s="235"/>
      <c r="P177" s="235"/>
      <c r="Q177" s="235"/>
    </row>
    <row r="178" spans="1:17" ht="12" customHeight="1" x14ac:dyDescent="0.25">
      <c r="A178" s="235"/>
      <c r="B178" s="235"/>
      <c r="C178" s="235"/>
      <c r="D178" s="235"/>
      <c r="E178" s="235"/>
      <c r="F178" s="235"/>
      <c r="G178" s="235"/>
      <c r="H178" s="235"/>
      <c r="I178" s="235"/>
      <c r="J178" s="235"/>
      <c r="K178" s="235"/>
      <c r="L178" s="235"/>
      <c r="M178" s="235"/>
      <c r="N178" s="235"/>
      <c r="O178" s="235"/>
      <c r="P178" s="235"/>
      <c r="Q178" s="235"/>
    </row>
    <row r="179" spans="1:17" ht="12" customHeight="1" x14ac:dyDescent="0.25">
      <c r="A179" s="235"/>
      <c r="B179" s="235"/>
      <c r="C179" s="235"/>
      <c r="D179" s="235"/>
      <c r="E179" s="235"/>
      <c r="F179" s="235"/>
      <c r="G179" s="235"/>
      <c r="H179" s="235"/>
      <c r="I179" s="235"/>
      <c r="J179" s="235"/>
      <c r="K179" s="235"/>
      <c r="L179" s="235"/>
      <c r="M179" s="235"/>
      <c r="N179" s="235"/>
      <c r="O179" s="235"/>
      <c r="P179" s="235"/>
      <c r="Q179" s="235"/>
    </row>
    <row r="180" spans="1:17" ht="12" customHeight="1" x14ac:dyDescent="0.25">
      <c r="A180" s="235"/>
      <c r="B180" s="235"/>
      <c r="C180" s="235"/>
      <c r="D180" s="235"/>
      <c r="E180" s="235"/>
      <c r="F180" s="235"/>
      <c r="G180" s="235"/>
      <c r="H180" s="235"/>
      <c r="I180" s="235"/>
      <c r="J180" s="235"/>
      <c r="K180" s="235"/>
      <c r="L180" s="235"/>
      <c r="M180" s="235"/>
      <c r="N180" s="235"/>
      <c r="O180" s="235"/>
      <c r="P180" s="235"/>
      <c r="Q180" s="235"/>
    </row>
    <row r="181" spans="1:17" ht="12" customHeight="1" x14ac:dyDescent="0.25">
      <c r="A181" s="235"/>
      <c r="B181" s="235"/>
      <c r="C181" s="235"/>
      <c r="D181" s="235"/>
      <c r="E181" s="235"/>
      <c r="F181" s="235"/>
      <c r="G181" s="235"/>
      <c r="H181" s="235"/>
      <c r="I181" s="235"/>
      <c r="J181" s="235"/>
      <c r="K181" s="235"/>
      <c r="L181" s="235"/>
      <c r="M181" s="235"/>
      <c r="N181" s="235"/>
      <c r="O181" s="235"/>
      <c r="P181" s="235"/>
      <c r="Q181" s="235"/>
    </row>
    <row r="182" spans="1:17" ht="12" customHeight="1" x14ac:dyDescent="0.25">
      <c r="A182" s="235"/>
      <c r="B182" s="235"/>
      <c r="C182" s="235"/>
      <c r="D182" s="235"/>
      <c r="E182" s="235"/>
      <c r="F182" s="235"/>
      <c r="G182" s="235"/>
      <c r="H182" s="235"/>
      <c r="I182" s="235"/>
      <c r="J182" s="235"/>
      <c r="K182" s="235"/>
      <c r="L182" s="235"/>
      <c r="M182" s="235"/>
      <c r="N182" s="235"/>
      <c r="O182" s="235"/>
      <c r="P182" s="235"/>
      <c r="Q182" s="235"/>
    </row>
    <row r="183" spans="1:17" ht="12" customHeight="1" x14ac:dyDescent="0.25">
      <c r="A183" s="235"/>
      <c r="B183" s="235"/>
      <c r="C183" s="235"/>
      <c r="D183" s="235"/>
      <c r="E183" s="235"/>
      <c r="F183" s="235"/>
      <c r="G183" s="235"/>
      <c r="H183" s="235"/>
      <c r="I183" s="235"/>
      <c r="J183" s="235"/>
      <c r="K183" s="235"/>
      <c r="L183" s="235"/>
      <c r="M183" s="235"/>
      <c r="N183" s="235"/>
      <c r="O183" s="235"/>
      <c r="P183" s="235"/>
      <c r="Q183" s="235"/>
    </row>
    <row r="184" spans="1:17" ht="12" customHeight="1" x14ac:dyDescent="0.25">
      <c r="A184" s="235"/>
      <c r="B184" s="235"/>
      <c r="C184" s="235"/>
      <c r="D184" s="235"/>
      <c r="E184" s="235"/>
      <c r="F184" s="235"/>
      <c r="G184" s="235"/>
      <c r="H184" s="235"/>
      <c r="I184" s="235"/>
      <c r="J184" s="235"/>
      <c r="K184" s="235"/>
      <c r="L184" s="235"/>
      <c r="M184" s="235"/>
      <c r="N184" s="235"/>
      <c r="O184" s="235"/>
      <c r="P184" s="235"/>
      <c r="Q184" s="235"/>
    </row>
    <row r="185" spans="1:17" ht="12" customHeight="1" x14ac:dyDescent="0.25">
      <c r="A185" s="235"/>
      <c r="B185" s="235"/>
      <c r="C185" s="235"/>
      <c r="D185" s="235"/>
      <c r="E185" s="235"/>
      <c r="F185" s="235"/>
      <c r="G185" s="235"/>
      <c r="H185" s="235"/>
      <c r="I185" s="235"/>
      <c r="J185" s="235"/>
      <c r="K185" s="235"/>
      <c r="L185" s="235"/>
      <c r="M185" s="235"/>
      <c r="N185" s="235"/>
      <c r="O185" s="235"/>
      <c r="P185" s="235"/>
      <c r="Q185" s="235"/>
    </row>
    <row r="186" spans="1:17" ht="12" customHeight="1" x14ac:dyDescent="0.25">
      <c r="A186" s="235"/>
      <c r="B186" s="235"/>
      <c r="C186" s="235"/>
      <c r="D186" s="235"/>
      <c r="E186" s="235"/>
      <c r="F186" s="235"/>
      <c r="G186" s="235"/>
      <c r="H186" s="235"/>
      <c r="I186" s="235"/>
      <c r="J186" s="235"/>
      <c r="K186" s="235"/>
      <c r="L186" s="235"/>
      <c r="M186" s="235"/>
      <c r="N186" s="235"/>
      <c r="O186" s="235"/>
      <c r="P186" s="235"/>
      <c r="Q186" s="235"/>
    </row>
    <row r="187" spans="1:17" ht="12" customHeight="1" x14ac:dyDescent="0.25">
      <c r="A187" s="235"/>
      <c r="B187" s="235"/>
      <c r="C187" s="235"/>
      <c r="D187" s="235"/>
      <c r="E187" s="235"/>
      <c r="F187" s="235"/>
      <c r="G187" s="235"/>
      <c r="H187" s="235"/>
      <c r="I187" s="235"/>
      <c r="J187" s="235"/>
      <c r="K187" s="235"/>
      <c r="L187" s="235"/>
      <c r="M187" s="235"/>
      <c r="N187" s="235"/>
      <c r="O187" s="235"/>
      <c r="P187" s="235"/>
      <c r="Q187" s="235"/>
    </row>
    <row r="188" spans="1:17" ht="12" customHeight="1" x14ac:dyDescent="0.25">
      <c r="A188" s="235"/>
      <c r="B188" s="235"/>
      <c r="C188" s="235"/>
      <c r="D188" s="235"/>
      <c r="E188" s="235"/>
      <c r="F188" s="235"/>
      <c r="G188" s="235"/>
      <c r="H188" s="235"/>
      <c r="I188" s="235"/>
      <c r="J188" s="235"/>
      <c r="K188" s="235"/>
      <c r="L188" s="235"/>
      <c r="M188" s="235"/>
      <c r="N188" s="235"/>
      <c r="O188" s="235"/>
      <c r="P188" s="235"/>
      <c r="Q188" s="235"/>
    </row>
    <row r="189" spans="1:17" ht="12" customHeight="1" x14ac:dyDescent="0.25">
      <c r="A189" s="235"/>
      <c r="B189" s="235"/>
      <c r="C189" s="235"/>
      <c r="D189" s="235"/>
      <c r="E189" s="235"/>
      <c r="F189" s="235"/>
      <c r="G189" s="235"/>
      <c r="H189" s="235"/>
      <c r="I189" s="235"/>
      <c r="J189" s="235"/>
      <c r="K189" s="235"/>
      <c r="L189" s="235"/>
      <c r="M189" s="235"/>
      <c r="N189" s="235"/>
      <c r="O189" s="235"/>
      <c r="P189" s="235"/>
      <c r="Q189" s="235"/>
    </row>
    <row r="190" spans="1:17" ht="12" customHeight="1" x14ac:dyDescent="0.25">
      <c r="A190" s="235"/>
      <c r="B190" s="235"/>
      <c r="C190" s="235"/>
      <c r="D190" s="235"/>
      <c r="E190" s="235"/>
      <c r="F190" s="235"/>
      <c r="G190" s="235"/>
      <c r="H190" s="235"/>
      <c r="I190" s="235"/>
      <c r="J190" s="235"/>
      <c r="K190" s="235"/>
      <c r="L190" s="235"/>
      <c r="M190" s="235"/>
      <c r="N190" s="235"/>
      <c r="O190" s="235"/>
      <c r="P190" s="235"/>
      <c r="Q190" s="235"/>
    </row>
    <row r="191" spans="1:17" ht="12" customHeight="1" x14ac:dyDescent="0.25">
      <c r="A191" s="235"/>
      <c r="B191" s="235"/>
      <c r="C191" s="235"/>
      <c r="D191" s="235"/>
      <c r="E191" s="235"/>
      <c r="F191" s="235"/>
      <c r="G191" s="235"/>
      <c r="H191" s="235"/>
      <c r="I191" s="235"/>
      <c r="J191" s="235"/>
      <c r="K191" s="235"/>
      <c r="L191" s="235"/>
      <c r="M191" s="235"/>
      <c r="N191" s="235"/>
      <c r="O191" s="235"/>
      <c r="P191" s="235"/>
      <c r="Q191" s="235"/>
    </row>
    <row r="192" spans="1:17" ht="12" customHeight="1" x14ac:dyDescent="0.25">
      <c r="A192" s="235"/>
      <c r="B192" s="235"/>
      <c r="C192" s="235"/>
      <c r="D192" s="235"/>
      <c r="E192" s="235"/>
      <c r="F192" s="235"/>
      <c r="G192" s="235"/>
      <c r="H192" s="235"/>
      <c r="I192" s="235"/>
      <c r="J192" s="235"/>
      <c r="K192" s="235"/>
      <c r="L192" s="235"/>
      <c r="M192" s="235"/>
      <c r="N192" s="235"/>
      <c r="O192" s="235"/>
      <c r="P192" s="235"/>
      <c r="Q192" s="235"/>
    </row>
    <row r="193" spans="1:17" ht="12" customHeight="1" x14ac:dyDescent="0.25">
      <c r="A193" s="235"/>
      <c r="B193" s="235"/>
      <c r="C193" s="235"/>
      <c r="D193" s="235"/>
      <c r="E193" s="235"/>
      <c r="F193" s="235"/>
      <c r="G193" s="235"/>
      <c r="H193" s="235"/>
      <c r="I193" s="235"/>
      <c r="J193" s="235"/>
      <c r="K193" s="235"/>
      <c r="L193" s="235"/>
      <c r="M193" s="235"/>
      <c r="N193" s="235"/>
      <c r="O193" s="235"/>
      <c r="P193" s="235"/>
      <c r="Q193" s="235"/>
    </row>
    <row r="194" spans="1:17" ht="12" customHeight="1" x14ac:dyDescent="0.25">
      <c r="A194" s="235"/>
      <c r="B194" s="235"/>
      <c r="C194" s="235"/>
      <c r="D194" s="235"/>
      <c r="E194" s="235"/>
      <c r="F194" s="235"/>
      <c r="G194" s="235"/>
      <c r="H194" s="235"/>
      <c r="I194" s="235"/>
      <c r="J194" s="235"/>
      <c r="K194" s="235"/>
      <c r="L194" s="235"/>
      <c r="M194" s="235"/>
      <c r="N194" s="235"/>
      <c r="O194" s="235"/>
      <c r="P194" s="235"/>
      <c r="Q194" s="235"/>
    </row>
    <row r="195" spans="1:17" ht="12" customHeight="1" x14ac:dyDescent="0.25">
      <c r="A195" s="235"/>
      <c r="B195" s="235"/>
      <c r="C195" s="235"/>
      <c r="D195" s="235"/>
      <c r="E195" s="235"/>
      <c r="F195" s="235"/>
      <c r="G195" s="235"/>
      <c r="H195" s="235"/>
      <c r="I195" s="235"/>
      <c r="J195" s="235"/>
      <c r="K195" s="235"/>
      <c r="L195" s="235"/>
      <c r="M195" s="235"/>
      <c r="N195" s="235"/>
      <c r="O195" s="235"/>
      <c r="P195" s="235"/>
      <c r="Q195" s="235"/>
    </row>
    <row r="196" spans="1:17" ht="12" customHeight="1" x14ac:dyDescent="0.25">
      <c r="A196" s="235"/>
      <c r="B196" s="235"/>
      <c r="C196" s="235"/>
      <c r="D196" s="235"/>
      <c r="E196" s="235"/>
      <c r="F196" s="235"/>
      <c r="G196" s="235"/>
      <c r="H196" s="235"/>
      <c r="I196" s="235"/>
      <c r="J196" s="235"/>
      <c r="K196" s="235"/>
      <c r="L196" s="235"/>
      <c r="M196" s="235"/>
      <c r="N196" s="235"/>
      <c r="O196" s="235"/>
      <c r="P196" s="235"/>
      <c r="Q196" s="235"/>
    </row>
    <row r="197" spans="1:17" ht="12" customHeight="1" x14ac:dyDescent="0.25">
      <c r="A197" s="235"/>
      <c r="B197" s="235"/>
      <c r="C197" s="235"/>
      <c r="D197" s="235"/>
      <c r="E197" s="235"/>
      <c r="F197" s="235"/>
      <c r="G197" s="235"/>
      <c r="H197" s="235"/>
      <c r="I197" s="235"/>
      <c r="J197" s="235"/>
      <c r="K197" s="235"/>
      <c r="L197" s="235"/>
      <c r="M197" s="235"/>
      <c r="N197" s="235"/>
      <c r="O197" s="235"/>
      <c r="P197" s="235"/>
      <c r="Q197" s="235"/>
    </row>
    <row r="198" spans="1:17" ht="12" customHeight="1" x14ac:dyDescent="0.25">
      <c r="A198" s="235"/>
      <c r="B198" s="235"/>
      <c r="C198" s="235"/>
      <c r="D198" s="235"/>
      <c r="E198" s="235"/>
      <c r="F198" s="235"/>
      <c r="G198" s="235"/>
      <c r="H198" s="235"/>
      <c r="I198" s="235"/>
      <c r="J198" s="235"/>
      <c r="K198" s="235"/>
      <c r="L198" s="235"/>
      <c r="M198" s="235"/>
      <c r="N198" s="235"/>
      <c r="O198" s="235"/>
      <c r="P198" s="235"/>
      <c r="Q198" s="235"/>
    </row>
    <row r="199" spans="1:17" ht="12" customHeight="1" x14ac:dyDescent="0.25">
      <c r="A199" s="235"/>
      <c r="B199" s="235"/>
      <c r="C199" s="235"/>
      <c r="D199" s="235"/>
      <c r="E199" s="235"/>
      <c r="F199" s="235"/>
      <c r="G199" s="235"/>
      <c r="H199" s="235"/>
      <c r="I199" s="235"/>
      <c r="J199" s="235"/>
      <c r="K199" s="235"/>
      <c r="L199" s="235"/>
      <c r="M199" s="235"/>
      <c r="N199" s="235"/>
      <c r="O199" s="235"/>
      <c r="P199" s="235"/>
      <c r="Q199" s="235"/>
    </row>
    <row r="200" spans="1:17" ht="12" customHeight="1" x14ac:dyDescent="0.25">
      <c r="A200" s="235"/>
      <c r="B200" s="235"/>
      <c r="C200" s="235"/>
      <c r="D200" s="235"/>
      <c r="E200" s="235"/>
      <c r="F200" s="235"/>
      <c r="G200" s="235"/>
      <c r="H200" s="235"/>
      <c r="I200" s="235"/>
      <c r="J200" s="235"/>
      <c r="K200" s="235"/>
      <c r="L200" s="235"/>
      <c r="M200" s="235"/>
      <c r="N200" s="235"/>
      <c r="O200" s="235"/>
      <c r="P200" s="235"/>
      <c r="Q200" s="235"/>
    </row>
    <row r="201" spans="1:17" ht="12" customHeight="1" x14ac:dyDescent="0.25">
      <c r="A201" s="235"/>
      <c r="B201" s="235"/>
      <c r="C201" s="235"/>
      <c r="D201" s="235"/>
      <c r="E201" s="235"/>
      <c r="F201" s="235"/>
      <c r="G201" s="235"/>
      <c r="H201" s="235"/>
      <c r="I201" s="235"/>
      <c r="J201" s="235"/>
      <c r="K201" s="235"/>
      <c r="L201" s="235"/>
      <c r="M201" s="235"/>
      <c r="N201" s="235"/>
      <c r="O201" s="235"/>
      <c r="P201" s="235"/>
      <c r="Q201" s="235"/>
    </row>
    <row r="202" spans="1:17" ht="12" customHeight="1" x14ac:dyDescent="0.25">
      <c r="A202" s="235"/>
      <c r="B202" s="235"/>
      <c r="C202" s="235"/>
      <c r="D202" s="235"/>
      <c r="E202" s="235"/>
      <c r="F202" s="235"/>
      <c r="G202" s="235"/>
      <c r="H202" s="235"/>
      <c r="I202" s="235"/>
      <c r="J202" s="235"/>
      <c r="K202" s="235"/>
      <c r="L202" s="235"/>
      <c r="M202" s="235"/>
      <c r="N202" s="235"/>
      <c r="O202" s="235"/>
      <c r="P202" s="235"/>
      <c r="Q202" s="235"/>
    </row>
    <row r="203" spans="1:17" ht="12" customHeight="1" x14ac:dyDescent="0.25">
      <c r="A203" s="235"/>
      <c r="B203" s="235"/>
      <c r="C203" s="235"/>
      <c r="D203" s="235"/>
      <c r="E203" s="235"/>
      <c r="F203" s="235"/>
      <c r="G203" s="235"/>
      <c r="H203" s="235"/>
      <c r="I203" s="235"/>
      <c r="J203" s="235"/>
      <c r="K203" s="235"/>
      <c r="L203" s="235"/>
      <c r="M203" s="235"/>
      <c r="N203" s="235"/>
      <c r="O203" s="235"/>
      <c r="P203" s="235"/>
      <c r="Q203" s="235"/>
    </row>
    <row r="204" spans="1:17" ht="12" customHeight="1" x14ac:dyDescent="0.25">
      <c r="A204" s="235"/>
      <c r="B204" s="235"/>
      <c r="C204" s="235"/>
      <c r="D204" s="235"/>
      <c r="E204" s="235"/>
      <c r="F204" s="235"/>
      <c r="G204" s="235"/>
      <c r="H204" s="235"/>
      <c r="I204" s="235"/>
      <c r="J204" s="235"/>
      <c r="K204" s="235"/>
      <c r="L204" s="235"/>
      <c r="M204" s="235"/>
      <c r="N204" s="235"/>
      <c r="O204" s="235"/>
      <c r="P204" s="235"/>
      <c r="Q204" s="235"/>
    </row>
    <row r="205" spans="1:17" ht="12" customHeight="1" x14ac:dyDescent="0.25">
      <c r="A205" s="235"/>
      <c r="B205" s="235"/>
      <c r="C205" s="235"/>
      <c r="D205" s="235"/>
      <c r="E205" s="235"/>
      <c r="F205" s="235"/>
      <c r="G205" s="235"/>
      <c r="H205" s="235"/>
      <c r="I205" s="235"/>
      <c r="J205" s="235"/>
      <c r="K205" s="235"/>
      <c r="L205" s="235"/>
      <c r="M205" s="235"/>
      <c r="N205" s="235"/>
      <c r="O205" s="235"/>
      <c r="P205" s="235"/>
      <c r="Q205" s="235"/>
    </row>
    <row r="206" spans="1:17" ht="12" customHeight="1" x14ac:dyDescent="0.25">
      <c r="A206" s="235"/>
      <c r="B206" s="235"/>
      <c r="C206" s="235"/>
      <c r="D206" s="235"/>
      <c r="E206" s="235"/>
      <c r="F206" s="235"/>
      <c r="G206" s="235"/>
      <c r="H206" s="235"/>
      <c r="I206" s="235"/>
      <c r="J206" s="235"/>
      <c r="K206" s="235"/>
      <c r="L206" s="235"/>
      <c r="M206" s="235"/>
      <c r="N206" s="235"/>
      <c r="O206" s="235"/>
      <c r="P206" s="235"/>
      <c r="Q206" s="235"/>
    </row>
    <row r="207" spans="1:17" ht="12" customHeight="1" x14ac:dyDescent="0.25">
      <c r="A207" s="235"/>
      <c r="B207" s="235"/>
      <c r="C207" s="235"/>
      <c r="D207" s="235"/>
      <c r="E207" s="235"/>
      <c r="F207" s="235"/>
      <c r="G207" s="235"/>
      <c r="H207" s="235"/>
      <c r="I207" s="235"/>
      <c r="J207" s="235"/>
      <c r="K207" s="235"/>
      <c r="L207" s="235"/>
      <c r="M207" s="235"/>
      <c r="N207" s="235"/>
      <c r="O207" s="235"/>
      <c r="P207" s="235"/>
      <c r="Q207" s="235"/>
    </row>
    <row r="208" spans="1:17" ht="12" customHeight="1" x14ac:dyDescent="0.25">
      <c r="A208" s="235"/>
      <c r="B208" s="235"/>
      <c r="C208" s="235"/>
      <c r="D208" s="235"/>
      <c r="E208" s="235"/>
      <c r="F208" s="235"/>
      <c r="G208" s="235"/>
      <c r="H208" s="235"/>
      <c r="I208" s="235"/>
      <c r="J208" s="235"/>
      <c r="K208" s="235"/>
      <c r="L208" s="235"/>
      <c r="M208" s="235"/>
      <c r="N208" s="235"/>
      <c r="O208" s="235"/>
      <c r="P208" s="235"/>
      <c r="Q208" s="235"/>
    </row>
    <row r="209" spans="1:17" ht="12" customHeight="1" x14ac:dyDescent="0.25">
      <c r="A209" s="235"/>
      <c r="B209" s="235"/>
      <c r="C209" s="235"/>
      <c r="D209" s="235"/>
      <c r="E209" s="235"/>
      <c r="F209" s="235"/>
      <c r="G209" s="235"/>
      <c r="H209" s="235"/>
      <c r="I209" s="235"/>
      <c r="J209" s="235"/>
      <c r="K209" s="235"/>
      <c r="L209" s="235"/>
      <c r="M209" s="235"/>
      <c r="N209" s="235"/>
      <c r="O209" s="235"/>
      <c r="P209" s="235"/>
      <c r="Q209" s="235"/>
    </row>
    <row r="210" spans="1:17" ht="12" customHeight="1" x14ac:dyDescent="0.25">
      <c r="A210" s="235"/>
      <c r="B210" s="235"/>
      <c r="C210" s="235"/>
      <c r="D210" s="235"/>
      <c r="E210" s="235"/>
      <c r="F210" s="235"/>
      <c r="G210" s="235"/>
      <c r="H210" s="235"/>
      <c r="I210" s="235"/>
      <c r="J210" s="235"/>
      <c r="K210" s="235"/>
      <c r="L210" s="235"/>
      <c r="M210" s="235"/>
      <c r="N210" s="235"/>
      <c r="O210" s="235"/>
      <c r="P210" s="235"/>
      <c r="Q210" s="235"/>
    </row>
    <row r="211" spans="1:17" ht="12" customHeight="1" x14ac:dyDescent="0.25">
      <c r="A211" s="235"/>
      <c r="B211" s="235"/>
      <c r="C211" s="235"/>
      <c r="D211" s="235"/>
      <c r="E211" s="235"/>
      <c r="F211" s="235"/>
      <c r="G211" s="235"/>
      <c r="H211" s="235"/>
      <c r="I211" s="235"/>
      <c r="J211" s="235"/>
      <c r="K211" s="235"/>
      <c r="L211" s="235"/>
      <c r="M211" s="235"/>
      <c r="N211" s="235"/>
      <c r="O211" s="235"/>
      <c r="P211" s="235"/>
      <c r="Q211" s="235"/>
    </row>
    <row r="212" spans="1:17" ht="12" customHeight="1" x14ac:dyDescent="0.25">
      <c r="A212" s="235"/>
      <c r="B212" s="235"/>
      <c r="C212" s="235"/>
      <c r="D212" s="235"/>
      <c r="E212" s="235"/>
      <c r="F212" s="235"/>
      <c r="G212" s="235"/>
      <c r="H212" s="235"/>
      <c r="I212" s="235"/>
      <c r="J212" s="235"/>
      <c r="K212" s="235"/>
      <c r="L212" s="235"/>
      <c r="M212" s="235"/>
      <c r="N212" s="235"/>
      <c r="O212" s="235"/>
      <c r="P212" s="235"/>
      <c r="Q212" s="235"/>
    </row>
    <row r="213" spans="1:17" ht="12" customHeight="1" x14ac:dyDescent="0.25">
      <c r="A213" s="235"/>
      <c r="B213" s="235"/>
      <c r="C213" s="235"/>
      <c r="D213" s="235"/>
      <c r="E213" s="235"/>
      <c r="F213" s="235"/>
      <c r="G213" s="235"/>
      <c r="H213" s="235"/>
      <c r="I213" s="235"/>
      <c r="J213" s="235"/>
      <c r="K213" s="235"/>
      <c r="L213" s="235"/>
      <c r="M213" s="235"/>
      <c r="N213" s="235"/>
      <c r="O213" s="235"/>
      <c r="P213" s="235"/>
      <c r="Q213" s="235"/>
    </row>
    <row r="214" spans="1:17" ht="12" customHeight="1" x14ac:dyDescent="0.25">
      <c r="A214" s="235"/>
      <c r="B214" s="235"/>
      <c r="C214" s="235"/>
      <c r="D214" s="235"/>
      <c r="E214" s="235"/>
      <c r="F214" s="235"/>
      <c r="G214" s="235"/>
      <c r="H214" s="235"/>
      <c r="I214" s="235"/>
      <c r="J214" s="235"/>
      <c r="K214" s="235"/>
      <c r="L214" s="235"/>
      <c r="M214" s="235"/>
      <c r="N214" s="235"/>
      <c r="O214" s="235"/>
      <c r="P214" s="235"/>
      <c r="Q214" s="235"/>
    </row>
    <row r="215" spans="1:17" ht="12" customHeight="1" x14ac:dyDescent="0.25">
      <c r="A215" s="235"/>
      <c r="B215" s="235"/>
      <c r="C215" s="235"/>
      <c r="D215" s="235"/>
      <c r="E215" s="235"/>
      <c r="F215" s="235"/>
      <c r="G215" s="235"/>
      <c r="H215" s="235"/>
      <c r="I215" s="235"/>
      <c r="J215" s="235"/>
      <c r="K215" s="235"/>
      <c r="L215" s="235"/>
      <c r="M215" s="235"/>
      <c r="N215" s="235"/>
      <c r="O215" s="235"/>
      <c r="P215" s="235"/>
      <c r="Q215" s="235"/>
    </row>
    <row r="216" spans="1:17" ht="12" customHeight="1" x14ac:dyDescent="0.25">
      <c r="A216" s="235"/>
      <c r="B216" s="235"/>
      <c r="C216" s="235"/>
      <c r="D216" s="235"/>
      <c r="E216" s="235"/>
      <c r="F216" s="235"/>
      <c r="G216" s="235"/>
      <c r="H216" s="235"/>
      <c r="I216" s="235"/>
      <c r="J216" s="235"/>
      <c r="K216" s="235"/>
      <c r="L216" s="235"/>
      <c r="M216" s="235"/>
      <c r="N216" s="235"/>
      <c r="O216" s="235"/>
      <c r="P216" s="235"/>
      <c r="Q216" s="235"/>
    </row>
    <row r="217" spans="1:17" ht="12" customHeight="1" x14ac:dyDescent="0.25">
      <c r="A217" s="235"/>
      <c r="B217" s="235"/>
      <c r="C217" s="235"/>
      <c r="D217" s="235"/>
      <c r="E217" s="235"/>
      <c r="F217" s="235"/>
      <c r="G217" s="235"/>
      <c r="H217" s="235"/>
      <c r="I217" s="235"/>
      <c r="J217" s="235"/>
      <c r="K217" s="235"/>
      <c r="L217" s="235"/>
      <c r="M217" s="235"/>
      <c r="N217" s="235"/>
      <c r="O217" s="235"/>
      <c r="P217" s="235"/>
      <c r="Q217" s="235"/>
    </row>
    <row r="218" spans="1:17" ht="12" customHeight="1" x14ac:dyDescent="0.25">
      <c r="A218" s="235"/>
      <c r="B218" s="235"/>
      <c r="C218" s="235"/>
      <c r="D218" s="235"/>
      <c r="E218" s="235"/>
      <c r="F218" s="235"/>
      <c r="G218" s="235"/>
      <c r="H218" s="235"/>
      <c r="I218" s="235"/>
      <c r="J218" s="235"/>
      <c r="K218" s="235"/>
      <c r="L218" s="235"/>
      <c r="M218" s="235"/>
      <c r="N218" s="235"/>
      <c r="O218" s="235"/>
      <c r="P218" s="235"/>
      <c r="Q218" s="235"/>
    </row>
    <row r="219" spans="1:17" ht="12" customHeight="1" x14ac:dyDescent="0.25">
      <c r="A219" s="235"/>
      <c r="B219" s="235"/>
      <c r="C219" s="235"/>
      <c r="D219" s="235"/>
      <c r="E219" s="235"/>
      <c r="F219" s="235"/>
      <c r="G219" s="235"/>
      <c r="H219" s="235"/>
      <c r="I219" s="235"/>
      <c r="J219" s="235"/>
      <c r="K219" s="235"/>
      <c r="L219" s="235"/>
      <c r="M219" s="235"/>
      <c r="N219" s="235"/>
      <c r="O219" s="235"/>
      <c r="P219" s="235"/>
      <c r="Q219" s="235"/>
    </row>
    <row r="220" spans="1:17" ht="12" customHeight="1" x14ac:dyDescent="0.25">
      <c r="A220" s="235"/>
      <c r="B220" s="235"/>
      <c r="C220" s="235"/>
      <c r="D220" s="235"/>
      <c r="E220" s="235"/>
      <c r="F220" s="235"/>
      <c r="G220" s="235"/>
      <c r="H220" s="235"/>
      <c r="I220" s="235"/>
      <c r="J220" s="235"/>
      <c r="K220" s="235"/>
      <c r="L220" s="235"/>
      <c r="M220" s="235"/>
      <c r="N220" s="235"/>
      <c r="O220" s="235"/>
      <c r="P220" s="235"/>
      <c r="Q220" s="235"/>
    </row>
    <row r="221" spans="1:17" ht="12" customHeight="1" x14ac:dyDescent="0.25">
      <c r="A221" s="235"/>
      <c r="B221" s="235"/>
      <c r="C221" s="235"/>
      <c r="D221" s="235"/>
      <c r="E221" s="235"/>
      <c r="F221" s="235"/>
      <c r="G221" s="235"/>
      <c r="H221" s="235"/>
      <c r="I221" s="235"/>
      <c r="J221" s="235"/>
      <c r="K221" s="235"/>
      <c r="L221" s="235"/>
      <c r="M221" s="235"/>
      <c r="N221" s="235"/>
      <c r="O221" s="235"/>
      <c r="P221" s="235"/>
      <c r="Q221" s="235"/>
    </row>
    <row r="222" spans="1:17" ht="12" customHeight="1" x14ac:dyDescent="0.25">
      <c r="A222" s="235"/>
      <c r="B222" s="235"/>
      <c r="C222" s="235"/>
      <c r="D222" s="235"/>
      <c r="E222" s="235"/>
      <c r="F222" s="235"/>
      <c r="G222" s="235"/>
      <c r="H222" s="235"/>
      <c r="I222" s="235"/>
      <c r="J222" s="235"/>
      <c r="K222" s="235"/>
      <c r="L222" s="235"/>
      <c r="M222" s="235"/>
      <c r="N222" s="235"/>
      <c r="O222" s="235"/>
      <c r="P222" s="235"/>
      <c r="Q222" s="235"/>
    </row>
    <row r="223" spans="1:17" ht="12" customHeight="1" x14ac:dyDescent="0.25">
      <c r="A223" s="235"/>
      <c r="B223" s="235"/>
      <c r="C223" s="235"/>
      <c r="D223" s="235"/>
      <c r="E223" s="235"/>
      <c r="F223" s="235"/>
      <c r="G223" s="235"/>
      <c r="H223" s="235"/>
      <c r="I223" s="235"/>
      <c r="J223" s="235"/>
      <c r="K223" s="235"/>
      <c r="L223" s="235"/>
      <c r="M223" s="235"/>
      <c r="N223" s="235"/>
      <c r="O223" s="235"/>
      <c r="P223" s="235"/>
      <c r="Q223" s="235"/>
    </row>
    <row r="224" spans="1:17" ht="12" customHeight="1" x14ac:dyDescent="0.25">
      <c r="A224" s="235"/>
      <c r="B224" s="235"/>
      <c r="C224" s="235"/>
      <c r="D224" s="235"/>
      <c r="E224" s="235"/>
      <c r="F224" s="235"/>
      <c r="G224" s="235"/>
      <c r="H224" s="235"/>
      <c r="I224" s="235"/>
      <c r="J224" s="235"/>
      <c r="K224" s="235"/>
      <c r="L224" s="235"/>
      <c r="M224" s="235"/>
      <c r="N224" s="235"/>
      <c r="O224" s="235"/>
      <c r="P224" s="235"/>
      <c r="Q224" s="235"/>
    </row>
    <row r="225" spans="1:17" ht="12" customHeight="1" x14ac:dyDescent="0.25">
      <c r="A225" s="235"/>
      <c r="B225" s="235"/>
      <c r="C225" s="235"/>
      <c r="D225" s="235"/>
      <c r="E225" s="235"/>
      <c r="F225" s="235"/>
      <c r="G225" s="235"/>
      <c r="H225" s="235"/>
      <c r="I225" s="235"/>
      <c r="J225" s="235"/>
      <c r="K225" s="235"/>
      <c r="L225" s="235"/>
      <c r="M225" s="235"/>
      <c r="N225" s="235"/>
      <c r="O225" s="235"/>
      <c r="P225" s="235"/>
      <c r="Q225" s="235"/>
    </row>
    <row r="226" spans="1:17" ht="12" customHeight="1" x14ac:dyDescent="0.25">
      <c r="A226" s="235"/>
      <c r="B226" s="235"/>
      <c r="C226" s="235"/>
      <c r="D226" s="235"/>
      <c r="E226" s="235"/>
      <c r="F226" s="235"/>
      <c r="G226" s="235"/>
      <c r="H226" s="235"/>
      <c r="I226" s="235"/>
      <c r="J226" s="235"/>
      <c r="K226" s="235"/>
      <c r="L226" s="235"/>
      <c r="M226" s="235"/>
      <c r="N226" s="235"/>
      <c r="O226" s="235"/>
      <c r="P226" s="235"/>
      <c r="Q226" s="235"/>
    </row>
    <row r="227" spans="1:17" ht="12" customHeight="1" x14ac:dyDescent="0.25">
      <c r="A227" s="235"/>
      <c r="B227" s="235"/>
      <c r="C227" s="235"/>
      <c r="D227" s="235"/>
      <c r="E227" s="235"/>
      <c r="F227" s="235"/>
      <c r="G227" s="235"/>
      <c r="H227" s="235"/>
      <c r="I227" s="235"/>
      <c r="J227" s="235"/>
      <c r="K227" s="235"/>
      <c r="L227" s="235"/>
      <c r="M227" s="235"/>
      <c r="N227" s="235"/>
      <c r="O227" s="235"/>
      <c r="P227" s="235"/>
      <c r="Q227" s="235"/>
    </row>
    <row r="228" spans="1:17" ht="12" customHeight="1" x14ac:dyDescent="0.25">
      <c r="A228" s="235"/>
      <c r="B228" s="235"/>
      <c r="C228" s="235"/>
      <c r="D228" s="235"/>
      <c r="E228" s="235"/>
      <c r="F228" s="235"/>
      <c r="G228" s="235"/>
      <c r="H228" s="235"/>
      <c r="I228" s="235"/>
      <c r="J228" s="235"/>
      <c r="K228" s="235"/>
      <c r="L228" s="235"/>
      <c r="M228" s="235"/>
      <c r="N228" s="235"/>
      <c r="O228" s="235"/>
      <c r="P228" s="235"/>
      <c r="Q228" s="235"/>
    </row>
    <row r="229" spans="1:17" ht="12" customHeight="1" x14ac:dyDescent="0.25">
      <c r="A229" s="235"/>
      <c r="B229" s="235"/>
      <c r="C229" s="235"/>
      <c r="D229" s="235"/>
      <c r="E229" s="235"/>
      <c r="F229" s="235"/>
      <c r="G229" s="235"/>
      <c r="H229" s="235"/>
      <c r="I229" s="235"/>
      <c r="J229" s="235"/>
      <c r="K229" s="235"/>
      <c r="L229" s="235"/>
      <c r="M229" s="235"/>
      <c r="N229" s="235"/>
      <c r="O229" s="235"/>
      <c r="P229" s="235"/>
      <c r="Q229" s="235"/>
    </row>
    <row r="230" spans="1:17" ht="12" customHeight="1" x14ac:dyDescent="0.25">
      <c r="A230" s="235"/>
      <c r="B230" s="235"/>
      <c r="C230" s="235"/>
      <c r="D230" s="235"/>
      <c r="E230" s="235"/>
      <c r="F230" s="235"/>
      <c r="G230" s="235"/>
      <c r="H230" s="235"/>
      <c r="I230" s="235"/>
      <c r="J230" s="235"/>
      <c r="K230" s="235"/>
      <c r="L230" s="235"/>
      <c r="M230" s="235"/>
      <c r="N230" s="235"/>
      <c r="O230" s="235"/>
      <c r="P230" s="235"/>
      <c r="Q230" s="235"/>
    </row>
    <row r="231" spans="1:17" ht="12" customHeight="1" x14ac:dyDescent="0.25">
      <c r="A231" s="235"/>
      <c r="B231" s="235"/>
      <c r="C231" s="235"/>
      <c r="D231" s="235"/>
      <c r="E231" s="235"/>
      <c r="F231" s="235"/>
      <c r="G231" s="235"/>
      <c r="H231" s="235"/>
      <c r="I231" s="235"/>
      <c r="J231" s="235"/>
      <c r="K231" s="235"/>
      <c r="L231" s="235"/>
      <c r="M231" s="235"/>
      <c r="N231" s="235"/>
      <c r="O231" s="235"/>
      <c r="P231" s="235"/>
      <c r="Q231" s="235"/>
    </row>
    <row r="232" spans="1:17" ht="12" customHeight="1" x14ac:dyDescent="0.25">
      <c r="A232" s="235"/>
      <c r="B232" s="235"/>
      <c r="C232" s="235"/>
      <c r="D232" s="235"/>
      <c r="E232" s="235"/>
      <c r="F232" s="235"/>
      <c r="G232" s="235"/>
      <c r="H232" s="235"/>
      <c r="I232" s="235"/>
      <c r="J232" s="235"/>
      <c r="K232" s="235"/>
      <c r="L232" s="235"/>
      <c r="M232" s="235"/>
      <c r="N232" s="235"/>
      <c r="O232" s="235"/>
      <c r="P232" s="235"/>
      <c r="Q232" s="235"/>
    </row>
    <row r="233" spans="1:17" ht="12" customHeight="1" x14ac:dyDescent="0.25">
      <c r="A233" s="235"/>
      <c r="B233" s="235"/>
      <c r="C233" s="235"/>
      <c r="D233" s="235"/>
      <c r="E233" s="235"/>
      <c r="F233" s="235"/>
      <c r="G233" s="235"/>
      <c r="H233" s="235"/>
      <c r="I233" s="235"/>
      <c r="J233" s="235"/>
      <c r="K233" s="235"/>
      <c r="L233" s="235"/>
      <c r="M233" s="235"/>
      <c r="N233" s="235"/>
      <c r="O233" s="235"/>
      <c r="P233" s="235"/>
      <c r="Q233" s="235"/>
    </row>
    <row r="234" spans="1:17" ht="12" customHeight="1" x14ac:dyDescent="0.25">
      <c r="A234" s="235"/>
      <c r="B234" s="235"/>
      <c r="C234" s="235"/>
      <c r="D234" s="235"/>
      <c r="E234" s="235"/>
      <c r="F234" s="235"/>
      <c r="G234" s="235"/>
      <c r="H234" s="235"/>
      <c r="I234" s="235"/>
      <c r="J234" s="235"/>
      <c r="K234" s="235"/>
      <c r="L234" s="235"/>
      <c r="M234" s="235"/>
      <c r="N234" s="235"/>
      <c r="O234" s="235"/>
      <c r="P234" s="235"/>
      <c r="Q234" s="235"/>
    </row>
    <row r="235" spans="1:17" ht="12" customHeight="1" x14ac:dyDescent="0.25">
      <c r="A235" s="235"/>
      <c r="B235" s="235"/>
      <c r="C235" s="235"/>
      <c r="D235" s="235"/>
      <c r="E235" s="235"/>
      <c r="F235" s="235"/>
      <c r="G235" s="235"/>
      <c r="H235" s="235"/>
      <c r="I235" s="235"/>
      <c r="J235" s="235"/>
      <c r="K235" s="235"/>
      <c r="L235" s="235"/>
      <c r="M235" s="235"/>
      <c r="N235" s="235"/>
      <c r="O235" s="235"/>
      <c r="P235" s="235"/>
      <c r="Q235" s="235"/>
    </row>
    <row r="236" spans="1:17" ht="12" customHeight="1" x14ac:dyDescent="0.25">
      <c r="A236" s="235"/>
      <c r="B236" s="235"/>
      <c r="C236" s="235"/>
      <c r="D236" s="235"/>
      <c r="E236" s="235"/>
      <c r="F236" s="235"/>
      <c r="G236" s="235"/>
      <c r="H236" s="235"/>
      <c r="I236" s="235"/>
      <c r="J236" s="235"/>
      <c r="K236" s="235"/>
      <c r="L236" s="235"/>
      <c r="M236" s="235"/>
      <c r="N236" s="235"/>
      <c r="O236" s="235"/>
      <c r="P236" s="235"/>
      <c r="Q236" s="235"/>
    </row>
    <row r="237" spans="1:17" ht="12" customHeight="1" x14ac:dyDescent="0.25">
      <c r="A237" s="235"/>
      <c r="B237" s="235"/>
      <c r="C237" s="235"/>
      <c r="D237" s="235"/>
      <c r="E237" s="235"/>
      <c r="F237" s="235"/>
      <c r="G237" s="235"/>
      <c r="H237" s="235"/>
      <c r="I237" s="235"/>
      <c r="J237" s="235"/>
      <c r="K237" s="235"/>
      <c r="L237" s="235"/>
      <c r="M237" s="235"/>
      <c r="N237" s="235"/>
      <c r="O237" s="235"/>
      <c r="P237" s="235"/>
      <c r="Q237" s="235"/>
    </row>
    <row r="238" spans="1:17" ht="12" customHeight="1" x14ac:dyDescent="0.25">
      <c r="A238" s="235"/>
      <c r="B238" s="235"/>
      <c r="C238" s="235"/>
      <c r="D238" s="235"/>
      <c r="E238" s="235"/>
      <c r="F238" s="235"/>
      <c r="G238" s="235"/>
      <c r="H238" s="235"/>
      <c r="I238" s="235"/>
      <c r="J238" s="235"/>
      <c r="K238" s="235"/>
      <c r="L238" s="235"/>
      <c r="M238" s="235"/>
      <c r="N238" s="235"/>
      <c r="O238" s="235"/>
      <c r="P238" s="235"/>
      <c r="Q238" s="235"/>
    </row>
    <row r="239" spans="1:17" ht="12" customHeight="1" x14ac:dyDescent="0.25">
      <c r="A239" s="235"/>
      <c r="B239" s="235"/>
      <c r="C239" s="235"/>
      <c r="D239" s="235"/>
      <c r="E239" s="235"/>
      <c r="F239" s="235"/>
      <c r="G239" s="235"/>
      <c r="H239" s="235"/>
      <c r="I239" s="235"/>
      <c r="J239" s="235"/>
      <c r="K239" s="235"/>
      <c r="L239" s="235"/>
      <c r="M239" s="235"/>
      <c r="N239" s="235"/>
      <c r="O239" s="235"/>
      <c r="P239" s="235"/>
      <c r="Q239" s="235"/>
    </row>
    <row r="240" spans="1:17" ht="12" customHeight="1" x14ac:dyDescent="0.25">
      <c r="A240" s="235"/>
      <c r="B240" s="235"/>
      <c r="C240" s="235"/>
      <c r="D240" s="235"/>
      <c r="E240" s="235"/>
      <c r="F240" s="235"/>
      <c r="G240" s="235"/>
      <c r="H240" s="235"/>
      <c r="I240" s="235"/>
      <c r="J240" s="235"/>
      <c r="K240" s="235"/>
      <c r="L240" s="235"/>
      <c r="M240" s="235"/>
      <c r="N240" s="235"/>
      <c r="O240" s="235"/>
      <c r="P240" s="235"/>
      <c r="Q240" s="235"/>
    </row>
    <row r="241" spans="1:17" ht="12" customHeight="1" x14ac:dyDescent="0.25">
      <c r="A241" s="235"/>
      <c r="B241" s="235"/>
      <c r="C241" s="235"/>
      <c r="D241" s="235"/>
      <c r="E241" s="235"/>
      <c r="F241" s="235"/>
      <c r="G241" s="235"/>
      <c r="H241" s="235"/>
      <c r="I241" s="235"/>
      <c r="J241" s="235"/>
      <c r="K241" s="235"/>
      <c r="L241" s="235"/>
      <c r="M241" s="235"/>
      <c r="N241" s="235"/>
      <c r="O241" s="235"/>
      <c r="P241" s="235"/>
      <c r="Q241" s="235"/>
    </row>
    <row r="242" spans="1:17" ht="12" customHeight="1" x14ac:dyDescent="0.25">
      <c r="A242" s="235"/>
      <c r="B242" s="235"/>
      <c r="C242" s="235"/>
      <c r="D242" s="235"/>
      <c r="E242" s="235"/>
      <c r="F242" s="235"/>
      <c r="G242" s="235"/>
      <c r="H242" s="235"/>
      <c r="I242" s="235"/>
      <c r="J242" s="235"/>
      <c r="K242" s="235"/>
      <c r="L242" s="235"/>
      <c r="M242" s="235"/>
      <c r="N242" s="235"/>
      <c r="O242" s="235"/>
      <c r="P242" s="235"/>
      <c r="Q242" s="235"/>
    </row>
    <row r="243" spans="1:17" ht="12" customHeight="1" x14ac:dyDescent="0.25">
      <c r="A243" s="235"/>
      <c r="B243" s="235"/>
      <c r="C243" s="235"/>
      <c r="D243" s="235"/>
      <c r="E243" s="235"/>
      <c r="F243" s="235"/>
      <c r="G243" s="235"/>
      <c r="H243" s="235"/>
      <c r="I243" s="235"/>
      <c r="J243" s="235"/>
      <c r="K243" s="235"/>
      <c r="L243" s="235"/>
      <c r="M243" s="235"/>
      <c r="N243" s="235"/>
      <c r="O243" s="235"/>
      <c r="P243" s="235"/>
      <c r="Q243" s="235"/>
    </row>
    <row r="244" spans="1:17" ht="12" customHeight="1" x14ac:dyDescent="0.25">
      <c r="A244" s="235"/>
      <c r="B244" s="235"/>
      <c r="C244" s="235"/>
      <c r="D244" s="235"/>
      <c r="E244" s="235"/>
      <c r="F244" s="235"/>
      <c r="G244" s="235"/>
      <c r="H244" s="235"/>
      <c r="I244" s="235"/>
      <c r="J244" s="235"/>
      <c r="K244" s="235"/>
      <c r="L244" s="235"/>
      <c r="M244" s="235"/>
      <c r="N244" s="235"/>
      <c r="O244" s="235"/>
      <c r="P244" s="235"/>
      <c r="Q244" s="235"/>
    </row>
    <row r="245" spans="1:17" ht="12" customHeight="1" x14ac:dyDescent="0.25">
      <c r="A245" s="235"/>
      <c r="B245" s="235"/>
      <c r="C245" s="235"/>
      <c r="D245" s="235"/>
      <c r="E245" s="235"/>
      <c r="F245" s="235"/>
      <c r="G245" s="235"/>
      <c r="H245" s="235"/>
      <c r="I245" s="235"/>
      <c r="J245" s="235"/>
      <c r="K245" s="235"/>
      <c r="L245" s="235"/>
      <c r="M245" s="235"/>
      <c r="N245" s="235"/>
      <c r="O245" s="235"/>
      <c r="P245" s="235"/>
      <c r="Q245" s="235"/>
    </row>
    <row r="246" spans="1:17" ht="12" customHeight="1" x14ac:dyDescent="0.25">
      <c r="A246" s="235"/>
      <c r="B246" s="235"/>
      <c r="C246" s="235"/>
      <c r="D246" s="235"/>
      <c r="E246" s="235"/>
      <c r="F246" s="235"/>
      <c r="G246" s="235"/>
      <c r="H246" s="235"/>
      <c r="I246" s="235"/>
      <c r="J246" s="235"/>
      <c r="K246" s="235"/>
      <c r="L246" s="235"/>
      <c r="M246" s="235"/>
      <c r="N246" s="235"/>
      <c r="O246" s="235"/>
      <c r="P246" s="235"/>
      <c r="Q246" s="235"/>
    </row>
    <row r="247" spans="1:17" ht="12" customHeight="1" x14ac:dyDescent="0.25">
      <c r="A247" s="235"/>
      <c r="B247" s="235"/>
      <c r="C247" s="235"/>
      <c r="D247" s="235"/>
      <c r="E247" s="235"/>
      <c r="F247" s="235"/>
      <c r="G247" s="235"/>
      <c r="H247" s="235"/>
      <c r="I247" s="235"/>
      <c r="J247" s="235"/>
      <c r="K247" s="235"/>
      <c r="L247" s="235"/>
      <c r="M247" s="235"/>
      <c r="N247" s="235"/>
      <c r="O247" s="235"/>
      <c r="P247" s="235"/>
      <c r="Q247" s="235"/>
    </row>
    <row r="248" spans="1:17" ht="12" customHeight="1" x14ac:dyDescent="0.25">
      <c r="A248" s="235"/>
      <c r="B248" s="235"/>
      <c r="C248" s="235"/>
      <c r="D248" s="235"/>
      <c r="E248" s="235"/>
      <c r="F248" s="235"/>
      <c r="G248" s="235"/>
      <c r="H248" s="235"/>
      <c r="I248" s="235"/>
      <c r="J248" s="235"/>
      <c r="K248" s="235"/>
      <c r="L248" s="235"/>
      <c r="M248" s="235"/>
      <c r="N248" s="235"/>
      <c r="O248" s="235"/>
      <c r="P248" s="235"/>
      <c r="Q248" s="235"/>
    </row>
    <row r="249" spans="1:17" ht="12" customHeight="1" x14ac:dyDescent="0.25">
      <c r="A249" s="235"/>
      <c r="B249" s="235"/>
      <c r="C249" s="235"/>
      <c r="D249" s="235"/>
      <c r="E249" s="235"/>
      <c r="F249" s="235"/>
      <c r="G249" s="235"/>
      <c r="H249" s="235"/>
      <c r="I249" s="235"/>
      <c r="J249" s="235"/>
      <c r="K249" s="235"/>
      <c r="L249" s="235"/>
      <c r="M249" s="235"/>
      <c r="N249" s="235"/>
      <c r="O249" s="235"/>
      <c r="P249" s="235"/>
      <c r="Q249" s="235"/>
    </row>
    <row r="250" spans="1:17" ht="12" customHeight="1" x14ac:dyDescent="0.25">
      <c r="A250" s="235"/>
      <c r="B250" s="235"/>
      <c r="C250" s="235"/>
      <c r="D250" s="235"/>
      <c r="E250" s="235"/>
      <c r="F250" s="235"/>
      <c r="G250" s="235"/>
      <c r="H250" s="235"/>
      <c r="I250" s="235"/>
      <c r="J250" s="235"/>
      <c r="K250" s="235"/>
      <c r="L250" s="235"/>
      <c r="M250" s="235"/>
      <c r="N250" s="235"/>
      <c r="O250" s="235"/>
      <c r="P250" s="235"/>
      <c r="Q250" s="235"/>
    </row>
    <row r="251" spans="1:17" ht="12" customHeight="1" x14ac:dyDescent="0.25">
      <c r="A251" s="235"/>
      <c r="B251" s="235"/>
      <c r="C251" s="235"/>
      <c r="D251" s="235"/>
      <c r="E251" s="235"/>
      <c r="F251" s="235"/>
      <c r="G251" s="235"/>
      <c r="H251" s="235"/>
      <c r="I251" s="235"/>
      <c r="J251" s="235"/>
      <c r="K251" s="235"/>
      <c r="L251" s="235"/>
      <c r="M251" s="235"/>
      <c r="N251" s="235"/>
      <c r="O251" s="235"/>
      <c r="P251" s="235"/>
      <c r="Q251" s="235"/>
    </row>
    <row r="252" spans="1:17" ht="12" customHeight="1" x14ac:dyDescent="0.25">
      <c r="A252" s="235"/>
      <c r="B252" s="235"/>
      <c r="C252" s="235"/>
      <c r="D252" s="235"/>
      <c r="E252" s="235"/>
      <c r="F252" s="235"/>
      <c r="G252" s="235"/>
      <c r="H252" s="235"/>
      <c r="I252" s="235"/>
      <c r="J252" s="235"/>
      <c r="K252" s="235"/>
      <c r="L252" s="235"/>
      <c r="M252" s="235"/>
      <c r="N252" s="235"/>
      <c r="O252" s="235"/>
      <c r="P252" s="235"/>
      <c r="Q252" s="235"/>
    </row>
    <row r="253" spans="1:17" ht="12" customHeight="1" x14ac:dyDescent="0.25">
      <c r="A253" s="235"/>
      <c r="B253" s="235"/>
      <c r="C253" s="235"/>
      <c r="D253" s="235"/>
      <c r="E253" s="235"/>
      <c r="F253" s="235"/>
      <c r="G253" s="235"/>
      <c r="H253" s="235"/>
      <c r="I253" s="235"/>
      <c r="J253" s="235"/>
      <c r="K253" s="235"/>
      <c r="L253" s="235"/>
      <c r="M253" s="235"/>
      <c r="N253" s="235"/>
      <c r="O253" s="235"/>
      <c r="P253" s="235"/>
      <c r="Q253" s="235"/>
    </row>
    <row r="254" spans="1:17" ht="12" customHeight="1" x14ac:dyDescent="0.25">
      <c r="A254" s="235"/>
      <c r="B254" s="235"/>
      <c r="C254" s="235"/>
      <c r="D254" s="235"/>
      <c r="E254" s="235"/>
      <c r="F254" s="235"/>
      <c r="G254" s="235"/>
      <c r="H254" s="235"/>
      <c r="I254" s="235"/>
      <c r="J254" s="235"/>
      <c r="K254" s="235"/>
      <c r="L254" s="235"/>
      <c r="M254" s="235"/>
      <c r="N254" s="235"/>
      <c r="O254" s="235"/>
      <c r="P254" s="235"/>
      <c r="Q254" s="235"/>
    </row>
    <row r="255" spans="1:17" ht="12" customHeight="1" x14ac:dyDescent="0.25">
      <c r="A255" s="235"/>
      <c r="B255" s="235"/>
      <c r="C255" s="235"/>
      <c r="D255" s="235"/>
      <c r="E255" s="235"/>
      <c r="F255" s="235"/>
      <c r="G255" s="235"/>
      <c r="H255" s="235"/>
      <c r="I255" s="235"/>
      <c r="J255" s="235"/>
      <c r="K255" s="235"/>
      <c r="L255" s="235"/>
      <c r="M255" s="235"/>
      <c r="N255" s="235"/>
      <c r="O255" s="235"/>
      <c r="P255" s="235"/>
      <c r="Q255" s="235"/>
    </row>
    <row r="256" spans="1:17" ht="12" customHeight="1" x14ac:dyDescent="0.25">
      <c r="A256" s="235"/>
      <c r="B256" s="235"/>
      <c r="C256" s="235"/>
      <c r="D256" s="235"/>
      <c r="E256" s="235"/>
      <c r="F256" s="235"/>
      <c r="G256" s="235"/>
      <c r="H256" s="235"/>
      <c r="I256" s="235"/>
      <c r="J256" s="235"/>
      <c r="K256" s="235"/>
      <c r="L256" s="235"/>
      <c r="M256" s="235"/>
      <c r="N256" s="235"/>
      <c r="O256" s="235"/>
      <c r="P256" s="235"/>
      <c r="Q256" s="235"/>
    </row>
    <row r="257" spans="1:17" ht="12" customHeight="1" x14ac:dyDescent="0.25">
      <c r="A257" s="235"/>
      <c r="B257" s="235"/>
      <c r="C257" s="235"/>
      <c r="D257" s="235"/>
      <c r="E257" s="235"/>
      <c r="F257" s="235"/>
      <c r="G257" s="235"/>
      <c r="H257" s="235"/>
      <c r="I257" s="235"/>
      <c r="J257" s="235"/>
      <c r="K257" s="235"/>
      <c r="L257" s="235"/>
      <c r="M257" s="235"/>
      <c r="N257" s="235"/>
      <c r="O257" s="235"/>
      <c r="P257" s="235"/>
      <c r="Q257" s="235"/>
    </row>
    <row r="258" spans="1:17" ht="12" customHeight="1" x14ac:dyDescent="0.25">
      <c r="A258" s="235"/>
      <c r="B258" s="235"/>
      <c r="C258" s="235"/>
      <c r="D258" s="235"/>
      <c r="E258" s="235"/>
      <c r="F258" s="235"/>
      <c r="G258" s="235"/>
      <c r="H258" s="235"/>
      <c r="I258" s="235"/>
      <c r="J258" s="235"/>
      <c r="K258" s="235"/>
      <c r="L258" s="235"/>
      <c r="M258" s="235"/>
      <c r="N258" s="235"/>
      <c r="O258" s="235"/>
      <c r="P258" s="235"/>
      <c r="Q258" s="235"/>
    </row>
    <row r="259" spans="1:17" ht="12" customHeight="1" x14ac:dyDescent="0.25">
      <c r="A259" s="235"/>
      <c r="B259" s="235"/>
      <c r="C259" s="235"/>
      <c r="D259" s="235"/>
      <c r="E259" s="235"/>
      <c r="F259" s="235"/>
      <c r="G259" s="235"/>
      <c r="H259" s="235"/>
      <c r="I259" s="235"/>
      <c r="J259" s="235"/>
      <c r="K259" s="235"/>
      <c r="L259" s="235"/>
      <c r="M259" s="235"/>
      <c r="N259" s="235"/>
      <c r="O259" s="235"/>
      <c r="P259" s="235"/>
      <c r="Q259" s="235"/>
    </row>
    <row r="260" spans="1:17" ht="12" customHeight="1" x14ac:dyDescent="0.25">
      <c r="A260" s="235"/>
      <c r="B260" s="235"/>
      <c r="C260" s="235"/>
      <c r="D260" s="235"/>
      <c r="E260" s="235"/>
      <c r="F260" s="235"/>
      <c r="G260" s="235"/>
      <c r="H260" s="235"/>
      <c r="I260" s="235"/>
      <c r="J260" s="235"/>
      <c r="K260" s="235"/>
      <c r="L260" s="235"/>
      <c r="M260" s="235"/>
      <c r="N260" s="235"/>
      <c r="O260" s="235"/>
      <c r="P260" s="235"/>
      <c r="Q260" s="235"/>
    </row>
    <row r="261" spans="1:17" ht="12" customHeight="1" x14ac:dyDescent="0.25">
      <c r="A261" s="235"/>
      <c r="B261" s="235"/>
      <c r="C261" s="235"/>
      <c r="D261" s="235"/>
      <c r="E261" s="235"/>
      <c r="F261" s="235"/>
      <c r="G261" s="235"/>
      <c r="H261" s="235"/>
      <c r="I261" s="235"/>
      <c r="J261" s="235"/>
      <c r="K261" s="235"/>
      <c r="L261" s="235"/>
      <c r="M261" s="235"/>
      <c r="N261" s="235"/>
      <c r="O261" s="235"/>
      <c r="P261" s="235"/>
      <c r="Q261" s="235"/>
    </row>
    <row r="262" spans="1:17" ht="12" customHeight="1" x14ac:dyDescent="0.25">
      <c r="A262" s="235"/>
      <c r="B262" s="235"/>
      <c r="C262" s="235"/>
      <c r="D262" s="235"/>
      <c r="E262" s="235"/>
      <c r="F262" s="235"/>
      <c r="G262" s="235"/>
      <c r="H262" s="235"/>
      <c r="I262" s="235"/>
      <c r="J262" s="235"/>
      <c r="K262" s="235"/>
      <c r="L262" s="235"/>
      <c r="M262" s="235"/>
      <c r="N262" s="235"/>
      <c r="O262" s="235"/>
      <c r="P262" s="235"/>
      <c r="Q262" s="235"/>
    </row>
    <row r="263" spans="1:17" ht="12" customHeight="1" x14ac:dyDescent="0.25">
      <c r="A263" s="235"/>
      <c r="B263" s="235"/>
      <c r="C263" s="235"/>
      <c r="D263" s="235"/>
      <c r="E263" s="235"/>
      <c r="F263" s="235"/>
      <c r="G263" s="235"/>
      <c r="H263" s="235"/>
      <c r="I263" s="235"/>
      <c r="J263" s="235"/>
      <c r="K263" s="235"/>
      <c r="L263" s="235"/>
      <c r="M263" s="235"/>
      <c r="N263" s="235"/>
      <c r="O263" s="235"/>
      <c r="P263" s="235"/>
      <c r="Q263" s="235"/>
    </row>
    <row r="264" spans="1:17" ht="12" customHeight="1" x14ac:dyDescent="0.25">
      <c r="A264" s="235"/>
      <c r="B264" s="235"/>
      <c r="C264" s="235"/>
      <c r="D264" s="235"/>
      <c r="E264" s="235"/>
      <c r="F264" s="235"/>
      <c r="G264" s="235"/>
      <c r="H264" s="235"/>
      <c r="I264" s="235"/>
      <c r="J264" s="235"/>
      <c r="K264" s="235"/>
      <c r="L264" s="235"/>
      <c r="M264" s="235"/>
      <c r="N264" s="235"/>
      <c r="O264" s="235"/>
      <c r="P264" s="235"/>
      <c r="Q264" s="235"/>
    </row>
    <row r="265" spans="1:17" ht="12" customHeight="1" x14ac:dyDescent="0.25">
      <c r="A265" s="235"/>
      <c r="B265" s="235"/>
      <c r="C265" s="235"/>
      <c r="D265" s="235"/>
      <c r="E265" s="235"/>
      <c r="F265" s="235"/>
      <c r="G265" s="235"/>
      <c r="H265" s="235"/>
      <c r="I265" s="235"/>
      <c r="J265" s="235"/>
      <c r="K265" s="235"/>
      <c r="L265" s="235"/>
      <c r="M265" s="235"/>
      <c r="N265" s="235"/>
      <c r="O265" s="235"/>
      <c r="P265" s="235"/>
      <c r="Q265" s="235"/>
    </row>
    <row r="266" spans="1:17" ht="12" customHeight="1" x14ac:dyDescent="0.25">
      <c r="A266" s="235"/>
      <c r="B266" s="235"/>
      <c r="C266" s="235"/>
      <c r="D266" s="235"/>
      <c r="E266" s="235"/>
      <c r="F266" s="235"/>
      <c r="G266" s="235"/>
      <c r="H266" s="235"/>
      <c r="I266" s="235"/>
      <c r="J266" s="235"/>
      <c r="K266" s="235"/>
      <c r="L266" s="235"/>
      <c r="M266" s="235"/>
      <c r="N266" s="235"/>
      <c r="O266" s="235"/>
      <c r="P266" s="235"/>
      <c r="Q266" s="235"/>
    </row>
    <row r="267" spans="1:17" ht="12" customHeight="1" x14ac:dyDescent="0.25">
      <c r="A267" s="235"/>
      <c r="B267" s="235"/>
      <c r="C267" s="235"/>
      <c r="D267" s="235"/>
      <c r="E267" s="235"/>
      <c r="F267" s="235"/>
      <c r="G267" s="235"/>
      <c r="H267" s="235"/>
      <c r="I267" s="235"/>
      <c r="J267" s="235"/>
      <c r="K267" s="235"/>
      <c r="L267" s="235"/>
      <c r="M267" s="235"/>
      <c r="N267" s="235"/>
      <c r="O267" s="235"/>
      <c r="P267" s="235"/>
      <c r="Q267" s="235"/>
    </row>
    <row r="268" spans="1:17" ht="12" customHeight="1" x14ac:dyDescent="0.25">
      <c r="A268" s="235"/>
      <c r="B268" s="235"/>
      <c r="C268" s="235"/>
      <c r="D268" s="235"/>
      <c r="E268" s="235"/>
      <c r="F268" s="235"/>
      <c r="G268" s="235"/>
      <c r="H268" s="235"/>
      <c r="I268" s="235"/>
      <c r="J268" s="235"/>
      <c r="K268" s="235"/>
      <c r="L268" s="235"/>
      <c r="M268" s="235"/>
      <c r="N268" s="235"/>
      <c r="O268" s="235"/>
      <c r="P268" s="235"/>
      <c r="Q268" s="235"/>
    </row>
    <row r="269" spans="1:17" ht="12" customHeight="1" x14ac:dyDescent="0.25">
      <c r="A269" s="235"/>
      <c r="B269" s="235"/>
      <c r="C269" s="235"/>
      <c r="D269" s="235"/>
      <c r="E269" s="235"/>
      <c r="F269" s="235"/>
      <c r="G269" s="235"/>
      <c r="H269" s="235"/>
      <c r="I269" s="235"/>
      <c r="J269" s="235"/>
      <c r="K269" s="235"/>
      <c r="L269" s="235"/>
      <c r="M269" s="235"/>
      <c r="N269" s="235"/>
      <c r="O269" s="235"/>
      <c r="P269" s="235"/>
      <c r="Q269" s="235"/>
    </row>
    <row r="270" spans="1:17" ht="12" customHeight="1" x14ac:dyDescent="0.25">
      <c r="A270" s="235"/>
      <c r="B270" s="235"/>
      <c r="C270" s="235"/>
      <c r="D270" s="235"/>
      <c r="E270" s="235"/>
      <c r="F270" s="235"/>
      <c r="G270" s="235"/>
      <c r="H270" s="235"/>
      <c r="I270" s="235"/>
      <c r="J270" s="235"/>
      <c r="K270" s="235"/>
      <c r="L270" s="235"/>
      <c r="M270" s="235"/>
      <c r="N270" s="235"/>
      <c r="O270" s="235"/>
      <c r="P270" s="235"/>
      <c r="Q270" s="235"/>
    </row>
    <row r="271" spans="1:17" ht="12" customHeight="1" x14ac:dyDescent="0.25">
      <c r="A271" s="235"/>
      <c r="B271" s="235"/>
      <c r="C271" s="235"/>
      <c r="D271" s="235"/>
      <c r="E271" s="235"/>
      <c r="F271" s="235"/>
      <c r="G271" s="235"/>
      <c r="H271" s="235"/>
      <c r="I271" s="235"/>
      <c r="J271" s="235"/>
      <c r="K271" s="235"/>
      <c r="L271" s="235"/>
      <c r="M271" s="235"/>
      <c r="N271" s="235"/>
      <c r="O271" s="235"/>
      <c r="P271" s="235"/>
      <c r="Q271" s="235"/>
    </row>
    <row r="272" spans="1:17" ht="12" customHeight="1" x14ac:dyDescent="0.25">
      <c r="A272" s="235"/>
      <c r="B272" s="235"/>
      <c r="C272" s="235"/>
      <c r="D272" s="235"/>
      <c r="E272" s="235"/>
      <c r="F272" s="235"/>
      <c r="G272" s="235"/>
      <c r="H272" s="235"/>
      <c r="I272" s="235"/>
      <c r="J272" s="235"/>
      <c r="K272" s="235"/>
      <c r="L272" s="235"/>
      <c r="M272" s="235"/>
      <c r="N272" s="235"/>
      <c r="O272" s="235"/>
      <c r="P272" s="235"/>
      <c r="Q272" s="235"/>
    </row>
    <row r="273" spans="1:17" ht="12" customHeight="1" x14ac:dyDescent="0.25">
      <c r="A273" s="235"/>
      <c r="B273" s="235"/>
      <c r="C273" s="235"/>
      <c r="D273" s="235"/>
      <c r="E273" s="235"/>
      <c r="F273" s="235"/>
      <c r="G273" s="235"/>
      <c r="H273" s="235"/>
      <c r="I273" s="235"/>
      <c r="J273" s="235"/>
      <c r="K273" s="235"/>
      <c r="L273" s="235"/>
      <c r="M273" s="235"/>
      <c r="N273" s="235"/>
      <c r="O273" s="235"/>
      <c r="P273" s="235"/>
      <c r="Q273" s="235"/>
    </row>
    <row r="274" spans="1:17" ht="12" customHeight="1" x14ac:dyDescent="0.25">
      <c r="A274" s="235"/>
      <c r="B274" s="235"/>
      <c r="C274" s="235"/>
      <c r="D274" s="235"/>
      <c r="E274" s="235"/>
      <c r="F274" s="235"/>
      <c r="G274" s="235"/>
      <c r="H274" s="235"/>
      <c r="I274" s="235"/>
      <c r="J274" s="235"/>
      <c r="K274" s="235"/>
      <c r="L274" s="235"/>
      <c r="M274" s="235"/>
      <c r="N274" s="235"/>
      <c r="O274" s="235"/>
      <c r="P274" s="235"/>
      <c r="Q274" s="235"/>
    </row>
    <row r="275" spans="1:17" ht="12" customHeight="1" x14ac:dyDescent="0.25">
      <c r="A275" s="235"/>
      <c r="B275" s="235"/>
      <c r="C275" s="235"/>
      <c r="D275" s="235"/>
      <c r="E275" s="235"/>
      <c r="F275" s="235"/>
      <c r="G275" s="235"/>
      <c r="H275" s="235"/>
      <c r="I275" s="235"/>
      <c r="J275" s="235"/>
      <c r="K275" s="235"/>
      <c r="L275" s="235"/>
      <c r="M275" s="235"/>
      <c r="N275" s="235"/>
      <c r="O275" s="235"/>
      <c r="P275" s="235"/>
      <c r="Q275" s="235"/>
    </row>
    <row r="276" spans="1:17" ht="12" customHeight="1" x14ac:dyDescent="0.25">
      <c r="A276" s="235"/>
      <c r="B276" s="235"/>
      <c r="C276" s="235"/>
      <c r="D276" s="235"/>
      <c r="E276" s="235"/>
      <c r="F276" s="235"/>
      <c r="G276" s="235"/>
      <c r="H276" s="235"/>
      <c r="I276" s="235"/>
      <c r="J276" s="235"/>
      <c r="K276" s="235"/>
      <c r="L276" s="235"/>
      <c r="M276" s="235"/>
      <c r="N276" s="235"/>
      <c r="O276" s="235"/>
      <c r="P276" s="235"/>
      <c r="Q276" s="235"/>
    </row>
    <row r="277" spans="1:17" ht="12" customHeight="1" x14ac:dyDescent="0.25">
      <c r="A277" s="235"/>
      <c r="B277" s="235"/>
      <c r="C277" s="235"/>
      <c r="D277" s="235"/>
      <c r="E277" s="235"/>
      <c r="F277" s="235"/>
      <c r="G277" s="235"/>
      <c r="H277" s="235"/>
      <c r="I277" s="235"/>
      <c r="J277" s="235"/>
      <c r="K277" s="235"/>
      <c r="L277" s="235"/>
      <c r="M277" s="235"/>
      <c r="N277" s="235"/>
      <c r="O277" s="235"/>
      <c r="P277" s="235"/>
      <c r="Q277" s="235"/>
    </row>
    <row r="278" spans="1:17" ht="12" customHeight="1" x14ac:dyDescent="0.25">
      <c r="A278" s="235"/>
      <c r="B278" s="235"/>
      <c r="C278" s="235"/>
      <c r="D278" s="235"/>
      <c r="E278" s="235"/>
      <c r="F278" s="235"/>
      <c r="G278" s="235"/>
      <c r="H278" s="235"/>
      <c r="I278" s="235"/>
      <c r="J278" s="235"/>
      <c r="K278" s="235"/>
      <c r="L278" s="235"/>
      <c r="M278" s="235"/>
      <c r="N278" s="235"/>
      <c r="O278" s="235"/>
      <c r="P278" s="235"/>
      <c r="Q278" s="235"/>
    </row>
    <row r="279" spans="1:17" ht="12" customHeight="1" x14ac:dyDescent="0.25">
      <c r="A279" s="235"/>
      <c r="B279" s="235"/>
      <c r="C279" s="235"/>
      <c r="D279" s="235"/>
      <c r="E279" s="235"/>
      <c r="F279" s="235"/>
      <c r="G279" s="235"/>
      <c r="H279" s="235"/>
      <c r="I279" s="235"/>
      <c r="J279" s="235"/>
      <c r="K279" s="235"/>
      <c r="L279" s="235"/>
      <c r="M279" s="235"/>
      <c r="N279" s="235"/>
      <c r="O279" s="235"/>
      <c r="P279" s="235"/>
      <c r="Q279" s="235"/>
    </row>
    <row r="280" spans="1:17" ht="12" customHeight="1" x14ac:dyDescent="0.25">
      <c r="A280" s="235"/>
      <c r="B280" s="235"/>
      <c r="C280" s="235"/>
      <c r="D280" s="235"/>
      <c r="E280" s="235"/>
      <c r="F280" s="235"/>
      <c r="G280" s="235"/>
      <c r="H280" s="235"/>
      <c r="I280" s="235"/>
      <c r="J280" s="235"/>
      <c r="K280" s="235"/>
      <c r="L280" s="235"/>
      <c r="M280" s="235"/>
      <c r="N280" s="235"/>
      <c r="O280" s="235"/>
      <c r="P280" s="235"/>
      <c r="Q280" s="235"/>
    </row>
    <row r="281" spans="1:17" ht="12" customHeight="1" x14ac:dyDescent="0.25">
      <c r="A281" s="235"/>
      <c r="B281" s="235"/>
      <c r="C281" s="235"/>
      <c r="D281" s="235"/>
      <c r="E281" s="235"/>
      <c r="F281" s="235"/>
      <c r="G281" s="235"/>
      <c r="H281" s="235"/>
      <c r="I281" s="235"/>
      <c r="J281" s="235"/>
      <c r="K281" s="235"/>
      <c r="L281" s="235"/>
      <c r="M281" s="235"/>
      <c r="N281" s="235"/>
      <c r="O281" s="235"/>
      <c r="P281" s="235"/>
      <c r="Q281" s="235"/>
    </row>
    <row r="282" spans="1:17" ht="12" customHeight="1" x14ac:dyDescent="0.25">
      <c r="A282" s="235"/>
      <c r="B282" s="235"/>
      <c r="C282" s="235"/>
      <c r="D282" s="235"/>
      <c r="E282" s="235"/>
      <c r="F282" s="235"/>
      <c r="G282" s="235"/>
      <c r="H282" s="235"/>
      <c r="I282" s="235"/>
      <c r="J282" s="235"/>
      <c r="K282" s="235"/>
      <c r="L282" s="235"/>
      <c r="M282" s="235"/>
      <c r="N282" s="235"/>
      <c r="O282" s="235"/>
      <c r="P282" s="235"/>
      <c r="Q282" s="235"/>
    </row>
    <row r="283" spans="1:17" ht="12" customHeight="1" x14ac:dyDescent="0.25">
      <c r="A283" s="235"/>
      <c r="B283" s="235"/>
      <c r="C283" s="235"/>
      <c r="D283" s="235"/>
      <c r="E283" s="235"/>
      <c r="F283" s="235"/>
      <c r="G283" s="235"/>
      <c r="H283" s="235"/>
      <c r="I283" s="235"/>
      <c r="J283" s="235"/>
      <c r="K283" s="235"/>
      <c r="L283" s="235"/>
      <c r="M283" s="235"/>
      <c r="N283" s="235"/>
      <c r="O283" s="235"/>
      <c r="P283" s="235"/>
      <c r="Q283" s="235"/>
    </row>
    <row r="284" spans="1:17" ht="12" customHeight="1" x14ac:dyDescent="0.25">
      <c r="A284" s="235"/>
      <c r="B284" s="235"/>
      <c r="C284" s="235"/>
      <c r="D284" s="235"/>
      <c r="E284" s="235"/>
      <c r="F284" s="235"/>
      <c r="G284" s="235"/>
      <c r="H284" s="235"/>
      <c r="I284" s="235"/>
      <c r="J284" s="235"/>
      <c r="K284" s="235"/>
      <c r="L284" s="235"/>
      <c r="M284" s="235"/>
      <c r="N284" s="235"/>
      <c r="O284" s="235"/>
      <c r="P284" s="235"/>
      <c r="Q284" s="235"/>
    </row>
    <row r="285" spans="1:17" ht="12" customHeight="1" x14ac:dyDescent="0.25">
      <c r="A285" s="235"/>
      <c r="B285" s="235"/>
      <c r="C285" s="235"/>
      <c r="D285" s="235"/>
      <c r="E285" s="235"/>
      <c r="F285" s="235"/>
      <c r="G285" s="235"/>
      <c r="H285" s="235"/>
      <c r="I285" s="235"/>
      <c r="J285" s="235"/>
      <c r="K285" s="235"/>
      <c r="L285" s="235"/>
      <c r="M285" s="235"/>
      <c r="N285" s="235"/>
      <c r="O285" s="235"/>
      <c r="P285" s="235"/>
      <c r="Q285" s="235"/>
    </row>
    <row r="286" spans="1:17" ht="12" customHeight="1" x14ac:dyDescent="0.25">
      <c r="A286" s="235"/>
      <c r="B286" s="235"/>
      <c r="C286" s="235"/>
      <c r="D286" s="235"/>
      <c r="E286" s="235"/>
      <c r="F286" s="235"/>
      <c r="G286" s="235"/>
      <c r="H286" s="235"/>
      <c r="I286" s="235"/>
      <c r="J286" s="235"/>
      <c r="K286" s="235"/>
      <c r="L286" s="235"/>
      <c r="M286" s="235"/>
      <c r="N286" s="235"/>
      <c r="O286" s="235"/>
      <c r="P286" s="235"/>
      <c r="Q286" s="235"/>
    </row>
    <row r="287" spans="1:17" ht="12" customHeight="1" x14ac:dyDescent="0.25">
      <c r="A287" s="235"/>
      <c r="B287" s="235"/>
      <c r="C287" s="235"/>
      <c r="D287" s="235"/>
      <c r="E287" s="235"/>
      <c r="F287" s="235"/>
      <c r="G287" s="235"/>
      <c r="H287" s="235"/>
      <c r="I287" s="235"/>
      <c r="J287" s="235"/>
      <c r="K287" s="235"/>
      <c r="L287" s="235"/>
      <c r="M287" s="235"/>
      <c r="N287" s="235"/>
      <c r="O287" s="235"/>
      <c r="P287" s="235"/>
      <c r="Q287" s="235"/>
    </row>
    <row r="288" spans="1:17" ht="12" customHeight="1" x14ac:dyDescent="0.25">
      <c r="A288" s="235"/>
      <c r="B288" s="235"/>
      <c r="C288" s="235"/>
      <c r="D288" s="235"/>
      <c r="E288" s="235"/>
      <c r="F288" s="235"/>
      <c r="G288" s="235"/>
      <c r="H288" s="235"/>
      <c r="I288" s="235"/>
      <c r="J288" s="235"/>
      <c r="K288" s="235"/>
      <c r="L288" s="235"/>
      <c r="M288" s="235"/>
      <c r="N288" s="235"/>
      <c r="O288" s="235"/>
      <c r="P288" s="235"/>
      <c r="Q288" s="235"/>
    </row>
    <row r="289" spans="1:17" ht="12" customHeight="1" x14ac:dyDescent="0.25">
      <c r="A289" s="235"/>
      <c r="B289" s="235"/>
      <c r="C289" s="235"/>
      <c r="D289" s="235"/>
      <c r="E289" s="235"/>
      <c r="F289" s="235"/>
      <c r="G289" s="235"/>
      <c r="H289" s="235"/>
      <c r="I289" s="235"/>
      <c r="J289" s="235"/>
      <c r="K289" s="235"/>
      <c r="L289" s="235"/>
      <c r="M289" s="235"/>
      <c r="N289" s="235"/>
      <c r="O289" s="235"/>
      <c r="P289" s="235"/>
      <c r="Q289" s="235"/>
    </row>
    <row r="290" spans="1:17" ht="12" customHeight="1" x14ac:dyDescent="0.25">
      <c r="A290" s="235"/>
      <c r="B290" s="235"/>
      <c r="C290" s="235"/>
      <c r="D290" s="235"/>
      <c r="E290" s="235"/>
      <c r="F290" s="235"/>
      <c r="G290" s="235"/>
      <c r="H290" s="235"/>
      <c r="I290" s="235"/>
      <c r="J290" s="235"/>
      <c r="K290" s="235"/>
      <c r="L290" s="235"/>
      <c r="M290" s="235"/>
      <c r="N290" s="235"/>
      <c r="O290" s="235"/>
      <c r="P290" s="235"/>
      <c r="Q290" s="235"/>
    </row>
    <row r="291" spans="1:17" ht="12" customHeight="1" x14ac:dyDescent="0.25">
      <c r="A291" s="235"/>
      <c r="B291" s="235"/>
      <c r="C291" s="235"/>
      <c r="D291" s="235"/>
      <c r="E291" s="235"/>
      <c r="F291" s="235"/>
      <c r="G291" s="235"/>
      <c r="H291" s="235"/>
      <c r="I291" s="235"/>
      <c r="J291" s="235"/>
      <c r="K291" s="235"/>
      <c r="L291" s="235"/>
      <c r="M291" s="235"/>
      <c r="N291" s="235"/>
      <c r="O291" s="235"/>
      <c r="P291" s="235"/>
      <c r="Q291" s="235"/>
    </row>
    <row r="292" spans="1:17" ht="12" customHeight="1" x14ac:dyDescent="0.25">
      <c r="A292" s="235"/>
      <c r="B292" s="235"/>
      <c r="C292" s="235"/>
      <c r="D292" s="235"/>
      <c r="E292" s="235"/>
      <c r="F292" s="235"/>
      <c r="G292" s="235"/>
      <c r="H292" s="235"/>
      <c r="I292" s="235"/>
      <c r="J292" s="235"/>
      <c r="K292" s="235"/>
      <c r="L292" s="235"/>
      <c r="M292" s="235"/>
      <c r="N292" s="235"/>
      <c r="O292" s="235"/>
      <c r="P292" s="235"/>
      <c r="Q292" s="235"/>
    </row>
    <row r="293" spans="1:17" ht="12" customHeight="1" x14ac:dyDescent="0.25">
      <c r="A293" s="235"/>
      <c r="B293" s="235"/>
      <c r="C293" s="235"/>
      <c r="D293" s="235"/>
      <c r="E293" s="235"/>
      <c r="F293" s="235"/>
      <c r="G293" s="235"/>
      <c r="H293" s="235"/>
      <c r="I293" s="235"/>
      <c r="J293" s="235"/>
      <c r="K293" s="235"/>
      <c r="L293" s="235"/>
      <c r="M293" s="235"/>
      <c r="N293" s="235"/>
      <c r="O293" s="235"/>
      <c r="P293" s="235"/>
      <c r="Q293" s="235"/>
    </row>
    <row r="294" spans="1:17" ht="12" customHeight="1" x14ac:dyDescent="0.25">
      <c r="A294" s="235"/>
      <c r="B294" s="235"/>
      <c r="C294" s="235"/>
      <c r="D294" s="235"/>
      <c r="E294" s="235"/>
      <c r="F294" s="235"/>
      <c r="G294" s="235"/>
      <c r="H294" s="235"/>
      <c r="I294" s="235"/>
      <c r="J294" s="235"/>
      <c r="K294" s="235"/>
      <c r="L294" s="235"/>
      <c r="M294" s="235"/>
      <c r="N294" s="235"/>
      <c r="O294" s="235"/>
      <c r="P294" s="235"/>
      <c r="Q294" s="235"/>
    </row>
    <row r="295" spans="1:17" ht="12" customHeight="1" x14ac:dyDescent="0.25">
      <c r="A295" s="235"/>
      <c r="B295" s="235"/>
      <c r="C295" s="235"/>
      <c r="D295" s="235"/>
      <c r="E295" s="235"/>
      <c r="F295" s="235"/>
      <c r="G295" s="235"/>
      <c r="H295" s="235"/>
      <c r="I295" s="235"/>
      <c r="J295" s="235"/>
      <c r="K295" s="235"/>
      <c r="L295" s="235"/>
      <c r="M295" s="235"/>
      <c r="N295" s="235"/>
      <c r="O295" s="235"/>
      <c r="P295" s="235"/>
      <c r="Q295" s="235"/>
    </row>
    <row r="296" spans="1:17" ht="12" customHeight="1" x14ac:dyDescent="0.25">
      <c r="A296" s="235"/>
      <c r="B296" s="235"/>
      <c r="C296" s="235"/>
      <c r="D296" s="235"/>
      <c r="E296" s="235"/>
      <c r="F296" s="235"/>
      <c r="G296" s="235"/>
      <c r="H296" s="235"/>
      <c r="I296" s="235"/>
      <c r="J296" s="235"/>
      <c r="K296" s="235"/>
      <c r="L296" s="235"/>
      <c r="M296" s="235"/>
      <c r="N296" s="235"/>
      <c r="O296" s="235"/>
      <c r="P296" s="235"/>
      <c r="Q296" s="235"/>
    </row>
    <row r="297" spans="1:17" ht="12" customHeight="1" x14ac:dyDescent="0.25">
      <c r="A297" s="235"/>
      <c r="B297" s="235"/>
      <c r="C297" s="235"/>
      <c r="D297" s="235"/>
      <c r="E297" s="235"/>
      <c r="F297" s="235"/>
      <c r="G297" s="235"/>
      <c r="H297" s="235"/>
      <c r="I297" s="235"/>
      <c r="J297" s="235"/>
      <c r="K297" s="235"/>
      <c r="L297" s="235"/>
      <c r="M297" s="235"/>
      <c r="N297" s="235"/>
      <c r="O297" s="235"/>
      <c r="P297" s="235"/>
      <c r="Q297" s="235"/>
    </row>
    <row r="298" spans="1:17" ht="12" customHeight="1" x14ac:dyDescent="0.25">
      <c r="A298" s="235"/>
      <c r="B298" s="235"/>
      <c r="C298" s="235"/>
      <c r="D298" s="235"/>
      <c r="E298" s="235"/>
      <c r="F298" s="235"/>
      <c r="G298" s="235"/>
      <c r="H298" s="235"/>
      <c r="I298" s="235"/>
      <c r="J298" s="235"/>
      <c r="K298" s="235"/>
      <c r="L298" s="235"/>
      <c r="M298" s="235"/>
      <c r="N298" s="235"/>
      <c r="O298" s="235"/>
      <c r="P298" s="235"/>
      <c r="Q298" s="235"/>
    </row>
    <row r="299" spans="1:17" ht="12" customHeight="1" x14ac:dyDescent="0.25">
      <c r="A299" s="235"/>
      <c r="B299" s="235"/>
      <c r="C299" s="235"/>
      <c r="D299" s="235"/>
      <c r="E299" s="235"/>
      <c r="F299" s="235"/>
      <c r="G299" s="235"/>
      <c r="H299" s="235"/>
      <c r="I299" s="235"/>
      <c r="J299" s="235"/>
      <c r="K299" s="235"/>
      <c r="L299" s="235"/>
      <c r="M299" s="235"/>
      <c r="N299" s="235"/>
      <c r="O299" s="235"/>
      <c r="P299" s="235"/>
      <c r="Q299" s="235"/>
    </row>
    <row r="300" spans="1:17" ht="12" customHeight="1" x14ac:dyDescent="0.25">
      <c r="A300" s="235"/>
      <c r="B300" s="235"/>
      <c r="C300" s="235"/>
      <c r="D300" s="235"/>
      <c r="E300" s="235"/>
      <c r="F300" s="235"/>
      <c r="G300" s="235"/>
      <c r="H300" s="235"/>
      <c r="I300" s="235"/>
      <c r="J300" s="235"/>
      <c r="K300" s="235"/>
      <c r="L300" s="235"/>
      <c r="M300" s="235"/>
      <c r="N300" s="235"/>
      <c r="O300" s="235"/>
      <c r="P300" s="235"/>
      <c r="Q300" s="235"/>
    </row>
    <row r="301" spans="1:17" ht="12" customHeight="1" x14ac:dyDescent="0.25">
      <c r="A301" s="235"/>
      <c r="B301" s="235"/>
      <c r="C301" s="235"/>
      <c r="D301" s="235"/>
      <c r="E301" s="235"/>
      <c r="F301" s="235"/>
      <c r="G301" s="235"/>
      <c r="H301" s="235"/>
      <c r="I301" s="235"/>
      <c r="J301" s="235"/>
      <c r="K301" s="235"/>
      <c r="L301" s="235"/>
      <c r="M301" s="235"/>
      <c r="N301" s="235"/>
      <c r="O301" s="235"/>
      <c r="P301" s="235"/>
      <c r="Q301" s="235"/>
    </row>
    <row r="302" spans="1:17" ht="12" customHeight="1" x14ac:dyDescent="0.25">
      <c r="A302" s="235"/>
      <c r="B302" s="235"/>
      <c r="C302" s="235"/>
      <c r="D302" s="235"/>
      <c r="E302" s="235"/>
      <c r="F302" s="235"/>
      <c r="G302" s="235"/>
      <c r="H302" s="235"/>
      <c r="I302" s="235"/>
      <c r="J302" s="235"/>
      <c r="K302" s="235"/>
      <c r="L302" s="235"/>
      <c r="M302" s="235"/>
      <c r="N302" s="235"/>
      <c r="O302" s="235"/>
      <c r="P302" s="235"/>
      <c r="Q302" s="235"/>
    </row>
    <row r="303" spans="1:17" ht="12" customHeight="1" x14ac:dyDescent="0.25">
      <c r="A303" s="235"/>
      <c r="B303" s="235"/>
      <c r="C303" s="235"/>
      <c r="D303" s="235"/>
      <c r="E303" s="235"/>
      <c r="F303" s="235"/>
      <c r="G303" s="235"/>
      <c r="H303" s="235"/>
      <c r="I303" s="235"/>
      <c r="J303" s="235"/>
      <c r="K303" s="235"/>
      <c r="L303" s="235"/>
      <c r="M303" s="235"/>
      <c r="N303" s="235"/>
      <c r="O303" s="235"/>
      <c r="P303" s="235"/>
      <c r="Q303" s="235"/>
    </row>
    <row r="304" spans="1:17" ht="12" customHeight="1" x14ac:dyDescent="0.25">
      <c r="A304" s="235"/>
      <c r="B304" s="235"/>
      <c r="C304" s="235"/>
      <c r="D304" s="235"/>
      <c r="E304" s="235"/>
      <c r="F304" s="235"/>
      <c r="G304" s="235"/>
      <c r="H304" s="235"/>
      <c r="I304" s="235"/>
      <c r="J304" s="235"/>
      <c r="K304" s="235"/>
      <c r="L304" s="235"/>
      <c r="M304" s="235"/>
      <c r="N304" s="235"/>
      <c r="O304" s="235"/>
      <c r="P304" s="235"/>
      <c r="Q304" s="235"/>
    </row>
    <row r="305" spans="1:17" ht="12" customHeight="1" x14ac:dyDescent="0.25">
      <c r="A305" s="235"/>
      <c r="B305" s="235"/>
      <c r="C305" s="235"/>
      <c r="D305" s="235"/>
      <c r="E305" s="235"/>
      <c r="F305" s="235"/>
      <c r="G305" s="235"/>
      <c r="H305" s="235"/>
      <c r="I305" s="235"/>
      <c r="J305" s="235"/>
      <c r="K305" s="235"/>
      <c r="L305" s="235"/>
      <c r="M305" s="235"/>
      <c r="N305" s="235"/>
      <c r="O305" s="235"/>
      <c r="P305" s="235"/>
      <c r="Q305" s="235"/>
    </row>
    <row r="306" spans="1:17" ht="12" customHeight="1" x14ac:dyDescent="0.25">
      <c r="A306" s="235"/>
      <c r="B306" s="235"/>
      <c r="C306" s="235"/>
      <c r="D306" s="235"/>
      <c r="E306" s="235"/>
      <c r="F306" s="235"/>
      <c r="G306" s="235"/>
      <c r="H306" s="235"/>
      <c r="I306" s="235"/>
      <c r="J306" s="235"/>
      <c r="K306" s="235"/>
      <c r="L306" s="235"/>
      <c r="M306" s="235"/>
      <c r="N306" s="235"/>
      <c r="O306" s="235"/>
      <c r="P306" s="235"/>
      <c r="Q306" s="235"/>
    </row>
    <row r="307" spans="1:17" ht="12" customHeight="1" x14ac:dyDescent="0.25">
      <c r="A307" s="235"/>
      <c r="B307" s="235"/>
      <c r="C307" s="235"/>
      <c r="D307" s="235"/>
      <c r="E307" s="235"/>
      <c r="F307" s="235"/>
      <c r="G307" s="235"/>
      <c r="H307" s="235"/>
      <c r="I307" s="235"/>
      <c r="J307" s="235"/>
      <c r="K307" s="235"/>
      <c r="L307" s="235"/>
      <c r="M307" s="235"/>
      <c r="N307" s="235"/>
      <c r="O307" s="235"/>
      <c r="P307" s="235"/>
      <c r="Q307" s="235"/>
    </row>
    <row r="308" spans="1:17" ht="12" customHeight="1" x14ac:dyDescent="0.25">
      <c r="A308" s="235"/>
      <c r="B308" s="235"/>
      <c r="C308" s="235"/>
      <c r="D308" s="235"/>
      <c r="E308" s="235"/>
      <c r="F308" s="235"/>
      <c r="G308" s="235"/>
      <c r="H308" s="235"/>
      <c r="I308" s="235"/>
      <c r="J308" s="235"/>
      <c r="K308" s="235"/>
      <c r="L308" s="235"/>
      <c r="M308" s="235"/>
      <c r="N308" s="235"/>
      <c r="O308" s="235"/>
      <c r="P308" s="235"/>
      <c r="Q308" s="235"/>
    </row>
    <row r="309" spans="1:17" ht="12" customHeight="1" x14ac:dyDescent="0.25">
      <c r="A309" s="235"/>
      <c r="B309" s="235"/>
      <c r="C309" s="235"/>
      <c r="D309" s="235"/>
      <c r="E309" s="235"/>
      <c r="F309" s="235"/>
      <c r="G309" s="235"/>
      <c r="H309" s="235"/>
      <c r="I309" s="235"/>
      <c r="J309" s="235"/>
      <c r="K309" s="235"/>
      <c r="L309" s="235"/>
      <c r="M309" s="235"/>
      <c r="N309" s="235"/>
      <c r="O309" s="235"/>
      <c r="P309" s="235"/>
      <c r="Q309" s="235"/>
    </row>
    <row r="310" spans="1:17" ht="12" customHeight="1" x14ac:dyDescent="0.25">
      <c r="A310" s="235"/>
      <c r="B310" s="235"/>
      <c r="C310" s="235"/>
      <c r="D310" s="235"/>
      <c r="E310" s="235"/>
      <c r="F310" s="235"/>
      <c r="G310" s="235"/>
      <c r="H310" s="235"/>
      <c r="I310" s="235"/>
      <c r="J310" s="235"/>
      <c r="K310" s="235"/>
      <c r="L310" s="235"/>
      <c r="M310" s="235"/>
      <c r="N310" s="235"/>
      <c r="O310" s="235"/>
      <c r="P310" s="235"/>
      <c r="Q310" s="235"/>
    </row>
    <row r="311" spans="1:17" ht="12" customHeight="1" x14ac:dyDescent="0.25">
      <c r="A311" s="235"/>
      <c r="B311" s="235"/>
      <c r="C311" s="235"/>
      <c r="D311" s="235"/>
      <c r="E311" s="235"/>
      <c r="F311" s="235"/>
      <c r="G311" s="235"/>
      <c r="H311" s="235"/>
      <c r="I311" s="235"/>
      <c r="J311" s="235"/>
      <c r="K311" s="235"/>
      <c r="L311" s="235"/>
      <c r="M311" s="235"/>
      <c r="N311" s="235"/>
      <c r="O311" s="235"/>
      <c r="P311" s="235"/>
      <c r="Q311" s="235"/>
    </row>
    <row r="312" spans="1:17" ht="12" customHeight="1" x14ac:dyDescent="0.25">
      <c r="A312" s="235"/>
      <c r="B312" s="235"/>
      <c r="C312" s="235"/>
      <c r="D312" s="235"/>
      <c r="E312" s="235"/>
      <c r="F312" s="235"/>
      <c r="G312" s="235"/>
      <c r="H312" s="235"/>
      <c r="I312" s="235"/>
      <c r="J312" s="235"/>
      <c r="K312" s="235"/>
      <c r="L312" s="235"/>
      <c r="M312" s="235"/>
      <c r="N312" s="235"/>
      <c r="O312" s="235"/>
      <c r="P312" s="235"/>
      <c r="Q312" s="235"/>
    </row>
    <row r="313" spans="1:17" ht="12" customHeight="1" x14ac:dyDescent="0.25">
      <c r="A313" s="235"/>
      <c r="B313" s="235"/>
      <c r="C313" s="235"/>
      <c r="D313" s="235"/>
      <c r="E313" s="235"/>
      <c r="F313" s="235"/>
      <c r="G313" s="235"/>
      <c r="H313" s="235"/>
      <c r="I313" s="235"/>
      <c r="J313" s="235"/>
      <c r="K313" s="235"/>
      <c r="L313" s="235"/>
      <c r="M313" s="235"/>
      <c r="N313" s="235"/>
      <c r="O313" s="235"/>
      <c r="P313" s="235"/>
      <c r="Q313" s="235"/>
    </row>
    <row r="314" spans="1:17" ht="12" customHeight="1" x14ac:dyDescent="0.25">
      <c r="A314" s="235"/>
      <c r="B314" s="235"/>
      <c r="C314" s="235"/>
      <c r="D314" s="235"/>
      <c r="E314" s="235"/>
      <c r="F314" s="235"/>
      <c r="G314" s="235"/>
      <c r="H314" s="235"/>
      <c r="I314" s="235"/>
      <c r="J314" s="235"/>
      <c r="K314" s="235"/>
      <c r="L314" s="235"/>
      <c r="M314" s="235"/>
      <c r="N314" s="235"/>
      <c r="O314" s="235"/>
      <c r="P314" s="235"/>
      <c r="Q314" s="235"/>
    </row>
    <row r="315" spans="1:17" ht="12" customHeight="1" x14ac:dyDescent="0.25">
      <c r="A315" s="235"/>
      <c r="B315" s="235"/>
      <c r="C315" s="235"/>
      <c r="D315" s="235"/>
      <c r="E315" s="235"/>
      <c r="F315" s="235"/>
      <c r="G315" s="235"/>
      <c r="H315" s="235"/>
      <c r="I315" s="235"/>
      <c r="J315" s="235"/>
      <c r="K315" s="235"/>
      <c r="L315" s="235"/>
      <c r="M315" s="235"/>
      <c r="N315" s="235"/>
      <c r="O315" s="235"/>
      <c r="P315" s="235"/>
      <c r="Q315" s="235"/>
    </row>
    <row r="316" spans="1:17" ht="12" customHeight="1" x14ac:dyDescent="0.25">
      <c r="A316" s="235"/>
      <c r="B316" s="235"/>
      <c r="C316" s="235"/>
      <c r="D316" s="235"/>
      <c r="E316" s="235"/>
      <c r="F316" s="235"/>
      <c r="G316" s="235"/>
      <c r="H316" s="235"/>
      <c r="I316" s="235"/>
      <c r="J316" s="235"/>
      <c r="K316" s="235"/>
      <c r="L316" s="235"/>
      <c r="M316" s="235"/>
      <c r="N316" s="235"/>
      <c r="O316" s="235"/>
      <c r="P316" s="235"/>
      <c r="Q316" s="235"/>
    </row>
    <row r="317" spans="1:17" ht="12" customHeight="1" x14ac:dyDescent="0.25">
      <c r="A317" s="235"/>
      <c r="B317" s="235"/>
      <c r="C317" s="235"/>
      <c r="D317" s="235"/>
      <c r="E317" s="235"/>
      <c r="F317" s="235"/>
      <c r="G317" s="235"/>
      <c r="H317" s="235"/>
      <c r="I317" s="235"/>
      <c r="J317" s="235"/>
      <c r="K317" s="235"/>
      <c r="L317" s="235"/>
      <c r="M317" s="235"/>
      <c r="N317" s="235"/>
      <c r="O317" s="235"/>
      <c r="P317" s="235"/>
      <c r="Q317" s="235"/>
    </row>
    <row r="318" spans="1:17" ht="12" customHeight="1" x14ac:dyDescent="0.25">
      <c r="A318" s="235"/>
      <c r="B318" s="235"/>
      <c r="C318" s="235"/>
      <c r="D318" s="235"/>
      <c r="E318" s="235"/>
      <c r="F318" s="235"/>
      <c r="G318" s="235"/>
      <c r="H318" s="235"/>
      <c r="I318" s="235"/>
      <c r="J318" s="235"/>
      <c r="K318" s="235"/>
      <c r="L318" s="235"/>
      <c r="M318" s="235"/>
      <c r="N318" s="235"/>
      <c r="O318" s="235"/>
      <c r="P318" s="235"/>
      <c r="Q318" s="235"/>
    </row>
    <row r="319" spans="1:17" ht="12" customHeight="1" x14ac:dyDescent="0.25">
      <c r="A319" s="235"/>
      <c r="B319" s="235"/>
      <c r="C319" s="235"/>
      <c r="D319" s="235"/>
      <c r="E319" s="235"/>
      <c r="F319" s="235"/>
      <c r="G319" s="235"/>
      <c r="H319" s="235"/>
      <c r="I319" s="235"/>
      <c r="J319" s="235"/>
      <c r="K319" s="235"/>
      <c r="L319" s="235"/>
      <c r="M319" s="235"/>
      <c r="N319" s="235"/>
      <c r="O319" s="235"/>
      <c r="P319" s="235"/>
      <c r="Q319" s="235"/>
    </row>
    <row r="320" spans="1:17" ht="12" customHeight="1" x14ac:dyDescent="0.25">
      <c r="A320" s="235"/>
      <c r="B320" s="235"/>
      <c r="C320" s="235"/>
      <c r="D320" s="235"/>
      <c r="E320" s="235"/>
      <c r="F320" s="235"/>
      <c r="G320" s="235"/>
      <c r="H320" s="235"/>
      <c r="I320" s="235"/>
      <c r="J320" s="235"/>
      <c r="K320" s="235"/>
      <c r="L320" s="235"/>
      <c r="M320" s="235"/>
      <c r="N320" s="235"/>
      <c r="O320" s="235"/>
      <c r="P320" s="235"/>
      <c r="Q320" s="235"/>
    </row>
    <row r="321" spans="1:17" ht="12" customHeight="1" x14ac:dyDescent="0.25">
      <c r="A321" s="235"/>
      <c r="B321" s="235"/>
      <c r="C321" s="235"/>
      <c r="D321" s="235"/>
      <c r="E321" s="235"/>
      <c r="F321" s="235"/>
      <c r="G321" s="235"/>
      <c r="H321" s="235"/>
      <c r="I321" s="235"/>
      <c r="J321" s="235"/>
      <c r="K321" s="235"/>
      <c r="L321" s="235"/>
      <c r="M321" s="235"/>
      <c r="N321" s="235"/>
      <c r="O321" s="235"/>
      <c r="P321" s="235"/>
      <c r="Q321" s="235"/>
    </row>
    <row r="322" spans="1:17" ht="12" customHeight="1" x14ac:dyDescent="0.25">
      <c r="A322" s="235"/>
      <c r="B322" s="235"/>
      <c r="C322" s="235"/>
      <c r="D322" s="235"/>
      <c r="E322" s="235"/>
      <c r="F322" s="235"/>
      <c r="G322" s="235"/>
      <c r="H322" s="235"/>
      <c r="I322" s="235"/>
      <c r="J322" s="235"/>
      <c r="K322" s="235"/>
      <c r="L322" s="235"/>
      <c r="M322" s="235"/>
      <c r="N322" s="235"/>
      <c r="O322" s="235"/>
      <c r="P322" s="235"/>
      <c r="Q322" s="235"/>
    </row>
    <row r="323" spans="1:17" ht="12" customHeight="1" x14ac:dyDescent="0.25">
      <c r="A323" s="235"/>
      <c r="B323" s="235"/>
      <c r="C323" s="235"/>
      <c r="D323" s="235"/>
      <c r="E323" s="235"/>
      <c r="F323" s="235"/>
      <c r="G323" s="235"/>
      <c r="H323" s="235"/>
      <c r="I323" s="235"/>
      <c r="J323" s="235"/>
      <c r="K323" s="235"/>
      <c r="L323" s="235"/>
      <c r="M323" s="235"/>
      <c r="N323" s="235"/>
      <c r="O323" s="235"/>
      <c r="P323" s="235"/>
      <c r="Q323" s="235"/>
    </row>
    <row r="324" spans="1:17" ht="12" customHeight="1" x14ac:dyDescent="0.25">
      <c r="A324" s="235"/>
      <c r="B324" s="235"/>
      <c r="C324" s="235"/>
      <c r="D324" s="235"/>
      <c r="E324" s="235"/>
      <c r="F324" s="235"/>
      <c r="G324" s="235"/>
      <c r="H324" s="235"/>
      <c r="I324" s="235"/>
      <c r="J324" s="235"/>
      <c r="K324" s="235"/>
      <c r="L324" s="235"/>
      <c r="M324" s="235"/>
      <c r="N324" s="235"/>
      <c r="O324" s="235"/>
      <c r="P324" s="235"/>
      <c r="Q324" s="235"/>
    </row>
    <row r="325" spans="1:17" ht="12" customHeight="1" x14ac:dyDescent="0.25">
      <c r="A325" s="235"/>
      <c r="B325" s="235"/>
      <c r="C325" s="235"/>
      <c r="D325" s="235"/>
      <c r="E325" s="235"/>
      <c r="F325" s="235"/>
      <c r="G325" s="235"/>
      <c r="H325" s="235"/>
      <c r="I325" s="235"/>
      <c r="J325" s="235"/>
      <c r="K325" s="235"/>
      <c r="L325" s="235"/>
      <c r="M325" s="235"/>
      <c r="N325" s="235"/>
      <c r="O325" s="235"/>
      <c r="P325" s="235"/>
      <c r="Q325" s="235"/>
    </row>
    <row r="326" spans="1:17" ht="12" customHeight="1" x14ac:dyDescent="0.25">
      <c r="A326" s="235"/>
      <c r="B326" s="235"/>
      <c r="C326" s="235"/>
      <c r="D326" s="235"/>
      <c r="E326" s="235"/>
      <c r="F326" s="235"/>
      <c r="G326" s="235"/>
      <c r="H326" s="235"/>
      <c r="I326" s="235"/>
      <c r="J326" s="235"/>
      <c r="K326" s="235"/>
      <c r="L326" s="235"/>
      <c r="M326" s="235"/>
      <c r="N326" s="235"/>
      <c r="O326" s="235"/>
      <c r="P326" s="235"/>
      <c r="Q326" s="235"/>
    </row>
    <row r="327" spans="1:17" ht="12" customHeight="1" x14ac:dyDescent="0.25">
      <c r="A327" s="235"/>
      <c r="B327" s="235"/>
      <c r="C327" s="235"/>
      <c r="D327" s="235"/>
      <c r="E327" s="235"/>
      <c r="F327" s="235"/>
      <c r="G327" s="235"/>
      <c r="H327" s="235"/>
      <c r="I327" s="235"/>
      <c r="J327" s="235"/>
      <c r="K327" s="235"/>
      <c r="L327" s="235"/>
      <c r="M327" s="235"/>
      <c r="N327" s="235"/>
      <c r="O327" s="235"/>
      <c r="P327" s="235"/>
      <c r="Q327" s="235"/>
    </row>
    <row r="328" spans="1:17" ht="12" customHeight="1" x14ac:dyDescent="0.25">
      <c r="A328" s="235"/>
      <c r="B328" s="235"/>
      <c r="C328" s="235"/>
      <c r="D328" s="235"/>
      <c r="E328" s="235"/>
      <c r="F328" s="235"/>
      <c r="G328" s="235"/>
      <c r="H328" s="235"/>
      <c r="I328" s="235"/>
      <c r="J328" s="235"/>
      <c r="K328" s="235"/>
      <c r="L328" s="235"/>
      <c r="M328" s="235"/>
      <c r="N328" s="235"/>
      <c r="O328" s="235"/>
      <c r="P328" s="235"/>
      <c r="Q328" s="235"/>
    </row>
    <row r="329" spans="1:17" ht="12" customHeight="1" x14ac:dyDescent="0.25">
      <c r="A329" s="235"/>
      <c r="B329" s="235"/>
      <c r="C329" s="235"/>
      <c r="D329" s="235"/>
      <c r="E329" s="235"/>
      <c r="F329" s="235"/>
      <c r="G329" s="235"/>
      <c r="H329" s="235"/>
      <c r="I329" s="235"/>
      <c r="J329" s="235"/>
      <c r="K329" s="235"/>
      <c r="L329" s="235"/>
      <c r="M329" s="235"/>
      <c r="N329" s="235"/>
      <c r="O329" s="235"/>
      <c r="P329" s="235"/>
      <c r="Q329" s="235"/>
    </row>
    <row r="330" spans="1:17" ht="12" customHeight="1" x14ac:dyDescent="0.25">
      <c r="A330" s="235"/>
      <c r="B330" s="235"/>
      <c r="C330" s="235"/>
      <c r="D330" s="235"/>
      <c r="E330" s="235"/>
      <c r="F330" s="235"/>
      <c r="G330" s="235"/>
      <c r="H330" s="235"/>
      <c r="I330" s="235"/>
      <c r="J330" s="235"/>
      <c r="K330" s="235"/>
      <c r="L330" s="235"/>
      <c r="M330" s="235"/>
      <c r="N330" s="235"/>
      <c r="O330" s="235"/>
      <c r="P330" s="235"/>
      <c r="Q330" s="235"/>
    </row>
    <row r="331" spans="1:17" ht="12" customHeight="1" x14ac:dyDescent="0.25">
      <c r="A331" s="235"/>
      <c r="B331" s="235"/>
      <c r="C331" s="235"/>
      <c r="D331" s="235"/>
      <c r="E331" s="235"/>
      <c r="F331" s="235"/>
      <c r="G331" s="235"/>
      <c r="H331" s="235"/>
      <c r="I331" s="235"/>
      <c r="J331" s="235"/>
      <c r="K331" s="235"/>
      <c r="L331" s="235"/>
      <c r="M331" s="235"/>
      <c r="N331" s="235"/>
      <c r="O331" s="235"/>
      <c r="P331" s="235"/>
      <c r="Q331" s="235"/>
    </row>
    <row r="332" spans="1:17" ht="12" customHeight="1" x14ac:dyDescent="0.25">
      <c r="A332" s="235"/>
      <c r="B332" s="235"/>
      <c r="C332" s="235"/>
      <c r="D332" s="235"/>
      <c r="E332" s="235"/>
      <c r="F332" s="235"/>
      <c r="G332" s="235"/>
      <c r="H332" s="235"/>
      <c r="I332" s="235"/>
      <c r="J332" s="235"/>
      <c r="K332" s="235"/>
      <c r="L332" s="235"/>
      <c r="M332" s="235"/>
      <c r="N332" s="235"/>
      <c r="O332" s="235"/>
      <c r="P332" s="235"/>
      <c r="Q332" s="235"/>
    </row>
    <row r="333" spans="1:17" ht="12" customHeight="1" x14ac:dyDescent="0.25">
      <c r="A333" s="235"/>
      <c r="B333" s="235"/>
      <c r="C333" s="235"/>
      <c r="D333" s="235"/>
      <c r="E333" s="235"/>
      <c r="F333" s="235"/>
      <c r="G333" s="235"/>
      <c r="H333" s="235"/>
      <c r="I333" s="235"/>
      <c r="J333" s="235"/>
      <c r="K333" s="235"/>
      <c r="L333" s="235"/>
      <c r="M333" s="235"/>
      <c r="N333" s="235"/>
      <c r="O333" s="235"/>
      <c r="P333" s="235"/>
      <c r="Q333" s="235"/>
    </row>
    <row r="334" spans="1:17" ht="12" customHeight="1" x14ac:dyDescent="0.25">
      <c r="A334" s="235"/>
      <c r="B334" s="235"/>
      <c r="C334" s="235"/>
      <c r="D334" s="235"/>
      <c r="E334" s="235"/>
      <c r="F334" s="235"/>
      <c r="G334" s="235"/>
      <c r="H334" s="235"/>
      <c r="I334" s="235"/>
      <c r="J334" s="235"/>
      <c r="K334" s="235"/>
      <c r="L334" s="235"/>
      <c r="M334" s="235"/>
      <c r="N334" s="235"/>
      <c r="O334" s="235"/>
      <c r="P334" s="235"/>
      <c r="Q334" s="235"/>
    </row>
    <row r="335" spans="1:17" ht="12" customHeight="1" x14ac:dyDescent="0.25">
      <c r="A335" s="235"/>
      <c r="B335" s="235"/>
      <c r="C335" s="235"/>
      <c r="D335" s="235"/>
      <c r="E335" s="235"/>
      <c r="F335" s="235"/>
      <c r="G335" s="235"/>
      <c r="H335" s="235"/>
      <c r="I335" s="235"/>
      <c r="J335" s="235"/>
      <c r="K335" s="235"/>
      <c r="L335" s="235"/>
      <c r="M335" s="235"/>
      <c r="N335" s="235"/>
      <c r="O335" s="235"/>
      <c r="P335" s="235"/>
      <c r="Q335" s="235"/>
    </row>
    <row r="336" spans="1:17" ht="12" customHeight="1" x14ac:dyDescent="0.25">
      <c r="A336" s="235"/>
      <c r="B336" s="235"/>
      <c r="C336" s="235"/>
      <c r="D336" s="235"/>
      <c r="E336" s="235"/>
      <c r="F336" s="235"/>
      <c r="G336" s="235"/>
      <c r="H336" s="235"/>
      <c r="I336" s="235"/>
      <c r="J336" s="235"/>
      <c r="K336" s="235"/>
      <c r="L336" s="235"/>
      <c r="M336" s="235"/>
      <c r="N336" s="235"/>
      <c r="O336" s="235"/>
      <c r="P336" s="235"/>
      <c r="Q336" s="235"/>
    </row>
    <row r="337" spans="1:17" ht="12" customHeight="1" x14ac:dyDescent="0.25">
      <c r="A337" s="235"/>
      <c r="B337" s="235"/>
      <c r="C337" s="235"/>
      <c r="D337" s="235"/>
      <c r="E337" s="235"/>
      <c r="F337" s="235"/>
      <c r="G337" s="235"/>
      <c r="H337" s="235"/>
      <c r="I337" s="235"/>
      <c r="J337" s="235"/>
      <c r="K337" s="235"/>
      <c r="L337" s="235"/>
      <c r="M337" s="235"/>
      <c r="N337" s="235"/>
      <c r="O337" s="235"/>
      <c r="P337" s="235"/>
      <c r="Q337" s="235"/>
    </row>
    <row r="338" spans="1:17" ht="12" customHeight="1" x14ac:dyDescent="0.25">
      <c r="A338" s="235"/>
      <c r="B338" s="235"/>
      <c r="C338" s="235"/>
      <c r="D338" s="235"/>
      <c r="E338" s="235"/>
      <c r="F338" s="235"/>
      <c r="G338" s="235"/>
      <c r="H338" s="235"/>
      <c r="I338" s="235"/>
      <c r="J338" s="235"/>
      <c r="K338" s="235"/>
      <c r="L338" s="235"/>
      <c r="M338" s="235"/>
      <c r="N338" s="235"/>
      <c r="O338" s="235"/>
      <c r="P338" s="235"/>
      <c r="Q338" s="235"/>
    </row>
    <row r="339" spans="1:17" ht="12" customHeight="1" x14ac:dyDescent="0.25">
      <c r="A339" s="235"/>
      <c r="B339" s="235"/>
      <c r="C339" s="235"/>
      <c r="D339" s="235"/>
      <c r="E339" s="235"/>
      <c r="F339" s="235"/>
      <c r="G339" s="235"/>
      <c r="H339" s="235"/>
      <c r="I339" s="235"/>
      <c r="J339" s="235"/>
      <c r="K339" s="235"/>
      <c r="L339" s="235"/>
      <c r="M339" s="235"/>
      <c r="N339" s="235"/>
      <c r="O339" s="235"/>
      <c r="P339" s="235"/>
      <c r="Q339" s="235"/>
    </row>
    <row r="340" spans="1:17" ht="12" customHeight="1" x14ac:dyDescent="0.25">
      <c r="A340" s="235"/>
      <c r="B340" s="235"/>
      <c r="C340" s="235"/>
      <c r="D340" s="235"/>
      <c r="E340" s="235"/>
      <c r="F340" s="235"/>
      <c r="G340" s="235"/>
      <c r="H340" s="235"/>
      <c r="I340" s="235"/>
      <c r="J340" s="235"/>
      <c r="K340" s="235"/>
      <c r="L340" s="235"/>
      <c r="M340" s="235"/>
      <c r="N340" s="235"/>
      <c r="O340" s="235"/>
      <c r="P340" s="235"/>
      <c r="Q340" s="235"/>
    </row>
    <row r="341" spans="1:17" ht="12" customHeight="1" x14ac:dyDescent="0.25">
      <c r="A341" s="235"/>
      <c r="B341" s="235"/>
      <c r="C341" s="235"/>
      <c r="D341" s="235"/>
      <c r="E341" s="235"/>
      <c r="F341" s="235"/>
      <c r="G341" s="235"/>
      <c r="H341" s="235"/>
      <c r="I341" s="235"/>
      <c r="J341" s="235"/>
      <c r="K341" s="235"/>
      <c r="L341" s="235"/>
      <c r="M341" s="235"/>
      <c r="N341" s="235"/>
      <c r="O341" s="235"/>
      <c r="P341" s="235"/>
      <c r="Q341" s="235"/>
    </row>
    <row r="342" spans="1:17" ht="12" customHeight="1" x14ac:dyDescent="0.25">
      <c r="A342" s="235"/>
      <c r="B342" s="235"/>
      <c r="C342" s="235"/>
      <c r="D342" s="235"/>
      <c r="E342" s="235"/>
      <c r="F342" s="235"/>
      <c r="G342" s="235"/>
      <c r="H342" s="235"/>
      <c r="I342" s="235"/>
      <c r="J342" s="235"/>
      <c r="K342" s="235"/>
      <c r="L342" s="235"/>
      <c r="M342" s="235"/>
      <c r="N342" s="235"/>
      <c r="O342" s="235"/>
      <c r="P342" s="235"/>
      <c r="Q342" s="235"/>
    </row>
    <row r="343" spans="1:17" ht="12" customHeight="1" x14ac:dyDescent="0.25">
      <c r="A343" s="235"/>
      <c r="B343" s="235"/>
      <c r="C343" s="235"/>
      <c r="D343" s="235"/>
      <c r="E343" s="235"/>
      <c r="F343" s="235"/>
      <c r="G343" s="235"/>
      <c r="H343" s="235"/>
      <c r="I343" s="235"/>
      <c r="J343" s="235"/>
      <c r="K343" s="235"/>
      <c r="L343" s="235"/>
      <c r="M343" s="235"/>
      <c r="N343" s="235"/>
      <c r="O343" s="235"/>
      <c r="P343" s="235"/>
      <c r="Q343" s="235"/>
    </row>
    <row r="344" spans="1:17" ht="12" customHeight="1" x14ac:dyDescent="0.25">
      <c r="A344" s="235"/>
      <c r="B344" s="235"/>
      <c r="C344" s="235"/>
      <c r="D344" s="235"/>
      <c r="E344" s="235"/>
      <c r="F344" s="235"/>
      <c r="G344" s="235"/>
      <c r="H344" s="235"/>
      <c r="I344" s="235"/>
      <c r="J344" s="235"/>
      <c r="K344" s="235"/>
      <c r="L344" s="235"/>
      <c r="M344" s="235"/>
      <c r="N344" s="235"/>
      <c r="O344" s="235"/>
      <c r="P344" s="235"/>
      <c r="Q344" s="235"/>
    </row>
    <row r="345" spans="1:17" ht="12" customHeight="1" x14ac:dyDescent="0.25">
      <c r="A345" s="235"/>
      <c r="B345" s="235"/>
      <c r="C345" s="235"/>
      <c r="D345" s="235"/>
      <c r="E345" s="235"/>
      <c r="F345" s="235"/>
      <c r="G345" s="235"/>
      <c r="H345" s="235"/>
      <c r="I345" s="235"/>
      <c r="J345" s="235"/>
      <c r="K345" s="235"/>
      <c r="L345" s="235"/>
      <c r="M345" s="235"/>
      <c r="N345" s="235"/>
      <c r="O345" s="235"/>
      <c r="P345" s="235"/>
      <c r="Q345" s="235"/>
    </row>
    <row r="346" spans="1:17" ht="12" customHeight="1" x14ac:dyDescent="0.25">
      <c r="A346" s="235"/>
      <c r="B346" s="235"/>
      <c r="C346" s="235"/>
      <c r="D346" s="235"/>
      <c r="E346" s="235"/>
      <c r="F346" s="235"/>
      <c r="G346" s="235"/>
      <c r="H346" s="235"/>
      <c r="I346" s="235"/>
      <c r="J346" s="235"/>
      <c r="K346" s="235"/>
      <c r="L346" s="235"/>
      <c r="M346" s="235"/>
      <c r="N346" s="235"/>
      <c r="O346" s="235"/>
      <c r="P346" s="235"/>
      <c r="Q346" s="235"/>
    </row>
    <row r="347" spans="1:17" ht="12" customHeight="1" x14ac:dyDescent="0.25">
      <c r="A347" s="235"/>
      <c r="B347" s="235"/>
      <c r="C347" s="235"/>
      <c r="D347" s="235"/>
      <c r="E347" s="235"/>
      <c r="F347" s="235"/>
      <c r="G347" s="235"/>
      <c r="H347" s="235"/>
      <c r="I347" s="235"/>
      <c r="J347" s="235"/>
      <c r="K347" s="235"/>
      <c r="L347" s="235"/>
      <c r="M347" s="235"/>
      <c r="N347" s="235"/>
      <c r="O347" s="235"/>
      <c r="P347" s="235"/>
      <c r="Q347" s="235"/>
    </row>
    <row r="348" spans="1:17" ht="12" customHeight="1" x14ac:dyDescent="0.25">
      <c r="A348" s="235"/>
      <c r="B348" s="235"/>
      <c r="C348" s="235"/>
      <c r="D348" s="235"/>
      <c r="E348" s="235"/>
      <c r="F348" s="235"/>
      <c r="G348" s="235"/>
      <c r="H348" s="235"/>
      <c r="I348" s="235"/>
      <c r="J348" s="235"/>
      <c r="K348" s="235"/>
      <c r="L348" s="235"/>
      <c r="M348" s="235"/>
      <c r="N348" s="235"/>
      <c r="O348" s="235"/>
      <c r="P348" s="235"/>
      <c r="Q348" s="235"/>
    </row>
    <row r="349" spans="1:17" ht="12" customHeight="1" x14ac:dyDescent="0.25">
      <c r="A349" s="235"/>
      <c r="B349" s="235"/>
      <c r="C349" s="235"/>
      <c r="D349" s="235"/>
      <c r="E349" s="235"/>
      <c r="F349" s="235"/>
      <c r="G349" s="235"/>
      <c r="H349" s="235"/>
      <c r="I349" s="235"/>
      <c r="J349" s="235"/>
      <c r="K349" s="235"/>
      <c r="L349" s="235"/>
      <c r="M349" s="235"/>
      <c r="N349" s="235"/>
      <c r="O349" s="235"/>
      <c r="P349" s="235"/>
      <c r="Q349" s="235"/>
    </row>
    <row r="350" spans="1:17" ht="12" customHeight="1" x14ac:dyDescent="0.25">
      <c r="A350" s="235"/>
      <c r="B350" s="235"/>
      <c r="C350" s="235"/>
      <c r="D350" s="235"/>
      <c r="E350" s="235"/>
      <c r="F350" s="235"/>
      <c r="G350" s="235"/>
      <c r="H350" s="235"/>
      <c r="I350" s="235"/>
      <c r="J350" s="235"/>
      <c r="K350" s="235"/>
      <c r="L350" s="235"/>
      <c r="M350" s="235"/>
      <c r="N350" s="235"/>
      <c r="O350" s="235"/>
      <c r="P350" s="235"/>
      <c r="Q350" s="235"/>
    </row>
    <row r="351" spans="1:17" ht="12" customHeight="1" x14ac:dyDescent="0.25">
      <c r="A351" s="235"/>
      <c r="B351" s="235"/>
      <c r="C351" s="235"/>
      <c r="D351" s="235"/>
      <c r="E351" s="235"/>
      <c r="F351" s="235"/>
      <c r="G351" s="235"/>
      <c r="H351" s="235"/>
      <c r="I351" s="235"/>
      <c r="J351" s="235"/>
      <c r="K351" s="235"/>
      <c r="L351" s="235"/>
      <c r="M351" s="235"/>
      <c r="N351" s="235"/>
      <c r="O351" s="235"/>
      <c r="P351" s="235"/>
      <c r="Q351" s="235"/>
    </row>
    <row r="352" spans="1:17" ht="12" customHeight="1" x14ac:dyDescent="0.25">
      <c r="A352" s="235"/>
      <c r="B352" s="235"/>
      <c r="C352" s="235"/>
      <c r="D352" s="235"/>
      <c r="E352" s="235"/>
      <c r="F352" s="235"/>
      <c r="G352" s="235"/>
      <c r="H352" s="235"/>
      <c r="I352" s="235"/>
      <c r="J352" s="235"/>
      <c r="K352" s="235"/>
      <c r="L352" s="235"/>
      <c r="M352" s="235"/>
      <c r="N352" s="235"/>
      <c r="O352" s="235"/>
      <c r="P352" s="235"/>
      <c r="Q352" s="235"/>
    </row>
    <row r="353" spans="1:17" ht="12" customHeight="1" x14ac:dyDescent="0.25">
      <c r="A353" s="235"/>
      <c r="B353" s="235"/>
      <c r="C353" s="235"/>
      <c r="D353" s="235"/>
      <c r="E353" s="235"/>
      <c r="F353" s="235"/>
      <c r="G353" s="235"/>
      <c r="H353" s="235"/>
      <c r="I353" s="235"/>
      <c r="J353" s="235"/>
      <c r="K353" s="235"/>
      <c r="L353" s="235"/>
      <c r="M353" s="235"/>
      <c r="N353" s="235"/>
      <c r="O353" s="235"/>
      <c r="P353" s="235"/>
      <c r="Q353" s="235"/>
    </row>
    <row r="354" spans="1:17" ht="12" customHeight="1" x14ac:dyDescent="0.25">
      <c r="A354" s="235"/>
      <c r="B354" s="235"/>
      <c r="C354" s="235"/>
      <c r="D354" s="235"/>
      <c r="E354" s="235"/>
      <c r="F354" s="235"/>
      <c r="G354" s="235"/>
      <c r="H354" s="235"/>
      <c r="I354" s="235"/>
      <c r="J354" s="235"/>
      <c r="K354" s="235"/>
      <c r="L354" s="235"/>
      <c r="M354" s="235"/>
      <c r="N354" s="235"/>
      <c r="O354" s="235"/>
      <c r="P354" s="235"/>
      <c r="Q354" s="235"/>
    </row>
    <row r="355" spans="1:17" ht="12" customHeight="1" x14ac:dyDescent="0.25">
      <c r="A355" s="235"/>
      <c r="B355" s="235"/>
      <c r="C355" s="235"/>
      <c r="D355" s="235"/>
      <c r="E355" s="235"/>
      <c r="F355" s="235"/>
      <c r="G355" s="235"/>
      <c r="H355" s="235"/>
      <c r="I355" s="235"/>
      <c r="J355" s="235"/>
      <c r="K355" s="235"/>
      <c r="L355" s="235"/>
      <c r="M355" s="235"/>
      <c r="N355" s="235"/>
      <c r="O355" s="235"/>
      <c r="P355" s="235"/>
      <c r="Q355" s="235"/>
    </row>
    <row r="356" spans="1:17" ht="12" customHeight="1" x14ac:dyDescent="0.25">
      <c r="A356" s="235"/>
      <c r="B356" s="235"/>
      <c r="C356" s="235"/>
      <c r="D356" s="235"/>
      <c r="E356" s="235"/>
      <c r="F356" s="235"/>
      <c r="G356" s="235"/>
      <c r="H356" s="235"/>
      <c r="I356" s="235"/>
      <c r="J356" s="235"/>
      <c r="K356" s="235"/>
      <c r="L356" s="235"/>
      <c r="M356" s="235"/>
      <c r="N356" s="235"/>
      <c r="O356" s="235"/>
      <c r="P356" s="235"/>
      <c r="Q356" s="235"/>
    </row>
    <row r="357" spans="1:17" ht="12" customHeight="1" x14ac:dyDescent="0.25">
      <c r="A357" s="235"/>
      <c r="B357" s="235"/>
      <c r="C357" s="235"/>
      <c r="D357" s="235"/>
      <c r="E357" s="235"/>
      <c r="F357" s="235"/>
      <c r="G357" s="235"/>
      <c r="H357" s="235"/>
      <c r="I357" s="235"/>
      <c r="J357" s="235"/>
      <c r="K357" s="235"/>
      <c r="L357" s="235"/>
      <c r="M357" s="235"/>
      <c r="N357" s="235"/>
      <c r="O357" s="235"/>
      <c r="P357" s="235"/>
      <c r="Q357" s="235"/>
    </row>
    <row r="358" spans="1:17" ht="12" customHeight="1" x14ac:dyDescent="0.25">
      <c r="A358" s="235"/>
      <c r="B358" s="235"/>
      <c r="C358" s="235"/>
      <c r="D358" s="235"/>
      <c r="E358" s="235"/>
      <c r="F358" s="235"/>
      <c r="G358" s="235"/>
      <c r="H358" s="235"/>
      <c r="I358" s="235"/>
      <c r="J358" s="235"/>
      <c r="K358" s="235"/>
      <c r="L358" s="235"/>
      <c r="M358" s="235"/>
      <c r="N358" s="235"/>
      <c r="O358" s="235"/>
      <c r="P358" s="235"/>
      <c r="Q358" s="235"/>
    </row>
    <row r="359" spans="1:17" ht="12" customHeight="1" x14ac:dyDescent="0.25">
      <c r="A359" s="235"/>
      <c r="B359" s="235"/>
      <c r="C359" s="235"/>
      <c r="D359" s="235"/>
      <c r="E359" s="235"/>
      <c r="F359" s="235"/>
      <c r="G359" s="235"/>
      <c r="H359" s="235"/>
      <c r="I359" s="235"/>
      <c r="J359" s="235"/>
      <c r="K359" s="235"/>
      <c r="L359" s="235"/>
      <c r="M359" s="235"/>
      <c r="N359" s="235"/>
      <c r="O359" s="235"/>
      <c r="P359" s="235"/>
      <c r="Q359" s="235"/>
    </row>
    <row r="360" spans="1:17" ht="12" customHeight="1" x14ac:dyDescent="0.25">
      <c r="A360" s="235"/>
      <c r="B360" s="235"/>
      <c r="C360" s="235"/>
      <c r="D360" s="235"/>
      <c r="E360" s="235"/>
      <c r="F360" s="235"/>
      <c r="G360" s="235"/>
      <c r="H360" s="235"/>
      <c r="I360" s="235"/>
      <c r="J360" s="235"/>
      <c r="K360" s="235"/>
      <c r="L360" s="235"/>
      <c r="M360" s="235"/>
      <c r="N360" s="235"/>
      <c r="O360" s="235"/>
      <c r="P360" s="235"/>
      <c r="Q360" s="235"/>
    </row>
    <row r="361" spans="1:17" ht="12" customHeight="1" x14ac:dyDescent="0.25">
      <c r="A361" s="235"/>
      <c r="B361" s="235"/>
      <c r="C361" s="235"/>
      <c r="D361" s="235"/>
      <c r="E361" s="235"/>
      <c r="F361" s="235"/>
      <c r="G361" s="235"/>
      <c r="H361" s="235"/>
      <c r="I361" s="235"/>
      <c r="J361" s="235"/>
      <c r="K361" s="235"/>
      <c r="L361" s="235"/>
      <c r="M361" s="235"/>
      <c r="N361" s="235"/>
      <c r="O361" s="235"/>
      <c r="P361" s="235"/>
      <c r="Q361" s="235"/>
    </row>
    <row r="362" spans="1:17" ht="12" customHeight="1" x14ac:dyDescent="0.25">
      <c r="A362" s="235"/>
      <c r="B362" s="235"/>
      <c r="C362" s="235"/>
      <c r="D362" s="235"/>
      <c r="E362" s="235"/>
      <c r="F362" s="235"/>
      <c r="G362" s="235"/>
      <c r="H362" s="235"/>
      <c r="I362" s="235"/>
      <c r="J362" s="235"/>
      <c r="K362" s="235"/>
      <c r="L362" s="235"/>
      <c r="M362" s="235"/>
      <c r="N362" s="235"/>
      <c r="O362" s="235"/>
      <c r="P362" s="235"/>
      <c r="Q362" s="235"/>
    </row>
    <row r="363" spans="1:17" ht="12" customHeight="1" x14ac:dyDescent="0.25">
      <c r="A363" s="235"/>
      <c r="B363" s="235"/>
      <c r="C363" s="235"/>
      <c r="D363" s="235"/>
      <c r="E363" s="235"/>
      <c r="F363" s="235"/>
      <c r="G363" s="235"/>
      <c r="H363" s="235"/>
      <c r="I363" s="235"/>
      <c r="J363" s="235"/>
      <c r="K363" s="235"/>
      <c r="L363" s="235"/>
      <c r="M363" s="235"/>
      <c r="N363" s="235"/>
      <c r="O363" s="235"/>
      <c r="P363" s="235"/>
      <c r="Q363" s="235"/>
    </row>
    <row r="364" spans="1:17" ht="12" customHeight="1" x14ac:dyDescent="0.25">
      <c r="A364" s="235"/>
      <c r="B364" s="235"/>
      <c r="C364" s="235"/>
      <c r="D364" s="235"/>
      <c r="E364" s="235"/>
      <c r="F364" s="235"/>
      <c r="G364" s="235"/>
      <c r="H364" s="235"/>
      <c r="I364" s="235"/>
      <c r="J364" s="235"/>
      <c r="K364" s="235"/>
      <c r="L364" s="235"/>
      <c r="M364" s="235"/>
      <c r="N364" s="235"/>
      <c r="O364" s="235"/>
      <c r="P364" s="235"/>
      <c r="Q364" s="235"/>
    </row>
    <row r="365" spans="1:17" ht="12" customHeight="1" x14ac:dyDescent="0.25">
      <c r="A365" s="235"/>
      <c r="B365" s="235"/>
      <c r="C365" s="235"/>
      <c r="D365" s="235"/>
      <c r="E365" s="235"/>
      <c r="F365" s="235"/>
      <c r="G365" s="235"/>
      <c r="H365" s="235"/>
      <c r="I365" s="235"/>
      <c r="J365" s="235"/>
      <c r="K365" s="235"/>
      <c r="L365" s="235"/>
      <c r="M365" s="235"/>
      <c r="N365" s="235"/>
      <c r="O365" s="235"/>
      <c r="P365" s="235"/>
      <c r="Q365" s="235"/>
    </row>
    <row r="366" spans="1:17" ht="12" customHeight="1" x14ac:dyDescent="0.25">
      <c r="A366" s="235"/>
      <c r="B366" s="235"/>
      <c r="C366" s="235"/>
      <c r="D366" s="235"/>
      <c r="E366" s="235"/>
      <c r="F366" s="235"/>
      <c r="G366" s="235"/>
      <c r="H366" s="235"/>
      <c r="I366" s="235"/>
      <c r="J366" s="235"/>
      <c r="K366" s="235"/>
      <c r="L366" s="235"/>
      <c r="M366" s="235"/>
      <c r="N366" s="235"/>
      <c r="O366" s="235"/>
      <c r="P366" s="235"/>
      <c r="Q366" s="235"/>
    </row>
    <row r="367" spans="1:17" ht="12" customHeight="1" x14ac:dyDescent="0.25">
      <c r="A367" s="235"/>
      <c r="B367" s="235"/>
      <c r="C367" s="235"/>
      <c r="D367" s="235"/>
      <c r="E367" s="235"/>
      <c r="F367" s="235"/>
      <c r="G367" s="235"/>
      <c r="H367" s="235"/>
      <c r="I367" s="235"/>
      <c r="J367" s="235"/>
      <c r="K367" s="235"/>
      <c r="L367" s="235"/>
      <c r="M367" s="235"/>
      <c r="N367" s="235"/>
      <c r="O367" s="235"/>
      <c r="P367" s="235"/>
      <c r="Q367" s="235"/>
    </row>
    <row r="368" spans="1:17" ht="12" customHeight="1" x14ac:dyDescent="0.25">
      <c r="A368" s="235"/>
      <c r="B368" s="235"/>
      <c r="C368" s="235"/>
      <c r="D368" s="235"/>
      <c r="E368" s="235"/>
      <c r="F368" s="235"/>
      <c r="G368" s="235"/>
      <c r="H368" s="235"/>
      <c r="I368" s="235"/>
      <c r="J368" s="235"/>
      <c r="K368" s="235"/>
      <c r="L368" s="235"/>
      <c r="M368" s="235"/>
      <c r="N368" s="235"/>
      <c r="O368" s="235"/>
      <c r="P368" s="235"/>
      <c r="Q368" s="235"/>
    </row>
    <row r="369" spans="1:17" ht="12" customHeight="1" x14ac:dyDescent="0.25">
      <c r="A369" s="235"/>
      <c r="B369" s="235"/>
      <c r="C369" s="235"/>
      <c r="D369" s="235"/>
      <c r="E369" s="235"/>
      <c r="F369" s="235"/>
      <c r="G369" s="235"/>
      <c r="H369" s="235"/>
      <c r="I369" s="235"/>
      <c r="J369" s="235"/>
      <c r="K369" s="235"/>
      <c r="L369" s="235"/>
      <c r="M369" s="235"/>
      <c r="N369" s="235"/>
      <c r="O369" s="235"/>
      <c r="P369" s="235"/>
      <c r="Q369" s="235"/>
    </row>
    <row r="370" spans="1:17" ht="12" customHeight="1" x14ac:dyDescent="0.25">
      <c r="A370" s="235"/>
      <c r="B370" s="235"/>
      <c r="C370" s="235"/>
      <c r="D370" s="235"/>
      <c r="E370" s="235"/>
      <c r="F370" s="235"/>
      <c r="G370" s="235"/>
      <c r="H370" s="235"/>
      <c r="I370" s="235"/>
      <c r="J370" s="235"/>
      <c r="K370" s="235"/>
      <c r="L370" s="235"/>
      <c r="M370" s="235"/>
      <c r="N370" s="235"/>
      <c r="O370" s="235"/>
      <c r="P370" s="235"/>
      <c r="Q370" s="235"/>
    </row>
    <row r="371" spans="1:17" ht="12" customHeight="1" x14ac:dyDescent="0.25">
      <c r="A371" s="235"/>
      <c r="B371" s="235"/>
      <c r="C371" s="235"/>
      <c r="D371" s="235"/>
      <c r="E371" s="235"/>
      <c r="F371" s="235"/>
      <c r="G371" s="235"/>
      <c r="H371" s="235"/>
      <c r="I371" s="235"/>
      <c r="J371" s="235"/>
      <c r="K371" s="235"/>
      <c r="L371" s="235"/>
      <c r="M371" s="235"/>
      <c r="N371" s="235"/>
      <c r="O371" s="235"/>
      <c r="P371" s="235"/>
      <c r="Q371" s="235"/>
    </row>
    <row r="372" spans="1:17" ht="12" customHeight="1" x14ac:dyDescent="0.25">
      <c r="A372" s="235"/>
      <c r="B372" s="235"/>
      <c r="C372" s="235"/>
      <c r="D372" s="235"/>
      <c r="E372" s="235"/>
      <c r="F372" s="235"/>
      <c r="G372" s="235"/>
      <c r="H372" s="235"/>
      <c r="I372" s="235"/>
      <c r="J372" s="235"/>
      <c r="K372" s="235"/>
      <c r="L372" s="235"/>
      <c r="M372" s="235"/>
      <c r="N372" s="235"/>
      <c r="O372" s="235"/>
      <c r="P372" s="235"/>
      <c r="Q372" s="235"/>
    </row>
    <row r="373" spans="1:17" ht="12" customHeight="1" x14ac:dyDescent="0.25">
      <c r="A373" s="235"/>
      <c r="B373" s="235"/>
      <c r="C373" s="235"/>
      <c r="D373" s="235"/>
      <c r="E373" s="235"/>
      <c r="F373" s="235"/>
      <c r="G373" s="235"/>
      <c r="H373" s="235"/>
      <c r="I373" s="235"/>
      <c r="J373" s="235"/>
      <c r="K373" s="235"/>
      <c r="L373" s="235"/>
      <c r="M373" s="235"/>
      <c r="N373" s="235"/>
      <c r="O373" s="235"/>
      <c r="P373" s="235"/>
      <c r="Q373" s="235"/>
    </row>
    <row r="374" spans="1:17" ht="12" customHeight="1" x14ac:dyDescent="0.25">
      <c r="A374" s="235"/>
      <c r="B374" s="235"/>
      <c r="C374" s="235"/>
      <c r="D374" s="235"/>
      <c r="E374" s="235"/>
      <c r="F374" s="235"/>
      <c r="G374" s="235"/>
      <c r="H374" s="235"/>
      <c r="I374" s="235"/>
      <c r="J374" s="235"/>
      <c r="K374" s="235"/>
      <c r="L374" s="235"/>
      <c r="M374" s="235"/>
      <c r="N374" s="235"/>
      <c r="O374" s="235"/>
      <c r="P374" s="235"/>
      <c r="Q374" s="235"/>
    </row>
    <row r="375" spans="1:17" ht="12" customHeight="1" x14ac:dyDescent="0.25">
      <c r="A375" s="235"/>
      <c r="B375" s="235"/>
      <c r="C375" s="235"/>
      <c r="D375" s="235"/>
      <c r="E375" s="235"/>
      <c r="F375" s="235"/>
      <c r="G375" s="235"/>
      <c r="H375" s="235"/>
      <c r="I375" s="235"/>
      <c r="J375" s="235"/>
      <c r="K375" s="235"/>
      <c r="L375" s="235"/>
      <c r="M375" s="235"/>
      <c r="N375" s="235"/>
      <c r="O375" s="235"/>
      <c r="P375" s="235"/>
      <c r="Q375" s="235"/>
    </row>
    <row r="376" spans="1:17" ht="12" customHeight="1" x14ac:dyDescent="0.25">
      <c r="A376" s="235"/>
      <c r="B376" s="235"/>
      <c r="C376" s="235"/>
      <c r="D376" s="235"/>
      <c r="E376" s="235"/>
      <c r="F376" s="235"/>
      <c r="G376" s="235"/>
      <c r="H376" s="235"/>
      <c r="I376" s="235"/>
      <c r="J376" s="235"/>
      <c r="K376" s="235"/>
      <c r="L376" s="235"/>
      <c r="M376" s="235"/>
      <c r="N376" s="235"/>
      <c r="O376" s="235"/>
      <c r="P376" s="235"/>
      <c r="Q376" s="235"/>
    </row>
    <row r="377" spans="1:17" ht="12" customHeight="1" x14ac:dyDescent="0.25">
      <c r="A377" s="235"/>
      <c r="B377" s="235"/>
      <c r="C377" s="235"/>
      <c r="D377" s="235"/>
      <c r="E377" s="235"/>
      <c r="F377" s="235"/>
      <c r="G377" s="235"/>
      <c r="H377" s="235"/>
      <c r="I377" s="235"/>
      <c r="J377" s="235"/>
      <c r="K377" s="235"/>
      <c r="L377" s="235"/>
      <c r="M377" s="235"/>
      <c r="N377" s="235"/>
      <c r="O377" s="235"/>
      <c r="P377" s="235"/>
      <c r="Q377" s="235"/>
    </row>
    <row r="378" spans="1:17" ht="12" customHeight="1" x14ac:dyDescent="0.25">
      <c r="A378" s="235"/>
      <c r="B378" s="235"/>
      <c r="C378" s="235"/>
      <c r="D378" s="235"/>
      <c r="E378" s="235"/>
      <c r="F378" s="235"/>
      <c r="G378" s="235"/>
      <c r="H378" s="235"/>
      <c r="I378" s="235"/>
      <c r="J378" s="235"/>
      <c r="K378" s="235"/>
      <c r="L378" s="235"/>
      <c r="M378" s="235"/>
      <c r="N378" s="235"/>
      <c r="O378" s="235"/>
      <c r="P378" s="235"/>
      <c r="Q378" s="235"/>
    </row>
    <row r="379" spans="1:17" ht="12" customHeight="1" x14ac:dyDescent="0.25">
      <c r="A379" s="235"/>
      <c r="B379" s="235"/>
      <c r="C379" s="235"/>
      <c r="D379" s="235"/>
      <c r="E379" s="235"/>
      <c r="F379" s="235"/>
      <c r="G379" s="235"/>
      <c r="H379" s="235"/>
      <c r="I379" s="235"/>
      <c r="J379" s="235"/>
      <c r="K379" s="235"/>
      <c r="L379" s="235"/>
      <c r="M379" s="235"/>
      <c r="N379" s="235"/>
      <c r="O379" s="235"/>
      <c r="P379" s="235"/>
      <c r="Q379" s="235"/>
    </row>
    <row r="380" spans="1:17" ht="12" customHeight="1" x14ac:dyDescent="0.25">
      <c r="A380" s="235"/>
      <c r="B380" s="235"/>
      <c r="C380" s="235"/>
      <c r="D380" s="235"/>
      <c r="E380" s="235"/>
      <c r="F380" s="235"/>
      <c r="G380" s="235"/>
      <c r="H380" s="235"/>
      <c r="I380" s="235"/>
      <c r="J380" s="235"/>
      <c r="K380" s="235"/>
      <c r="L380" s="235"/>
      <c r="M380" s="235"/>
      <c r="N380" s="235"/>
      <c r="O380" s="235"/>
      <c r="P380" s="235"/>
      <c r="Q380" s="235"/>
    </row>
    <row r="381" spans="1:17" ht="12" customHeight="1" x14ac:dyDescent="0.25">
      <c r="A381" s="235"/>
      <c r="B381" s="235"/>
      <c r="C381" s="235"/>
      <c r="D381" s="235"/>
      <c r="E381" s="235"/>
      <c r="F381" s="235"/>
      <c r="G381" s="235"/>
      <c r="H381" s="235"/>
      <c r="I381" s="235"/>
      <c r="J381" s="235"/>
      <c r="K381" s="235"/>
      <c r="L381" s="235"/>
      <c r="M381" s="235"/>
      <c r="N381" s="235"/>
      <c r="O381" s="235"/>
      <c r="P381" s="235"/>
      <c r="Q381" s="235"/>
    </row>
    <row r="382" spans="1:17" ht="12" customHeight="1" x14ac:dyDescent="0.25">
      <c r="A382" s="235"/>
      <c r="B382" s="235"/>
      <c r="C382" s="235"/>
      <c r="D382" s="235"/>
      <c r="E382" s="235"/>
      <c r="F382" s="235"/>
      <c r="G382" s="235"/>
      <c r="H382" s="235"/>
      <c r="I382" s="235"/>
      <c r="J382" s="235"/>
      <c r="K382" s="235"/>
      <c r="L382" s="235"/>
      <c r="M382" s="235"/>
      <c r="N382" s="235"/>
      <c r="O382" s="235"/>
      <c r="P382" s="235"/>
      <c r="Q382" s="235"/>
    </row>
    <row r="383" spans="1:17" ht="12" customHeight="1" x14ac:dyDescent="0.25">
      <c r="A383" s="235"/>
      <c r="B383" s="235"/>
      <c r="C383" s="235"/>
      <c r="D383" s="235"/>
      <c r="E383" s="235"/>
      <c r="F383" s="235"/>
      <c r="G383" s="235"/>
      <c r="H383" s="235"/>
      <c r="I383" s="235"/>
      <c r="J383" s="235"/>
      <c r="K383" s="235"/>
      <c r="L383" s="235"/>
      <c r="M383" s="235"/>
      <c r="N383" s="235"/>
      <c r="O383" s="235"/>
      <c r="P383" s="235"/>
      <c r="Q383" s="235"/>
    </row>
    <row r="384" spans="1:17" ht="12" customHeight="1" x14ac:dyDescent="0.25">
      <c r="A384" s="235"/>
      <c r="B384" s="235"/>
      <c r="C384" s="235"/>
      <c r="D384" s="235"/>
      <c r="E384" s="235"/>
      <c r="F384" s="235"/>
      <c r="G384" s="235"/>
      <c r="H384" s="235"/>
      <c r="I384" s="235"/>
      <c r="J384" s="235"/>
      <c r="K384" s="235"/>
      <c r="L384" s="235"/>
      <c r="M384" s="235"/>
      <c r="N384" s="235"/>
      <c r="O384" s="235"/>
      <c r="P384" s="235"/>
      <c r="Q384" s="235"/>
    </row>
    <row r="385" spans="1:17" ht="12" customHeight="1" x14ac:dyDescent="0.25">
      <c r="A385" s="235"/>
      <c r="B385" s="235"/>
      <c r="C385" s="235"/>
      <c r="D385" s="235"/>
      <c r="E385" s="235"/>
      <c r="F385" s="235"/>
      <c r="G385" s="235"/>
      <c r="H385" s="235"/>
      <c r="I385" s="235"/>
      <c r="J385" s="235"/>
      <c r="K385" s="235"/>
      <c r="L385" s="235"/>
      <c r="M385" s="235"/>
      <c r="N385" s="235"/>
      <c r="O385" s="235"/>
      <c r="P385" s="235"/>
      <c r="Q385" s="235"/>
    </row>
    <row r="386" spans="1:17" ht="12" customHeight="1" x14ac:dyDescent="0.25">
      <c r="A386" s="235"/>
      <c r="B386" s="235"/>
      <c r="C386" s="235"/>
      <c r="D386" s="235"/>
      <c r="E386" s="235"/>
      <c r="F386" s="235"/>
      <c r="G386" s="235"/>
      <c r="H386" s="235"/>
      <c r="I386" s="235"/>
      <c r="J386" s="235"/>
      <c r="K386" s="235"/>
      <c r="L386" s="235"/>
      <c r="M386" s="235"/>
      <c r="N386" s="235"/>
      <c r="O386" s="235"/>
      <c r="P386" s="235"/>
      <c r="Q386" s="235"/>
    </row>
    <row r="387" spans="1:17" ht="12" customHeight="1" x14ac:dyDescent="0.25">
      <c r="A387" s="235"/>
      <c r="B387" s="235"/>
      <c r="C387" s="235"/>
      <c r="D387" s="235"/>
      <c r="E387" s="235"/>
      <c r="F387" s="235"/>
      <c r="G387" s="235"/>
      <c r="H387" s="235"/>
      <c r="I387" s="235"/>
      <c r="J387" s="235"/>
      <c r="K387" s="235"/>
      <c r="L387" s="235"/>
      <c r="M387" s="235"/>
      <c r="N387" s="235"/>
      <c r="O387" s="235"/>
      <c r="P387" s="235"/>
      <c r="Q387" s="235"/>
    </row>
    <row r="388" spans="1:17" ht="12" customHeight="1" x14ac:dyDescent="0.25">
      <c r="A388" s="235"/>
      <c r="B388" s="235"/>
      <c r="C388" s="235"/>
      <c r="D388" s="235"/>
      <c r="E388" s="235"/>
      <c r="F388" s="235"/>
      <c r="G388" s="235"/>
      <c r="H388" s="235"/>
      <c r="I388" s="235"/>
      <c r="J388" s="235"/>
      <c r="K388" s="235"/>
      <c r="L388" s="235"/>
      <c r="M388" s="235"/>
      <c r="N388" s="235"/>
      <c r="O388" s="235"/>
      <c r="P388" s="235"/>
      <c r="Q388" s="235"/>
    </row>
    <row r="389" spans="1:17" ht="12" customHeight="1" x14ac:dyDescent="0.25">
      <c r="A389" s="235"/>
      <c r="B389" s="235"/>
      <c r="C389" s="235"/>
      <c r="D389" s="235"/>
      <c r="E389" s="235"/>
      <c r="F389" s="235"/>
      <c r="G389" s="235"/>
      <c r="H389" s="235"/>
      <c r="I389" s="235"/>
      <c r="J389" s="235"/>
      <c r="K389" s="235"/>
      <c r="L389" s="235"/>
      <c r="M389" s="235"/>
      <c r="N389" s="235"/>
      <c r="O389" s="235"/>
      <c r="P389" s="235"/>
      <c r="Q389" s="235"/>
    </row>
    <row r="390" spans="1:17" ht="12" customHeight="1" x14ac:dyDescent="0.25">
      <c r="A390" s="235"/>
      <c r="B390" s="235"/>
      <c r="C390" s="235"/>
      <c r="D390" s="235"/>
      <c r="E390" s="235"/>
      <c r="F390" s="235"/>
      <c r="G390" s="235"/>
      <c r="H390" s="235"/>
      <c r="I390" s="235"/>
      <c r="J390" s="235"/>
      <c r="K390" s="235"/>
      <c r="L390" s="235"/>
      <c r="M390" s="235"/>
      <c r="N390" s="235"/>
      <c r="O390" s="235"/>
      <c r="P390" s="235"/>
      <c r="Q390" s="235"/>
    </row>
    <row r="391" spans="1:17" ht="12" customHeight="1" x14ac:dyDescent="0.25">
      <c r="A391" s="235"/>
      <c r="B391" s="235"/>
      <c r="C391" s="235"/>
      <c r="D391" s="235"/>
      <c r="E391" s="235"/>
      <c r="F391" s="235"/>
      <c r="G391" s="235"/>
      <c r="H391" s="235"/>
      <c r="I391" s="235"/>
      <c r="J391" s="235"/>
      <c r="K391" s="235"/>
      <c r="L391" s="235"/>
      <c r="M391" s="235"/>
      <c r="N391" s="235"/>
      <c r="O391" s="235"/>
      <c r="P391" s="235"/>
      <c r="Q391" s="235"/>
    </row>
    <row r="392" spans="1:17" ht="12" customHeight="1" x14ac:dyDescent="0.25">
      <c r="A392" s="235"/>
      <c r="B392" s="235"/>
      <c r="C392" s="235"/>
      <c r="D392" s="235"/>
      <c r="E392" s="235"/>
      <c r="F392" s="235"/>
      <c r="G392" s="235"/>
      <c r="H392" s="235"/>
      <c r="I392" s="235"/>
      <c r="J392" s="235"/>
      <c r="K392" s="235"/>
      <c r="L392" s="235"/>
      <c r="M392" s="235"/>
      <c r="N392" s="235"/>
      <c r="O392" s="235"/>
      <c r="P392" s="235"/>
      <c r="Q392" s="235"/>
    </row>
    <row r="393" spans="1:17" ht="12" customHeight="1" x14ac:dyDescent="0.25">
      <c r="A393" s="235"/>
      <c r="B393" s="235"/>
      <c r="C393" s="235"/>
      <c r="D393" s="235"/>
      <c r="E393" s="235"/>
      <c r="F393" s="235"/>
      <c r="G393" s="235"/>
      <c r="H393" s="235"/>
      <c r="I393" s="235"/>
      <c r="J393" s="235"/>
      <c r="K393" s="235"/>
      <c r="L393" s="235"/>
      <c r="M393" s="235"/>
      <c r="N393" s="235"/>
      <c r="O393" s="235"/>
      <c r="P393" s="235"/>
      <c r="Q393" s="235"/>
    </row>
    <row r="394" spans="1:17" ht="12" customHeight="1" x14ac:dyDescent="0.25">
      <c r="A394" s="235"/>
      <c r="B394" s="235"/>
      <c r="C394" s="235"/>
      <c r="D394" s="235"/>
      <c r="E394" s="235"/>
      <c r="F394" s="235"/>
      <c r="G394" s="235"/>
      <c r="H394" s="235"/>
      <c r="I394" s="235"/>
      <c r="J394" s="235"/>
      <c r="K394" s="235"/>
      <c r="L394" s="235"/>
      <c r="M394" s="235"/>
      <c r="N394" s="235"/>
      <c r="O394" s="235"/>
      <c r="P394" s="235"/>
      <c r="Q394" s="235"/>
    </row>
    <row r="395" spans="1:17" ht="12" customHeight="1" x14ac:dyDescent="0.25">
      <c r="A395" s="235"/>
      <c r="B395" s="235"/>
      <c r="C395" s="235"/>
      <c r="D395" s="235"/>
      <c r="E395" s="235"/>
      <c r="F395" s="235"/>
      <c r="G395" s="235"/>
      <c r="H395" s="235"/>
      <c r="I395" s="235"/>
      <c r="J395" s="235"/>
      <c r="K395" s="235"/>
      <c r="L395" s="235"/>
      <c r="M395" s="235"/>
      <c r="N395" s="235"/>
      <c r="O395" s="235"/>
      <c r="P395" s="235"/>
      <c r="Q395" s="235"/>
    </row>
    <row r="396" spans="1:17" ht="12" customHeight="1" x14ac:dyDescent="0.25">
      <c r="A396" s="235"/>
      <c r="B396" s="235"/>
      <c r="C396" s="235"/>
      <c r="D396" s="235"/>
      <c r="E396" s="235"/>
      <c r="F396" s="235"/>
      <c r="G396" s="235"/>
      <c r="H396" s="235"/>
      <c r="I396" s="235"/>
      <c r="J396" s="235"/>
      <c r="K396" s="235"/>
      <c r="L396" s="235"/>
      <c r="M396" s="235"/>
      <c r="N396" s="235"/>
      <c r="O396" s="235"/>
      <c r="P396" s="235"/>
      <c r="Q396" s="235"/>
    </row>
    <row r="397" spans="1:17" ht="12" customHeight="1" x14ac:dyDescent="0.25">
      <c r="A397" s="235"/>
      <c r="B397" s="235"/>
      <c r="C397" s="235"/>
      <c r="D397" s="235"/>
      <c r="E397" s="235"/>
      <c r="F397" s="235"/>
      <c r="G397" s="235"/>
      <c r="H397" s="235"/>
      <c r="I397" s="235"/>
      <c r="J397" s="235"/>
      <c r="K397" s="235"/>
      <c r="L397" s="235"/>
      <c r="M397" s="235"/>
      <c r="N397" s="235"/>
      <c r="O397" s="235"/>
      <c r="P397" s="235"/>
      <c r="Q397" s="235"/>
    </row>
    <row r="398" spans="1:17" ht="12" customHeight="1" x14ac:dyDescent="0.25">
      <c r="A398" s="235"/>
      <c r="B398" s="235"/>
      <c r="C398" s="235"/>
      <c r="D398" s="235"/>
      <c r="E398" s="235"/>
      <c r="F398" s="235"/>
      <c r="G398" s="235"/>
      <c r="H398" s="235"/>
      <c r="I398" s="235"/>
      <c r="J398" s="235"/>
      <c r="K398" s="235"/>
      <c r="L398" s="235"/>
      <c r="M398" s="235"/>
      <c r="N398" s="235"/>
      <c r="O398" s="235"/>
      <c r="P398" s="235"/>
      <c r="Q398" s="235"/>
    </row>
    <row r="399" spans="1:17" ht="12" customHeight="1" x14ac:dyDescent="0.25">
      <c r="A399" s="235"/>
      <c r="B399" s="235"/>
      <c r="C399" s="235"/>
      <c r="D399" s="235"/>
      <c r="E399" s="235"/>
      <c r="F399" s="235"/>
      <c r="G399" s="235"/>
      <c r="H399" s="235"/>
      <c r="I399" s="235"/>
      <c r="J399" s="235"/>
      <c r="K399" s="235"/>
      <c r="L399" s="235"/>
      <c r="M399" s="235"/>
      <c r="N399" s="235"/>
      <c r="O399" s="235"/>
      <c r="P399" s="235"/>
      <c r="Q399" s="235"/>
    </row>
    <row r="400" spans="1:17" ht="12" customHeight="1" x14ac:dyDescent="0.25">
      <c r="A400" s="235"/>
      <c r="B400" s="235"/>
      <c r="C400" s="235"/>
      <c r="D400" s="235"/>
      <c r="E400" s="235"/>
      <c r="F400" s="235"/>
      <c r="G400" s="235"/>
      <c r="H400" s="235"/>
      <c r="I400" s="235"/>
      <c r="J400" s="235"/>
      <c r="K400" s="235"/>
      <c r="L400" s="235"/>
      <c r="M400" s="235"/>
      <c r="N400" s="235"/>
      <c r="O400" s="235"/>
      <c r="P400" s="235"/>
      <c r="Q400" s="235"/>
    </row>
    <row r="401" spans="1:17" ht="12" customHeight="1" x14ac:dyDescent="0.25">
      <c r="A401" s="235"/>
      <c r="B401" s="235"/>
      <c r="C401" s="235"/>
      <c r="D401" s="235"/>
      <c r="E401" s="235"/>
      <c r="F401" s="235"/>
      <c r="G401" s="235"/>
      <c r="H401" s="235"/>
      <c r="I401" s="235"/>
      <c r="J401" s="235"/>
      <c r="K401" s="235"/>
      <c r="L401" s="235"/>
      <c r="M401" s="235"/>
      <c r="N401" s="235"/>
      <c r="O401" s="235"/>
      <c r="P401" s="235"/>
      <c r="Q401" s="235"/>
    </row>
    <row r="402" spans="1:17" ht="12" customHeight="1" x14ac:dyDescent="0.25">
      <c r="A402" s="235"/>
      <c r="B402" s="235"/>
      <c r="C402" s="235"/>
      <c r="D402" s="235"/>
      <c r="E402" s="235"/>
      <c r="F402" s="235"/>
      <c r="G402" s="235"/>
      <c r="H402" s="235"/>
      <c r="I402" s="235"/>
      <c r="J402" s="235"/>
      <c r="K402" s="235"/>
      <c r="L402" s="235"/>
      <c r="M402" s="235"/>
      <c r="N402" s="235"/>
      <c r="O402" s="235"/>
      <c r="P402" s="235"/>
      <c r="Q402" s="235"/>
    </row>
    <row r="403" spans="1:17" ht="12" customHeight="1" x14ac:dyDescent="0.25">
      <c r="A403" s="235"/>
      <c r="B403" s="235"/>
      <c r="C403" s="235"/>
      <c r="D403" s="235"/>
      <c r="E403" s="235"/>
      <c r="F403" s="235"/>
      <c r="G403" s="235"/>
      <c r="H403" s="235"/>
      <c r="I403" s="235"/>
      <c r="J403" s="235"/>
      <c r="K403" s="235"/>
      <c r="L403" s="235"/>
      <c r="M403" s="235"/>
      <c r="N403" s="235"/>
      <c r="O403" s="235"/>
      <c r="P403" s="235"/>
      <c r="Q403" s="235"/>
    </row>
    <row r="404" spans="1:17" ht="12" customHeight="1" x14ac:dyDescent="0.25">
      <c r="A404" s="235"/>
      <c r="B404" s="235"/>
      <c r="C404" s="235"/>
      <c r="D404" s="235"/>
      <c r="E404" s="235"/>
      <c r="F404" s="235"/>
      <c r="G404" s="235"/>
      <c r="H404" s="235"/>
      <c r="I404" s="235"/>
      <c r="J404" s="235"/>
      <c r="K404" s="235"/>
      <c r="L404" s="235"/>
      <c r="M404" s="235"/>
      <c r="N404" s="235"/>
      <c r="O404" s="235"/>
      <c r="P404" s="235"/>
      <c r="Q404" s="235"/>
    </row>
    <row r="405" spans="1:17" ht="12" customHeight="1" x14ac:dyDescent="0.25">
      <c r="A405" s="235"/>
      <c r="B405" s="235"/>
      <c r="C405" s="235"/>
      <c r="D405" s="235"/>
      <c r="E405" s="235"/>
      <c r="F405" s="235"/>
      <c r="G405" s="235"/>
      <c r="H405" s="235"/>
      <c r="I405" s="235"/>
      <c r="J405" s="235"/>
      <c r="K405" s="235"/>
      <c r="L405" s="235"/>
      <c r="M405" s="235"/>
      <c r="N405" s="235"/>
      <c r="O405" s="235"/>
      <c r="P405" s="235"/>
      <c r="Q405" s="235"/>
    </row>
    <row r="406" spans="1:17" ht="12" customHeight="1" x14ac:dyDescent="0.25">
      <c r="A406" s="235"/>
      <c r="B406" s="235"/>
      <c r="C406" s="235"/>
      <c r="D406" s="235"/>
      <c r="E406" s="235"/>
      <c r="F406" s="235"/>
      <c r="G406" s="235"/>
      <c r="H406" s="235"/>
      <c r="I406" s="235"/>
      <c r="J406" s="235"/>
      <c r="K406" s="235"/>
      <c r="L406" s="235"/>
      <c r="M406" s="235"/>
      <c r="N406" s="235"/>
      <c r="O406" s="235"/>
      <c r="P406" s="235"/>
      <c r="Q406" s="235"/>
    </row>
    <row r="407" spans="1:17" ht="12" customHeight="1" x14ac:dyDescent="0.25">
      <c r="A407" s="235"/>
      <c r="B407" s="235"/>
      <c r="C407" s="235"/>
      <c r="D407" s="235"/>
      <c r="E407" s="235"/>
      <c r="F407" s="235"/>
      <c r="G407" s="235"/>
      <c r="H407" s="235"/>
      <c r="I407" s="235"/>
      <c r="J407" s="235"/>
      <c r="K407" s="235"/>
      <c r="L407" s="235"/>
      <c r="M407" s="235"/>
      <c r="N407" s="235"/>
      <c r="O407" s="235"/>
      <c r="P407" s="235"/>
      <c r="Q407" s="235"/>
    </row>
    <row r="408" spans="1:17" ht="12" customHeight="1" x14ac:dyDescent="0.25">
      <c r="A408" s="235"/>
      <c r="B408" s="235"/>
      <c r="C408" s="235"/>
      <c r="D408" s="235"/>
      <c r="E408" s="235"/>
      <c r="F408" s="235"/>
      <c r="G408" s="235"/>
      <c r="H408" s="235"/>
      <c r="I408" s="235"/>
      <c r="J408" s="235"/>
      <c r="K408" s="235"/>
      <c r="L408" s="235"/>
      <c r="M408" s="235"/>
      <c r="N408" s="235"/>
      <c r="O408" s="235"/>
      <c r="P408" s="235"/>
      <c r="Q408" s="235"/>
    </row>
    <row r="409" spans="1:17" ht="12" customHeight="1" x14ac:dyDescent="0.25">
      <c r="A409" s="235"/>
      <c r="B409" s="235"/>
      <c r="C409" s="235"/>
      <c r="D409" s="235"/>
      <c r="E409" s="235"/>
      <c r="F409" s="235"/>
      <c r="G409" s="235"/>
      <c r="H409" s="235"/>
      <c r="I409" s="235"/>
      <c r="J409" s="235"/>
      <c r="K409" s="235"/>
      <c r="L409" s="235"/>
      <c r="M409" s="235"/>
      <c r="N409" s="235"/>
      <c r="O409" s="235"/>
      <c r="P409" s="235"/>
      <c r="Q409" s="235"/>
    </row>
    <row r="410" spans="1:17" ht="12" customHeight="1" x14ac:dyDescent="0.25">
      <c r="A410" s="235"/>
      <c r="B410" s="235"/>
      <c r="C410" s="235"/>
      <c r="D410" s="235"/>
      <c r="E410" s="235"/>
      <c r="F410" s="235"/>
      <c r="G410" s="235"/>
      <c r="H410" s="235"/>
      <c r="I410" s="235"/>
      <c r="J410" s="235"/>
      <c r="K410" s="235"/>
      <c r="L410" s="235"/>
      <c r="M410" s="235"/>
      <c r="N410" s="235"/>
      <c r="O410" s="235"/>
      <c r="P410" s="235"/>
      <c r="Q410" s="235"/>
    </row>
    <row r="411" spans="1:17" ht="12" customHeight="1" x14ac:dyDescent="0.25">
      <c r="A411" s="235"/>
      <c r="B411" s="235"/>
      <c r="C411" s="235"/>
      <c r="D411" s="235"/>
      <c r="E411" s="235"/>
      <c r="F411" s="235"/>
      <c r="G411" s="235"/>
      <c r="H411" s="235"/>
      <c r="I411" s="235"/>
      <c r="J411" s="235"/>
      <c r="K411" s="235"/>
      <c r="L411" s="235"/>
      <c r="M411" s="235"/>
      <c r="N411" s="235"/>
      <c r="O411" s="235"/>
      <c r="P411" s="235"/>
      <c r="Q411" s="235"/>
    </row>
    <row r="412" spans="1:17" ht="12" customHeight="1" x14ac:dyDescent="0.25">
      <c r="A412" s="235"/>
      <c r="B412" s="235"/>
      <c r="C412" s="235"/>
      <c r="D412" s="235"/>
      <c r="E412" s="235"/>
      <c r="F412" s="235"/>
      <c r="G412" s="235"/>
      <c r="H412" s="235"/>
      <c r="I412" s="235"/>
      <c r="J412" s="235"/>
      <c r="K412" s="235"/>
      <c r="L412" s="235"/>
      <c r="M412" s="235"/>
      <c r="N412" s="235"/>
      <c r="O412" s="235"/>
      <c r="P412" s="235"/>
      <c r="Q412" s="235"/>
    </row>
    <row r="413" spans="1:17" ht="12" customHeight="1" x14ac:dyDescent="0.25">
      <c r="A413" s="235"/>
      <c r="B413" s="235"/>
      <c r="C413" s="235"/>
      <c r="D413" s="235"/>
      <c r="E413" s="235"/>
      <c r="F413" s="235"/>
      <c r="G413" s="235"/>
      <c r="H413" s="235"/>
      <c r="I413" s="235"/>
      <c r="J413" s="235"/>
      <c r="K413" s="235"/>
      <c r="L413" s="235"/>
      <c r="M413" s="235"/>
      <c r="N413" s="235"/>
      <c r="O413" s="235"/>
      <c r="P413" s="235"/>
      <c r="Q413" s="235"/>
    </row>
    <row r="414" spans="1:17" ht="12" customHeight="1" x14ac:dyDescent="0.25">
      <c r="A414" s="235"/>
      <c r="B414" s="235"/>
      <c r="C414" s="235"/>
      <c r="D414" s="235"/>
      <c r="E414" s="235"/>
      <c r="F414" s="235"/>
      <c r="G414" s="235"/>
      <c r="H414" s="235"/>
      <c r="I414" s="235"/>
      <c r="J414" s="235"/>
      <c r="K414" s="235"/>
      <c r="L414" s="235"/>
      <c r="M414" s="235"/>
      <c r="N414" s="235"/>
      <c r="O414" s="235"/>
      <c r="P414" s="235"/>
      <c r="Q414" s="235"/>
    </row>
    <row r="415" spans="1:17" ht="12" customHeight="1" x14ac:dyDescent="0.25">
      <c r="A415" s="235"/>
      <c r="B415" s="235"/>
      <c r="C415" s="235"/>
      <c r="D415" s="235"/>
      <c r="E415" s="235"/>
      <c r="F415" s="235"/>
      <c r="G415" s="235"/>
      <c r="H415" s="235"/>
      <c r="I415" s="235"/>
      <c r="J415" s="235"/>
      <c r="K415" s="235"/>
      <c r="L415" s="235"/>
      <c r="M415" s="235"/>
      <c r="N415" s="235"/>
      <c r="O415" s="235"/>
      <c r="P415" s="235"/>
      <c r="Q415" s="235"/>
    </row>
    <row r="416" spans="1:17" ht="12" customHeight="1" x14ac:dyDescent="0.25">
      <c r="A416" s="235"/>
      <c r="B416" s="235"/>
      <c r="C416" s="235"/>
      <c r="D416" s="235"/>
      <c r="E416" s="235"/>
      <c r="F416" s="235"/>
      <c r="G416" s="235"/>
      <c r="H416" s="235"/>
      <c r="I416" s="235"/>
      <c r="J416" s="235"/>
      <c r="K416" s="235"/>
      <c r="L416" s="235"/>
      <c r="M416" s="235"/>
      <c r="N416" s="235"/>
      <c r="O416" s="235"/>
      <c r="P416" s="235"/>
      <c r="Q416" s="235"/>
    </row>
    <row r="417" spans="1:17" ht="12" customHeight="1" x14ac:dyDescent="0.25">
      <c r="A417" s="235"/>
      <c r="B417" s="235"/>
      <c r="C417" s="235"/>
      <c r="D417" s="235"/>
      <c r="E417" s="235"/>
      <c r="F417" s="235"/>
      <c r="G417" s="235"/>
      <c r="H417" s="235"/>
      <c r="I417" s="235"/>
      <c r="J417" s="235"/>
      <c r="K417" s="235"/>
      <c r="L417" s="235"/>
      <c r="M417" s="235"/>
      <c r="N417" s="235"/>
      <c r="O417" s="235"/>
      <c r="P417" s="235"/>
      <c r="Q417" s="235"/>
    </row>
    <row r="418" spans="1:17" ht="12" customHeight="1" x14ac:dyDescent="0.25">
      <c r="A418" s="235"/>
      <c r="B418" s="235"/>
      <c r="C418" s="235"/>
      <c r="D418" s="235"/>
      <c r="E418" s="235"/>
      <c r="F418" s="235"/>
      <c r="G418" s="235"/>
      <c r="H418" s="235"/>
      <c r="I418" s="235"/>
      <c r="J418" s="235"/>
      <c r="K418" s="235"/>
      <c r="L418" s="235"/>
      <c r="M418" s="235"/>
      <c r="N418" s="235"/>
      <c r="O418" s="235"/>
      <c r="P418" s="235"/>
      <c r="Q418" s="235"/>
    </row>
    <row r="419" spans="1:17" ht="12" customHeight="1" x14ac:dyDescent="0.25">
      <c r="A419" s="235"/>
      <c r="B419" s="235"/>
      <c r="C419" s="235"/>
      <c r="D419" s="235"/>
      <c r="E419" s="235"/>
      <c r="F419" s="235"/>
      <c r="G419" s="235"/>
      <c r="H419" s="235"/>
      <c r="I419" s="235"/>
      <c r="J419" s="235"/>
      <c r="K419" s="235"/>
      <c r="L419" s="235"/>
      <c r="M419" s="235"/>
      <c r="N419" s="235"/>
      <c r="O419" s="235"/>
      <c r="P419" s="235"/>
      <c r="Q419" s="235"/>
    </row>
    <row r="420" spans="1:17" ht="12" customHeight="1" x14ac:dyDescent="0.25">
      <c r="A420" s="235"/>
      <c r="B420" s="235"/>
      <c r="C420" s="235"/>
      <c r="D420" s="235"/>
      <c r="E420" s="235"/>
      <c r="F420" s="235"/>
      <c r="G420" s="235"/>
      <c r="H420" s="235"/>
      <c r="I420" s="235"/>
      <c r="J420" s="235"/>
      <c r="K420" s="235"/>
      <c r="L420" s="235"/>
      <c r="M420" s="235"/>
      <c r="N420" s="235"/>
      <c r="O420" s="235"/>
      <c r="P420" s="235"/>
      <c r="Q420" s="235"/>
    </row>
    <row r="421" spans="1:17" ht="12" customHeight="1" x14ac:dyDescent="0.25">
      <c r="A421" s="235"/>
      <c r="B421" s="235"/>
      <c r="C421" s="235"/>
      <c r="D421" s="235"/>
      <c r="E421" s="235"/>
      <c r="F421" s="235"/>
      <c r="G421" s="235"/>
      <c r="H421" s="235"/>
      <c r="I421" s="235"/>
      <c r="J421" s="235"/>
      <c r="K421" s="235"/>
      <c r="L421" s="235"/>
      <c r="M421" s="235"/>
      <c r="N421" s="235"/>
      <c r="O421" s="235"/>
      <c r="P421" s="235"/>
      <c r="Q421" s="235"/>
    </row>
    <row r="422" spans="1:17" ht="12" customHeight="1" x14ac:dyDescent="0.25">
      <c r="A422" s="235"/>
      <c r="B422" s="235"/>
      <c r="C422" s="235"/>
      <c r="D422" s="235"/>
      <c r="E422" s="235"/>
      <c r="F422" s="235"/>
      <c r="G422" s="235"/>
      <c r="H422" s="235"/>
      <c r="I422" s="235"/>
      <c r="J422" s="235"/>
      <c r="K422" s="235"/>
      <c r="L422" s="235"/>
      <c r="M422" s="235"/>
      <c r="N422" s="235"/>
      <c r="O422" s="235"/>
      <c r="P422" s="235"/>
      <c r="Q422" s="235"/>
    </row>
    <row r="423" spans="1:17" ht="12" customHeight="1" x14ac:dyDescent="0.25">
      <c r="A423" s="235"/>
      <c r="B423" s="235"/>
      <c r="C423" s="235"/>
      <c r="D423" s="235"/>
      <c r="E423" s="235"/>
      <c r="F423" s="235"/>
      <c r="G423" s="235"/>
      <c r="H423" s="235"/>
      <c r="I423" s="235"/>
      <c r="J423" s="235"/>
      <c r="K423" s="235"/>
      <c r="L423" s="235"/>
      <c r="M423" s="235"/>
      <c r="N423" s="235"/>
      <c r="O423" s="235"/>
      <c r="P423" s="235"/>
      <c r="Q423" s="235"/>
    </row>
    <row r="424" spans="1:17" ht="12" customHeight="1" x14ac:dyDescent="0.25">
      <c r="A424" s="235"/>
      <c r="B424" s="235"/>
      <c r="C424" s="235"/>
      <c r="D424" s="235"/>
      <c r="E424" s="235"/>
      <c r="F424" s="235"/>
      <c r="G424" s="235"/>
      <c r="H424" s="235"/>
      <c r="I424" s="235"/>
      <c r="J424" s="235"/>
      <c r="K424" s="235"/>
      <c r="L424" s="235"/>
      <c r="M424" s="235"/>
      <c r="N424" s="235"/>
      <c r="O424" s="235"/>
      <c r="P424" s="235"/>
      <c r="Q424" s="235"/>
    </row>
    <row r="425" spans="1:17" ht="12" customHeight="1" x14ac:dyDescent="0.25">
      <c r="A425" s="235"/>
      <c r="B425" s="235"/>
      <c r="C425" s="235"/>
      <c r="D425" s="235"/>
      <c r="E425" s="235"/>
      <c r="F425" s="235"/>
      <c r="G425" s="235"/>
      <c r="H425" s="235"/>
      <c r="I425" s="235"/>
      <c r="J425" s="235"/>
      <c r="K425" s="235"/>
      <c r="L425" s="235"/>
      <c r="M425" s="235"/>
      <c r="N425" s="235"/>
      <c r="O425" s="235"/>
      <c r="P425" s="235"/>
      <c r="Q425" s="235"/>
    </row>
    <row r="426" spans="1:17" ht="12" customHeight="1" x14ac:dyDescent="0.25">
      <c r="A426" s="235"/>
      <c r="B426" s="235"/>
      <c r="C426" s="235"/>
      <c r="D426" s="235"/>
      <c r="E426" s="235"/>
      <c r="F426" s="235"/>
      <c r="G426" s="235"/>
      <c r="H426" s="235"/>
      <c r="I426" s="235"/>
      <c r="J426" s="235"/>
      <c r="K426" s="235"/>
      <c r="L426" s="235"/>
      <c r="M426" s="235"/>
      <c r="N426" s="235"/>
      <c r="O426" s="235"/>
      <c r="P426" s="235"/>
      <c r="Q426" s="235"/>
    </row>
    <row r="427" spans="1:17" ht="12" customHeight="1" x14ac:dyDescent="0.25">
      <c r="A427" s="235"/>
      <c r="B427" s="235"/>
      <c r="C427" s="235"/>
      <c r="D427" s="235"/>
      <c r="E427" s="235"/>
      <c r="F427" s="235"/>
      <c r="G427" s="235"/>
      <c r="H427" s="235"/>
      <c r="I427" s="235"/>
      <c r="J427" s="235"/>
      <c r="K427" s="235"/>
      <c r="L427" s="235"/>
      <c r="M427" s="235"/>
      <c r="N427" s="235"/>
      <c r="O427" s="235"/>
      <c r="P427" s="235"/>
      <c r="Q427" s="235"/>
    </row>
    <row r="428" spans="1:17" ht="12" customHeight="1" x14ac:dyDescent="0.25">
      <c r="A428" s="235"/>
      <c r="B428" s="235"/>
      <c r="C428" s="235"/>
      <c r="D428" s="235"/>
      <c r="E428" s="235"/>
      <c r="F428" s="235"/>
      <c r="G428" s="235"/>
      <c r="H428" s="235"/>
      <c r="I428" s="235"/>
      <c r="J428" s="235"/>
      <c r="K428" s="235"/>
      <c r="L428" s="235"/>
      <c r="M428" s="235"/>
      <c r="N428" s="235"/>
      <c r="O428" s="235"/>
      <c r="P428" s="235"/>
      <c r="Q428" s="235"/>
    </row>
    <row r="429" spans="1:17" ht="12" customHeight="1" x14ac:dyDescent="0.25">
      <c r="A429" s="235"/>
      <c r="B429" s="235"/>
      <c r="C429" s="235"/>
      <c r="D429" s="235"/>
      <c r="E429" s="235"/>
      <c r="F429" s="235"/>
      <c r="G429" s="235"/>
      <c r="H429" s="235"/>
      <c r="I429" s="235"/>
      <c r="J429" s="235"/>
      <c r="K429" s="235"/>
      <c r="L429" s="235"/>
      <c r="M429" s="235"/>
      <c r="N429" s="235"/>
      <c r="O429" s="235"/>
      <c r="P429" s="235"/>
      <c r="Q429" s="235"/>
    </row>
    <row r="430" spans="1:17" ht="12" customHeight="1" x14ac:dyDescent="0.25">
      <c r="A430" s="235"/>
      <c r="B430" s="235"/>
      <c r="C430" s="235"/>
      <c r="D430" s="235"/>
      <c r="E430" s="235"/>
      <c r="F430" s="235"/>
      <c r="G430" s="235"/>
      <c r="H430" s="235"/>
      <c r="I430" s="235"/>
      <c r="J430" s="235"/>
      <c r="K430" s="235"/>
      <c r="L430" s="235"/>
      <c r="M430" s="235"/>
      <c r="N430" s="235"/>
      <c r="O430" s="235"/>
      <c r="P430" s="235"/>
      <c r="Q430" s="235"/>
    </row>
    <row r="431" spans="1:17" ht="12" customHeight="1" x14ac:dyDescent="0.25">
      <c r="A431" s="235"/>
      <c r="B431" s="235"/>
      <c r="C431" s="235"/>
      <c r="D431" s="235"/>
      <c r="E431" s="235"/>
      <c r="F431" s="235"/>
      <c r="G431" s="235"/>
      <c r="H431" s="235"/>
      <c r="I431" s="235"/>
      <c r="J431" s="235"/>
      <c r="K431" s="235"/>
      <c r="L431" s="235"/>
      <c r="M431" s="235"/>
      <c r="N431" s="235"/>
      <c r="O431" s="235"/>
      <c r="P431" s="235"/>
      <c r="Q431" s="235"/>
    </row>
    <row r="432" spans="1:17" ht="12" customHeight="1" x14ac:dyDescent="0.25">
      <c r="A432" s="235"/>
      <c r="B432" s="235"/>
      <c r="C432" s="235"/>
      <c r="D432" s="235"/>
      <c r="E432" s="235"/>
      <c r="F432" s="235"/>
      <c r="G432" s="235"/>
      <c r="H432" s="235"/>
      <c r="I432" s="235"/>
      <c r="J432" s="235"/>
      <c r="K432" s="235"/>
      <c r="L432" s="235"/>
      <c r="M432" s="235"/>
      <c r="N432" s="235"/>
      <c r="O432" s="235"/>
      <c r="P432" s="235"/>
      <c r="Q432" s="235"/>
    </row>
    <row r="433" spans="1:17" ht="12" customHeight="1" x14ac:dyDescent="0.25">
      <c r="A433" s="235"/>
      <c r="B433" s="235"/>
      <c r="C433" s="235"/>
      <c r="D433" s="235"/>
      <c r="E433" s="235"/>
      <c r="F433" s="235"/>
      <c r="G433" s="235"/>
      <c r="H433" s="235"/>
      <c r="I433" s="235"/>
      <c r="J433" s="235"/>
      <c r="K433" s="235"/>
      <c r="L433" s="235"/>
      <c r="M433" s="235"/>
      <c r="N433" s="235"/>
      <c r="O433" s="235"/>
      <c r="P433" s="235"/>
      <c r="Q433" s="235"/>
    </row>
    <row r="434" spans="1:17" ht="12" customHeight="1" x14ac:dyDescent="0.25">
      <c r="A434" s="235"/>
      <c r="B434" s="235"/>
      <c r="C434" s="235"/>
      <c r="D434" s="235"/>
      <c r="E434" s="235"/>
      <c r="F434" s="235"/>
      <c r="G434" s="235"/>
      <c r="H434" s="235"/>
      <c r="I434" s="235"/>
      <c r="J434" s="235"/>
      <c r="K434" s="235"/>
      <c r="L434" s="235"/>
      <c r="M434" s="235"/>
      <c r="N434" s="235"/>
      <c r="O434" s="235"/>
      <c r="P434" s="235"/>
      <c r="Q434" s="235"/>
    </row>
    <row r="435" spans="1:17" ht="12" customHeight="1" x14ac:dyDescent="0.25">
      <c r="A435" s="235"/>
      <c r="B435" s="235"/>
      <c r="C435" s="235"/>
      <c r="D435" s="235"/>
      <c r="E435" s="235"/>
      <c r="F435" s="235"/>
      <c r="G435" s="235"/>
      <c r="H435" s="235"/>
      <c r="I435" s="235"/>
      <c r="J435" s="235"/>
      <c r="K435" s="235"/>
      <c r="L435" s="235"/>
      <c r="M435" s="235"/>
      <c r="N435" s="235"/>
      <c r="O435" s="235"/>
      <c r="P435" s="235"/>
      <c r="Q435" s="235"/>
    </row>
    <row r="436" spans="1:17" ht="12" customHeight="1" x14ac:dyDescent="0.25">
      <c r="A436" s="235"/>
      <c r="B436" s="235"/>
      <c r="C436" s="235"/>
      <c r="D436" s="235"/>
      <c r="E436" s="235"/>
      <c r="F436" s="235"/>
      <c r="G436" s="235"/>
      <c r="H436" s="235"/>
      <c r="I436" s="235"/>
      <c r="J436" s="235"/>
      <c r="K436" s="235"/>
      <c r="L436" s="235"/>
      <c r="M436" s="235"/>
      <c r="N436" s="235"/>
      <c r="O436" s="235"/>
      <c r="P436" s="235"/>
      <c r="Q436" s="235"/>
    </row>
    <row r="437" spans="1:17" ht="12" customHeight="1" x14ac:dyDescent="0.25">
      <c r="A437" s="235"/>
      <c r="B437" s="235"/>
      <c r="C437" s="235"/>
      <c r="D437" s="235"/>
      <c r="E437" s="235"/>
      <c r="F437" s="235"/>
      <c r="G437" s="235"/>
      <c r="H437" s="235"/>
      <c r="I437" s="235"/>
      <c r="J437" s="235"/>
      <c r="K437" s="235"/>
      <c r="L437" s="235"/>
      <c r="M437" s="235"/>
      <c r="N437" s="235"/>
      <c r="O437" s="235"/>
      <c r="P437" s="235"/>
      <c r="Q437" s="235"/>
    </row>
    <row r="438" spans="1:17" ht="12" customHeight="1" x14ac:dyDescent="0.25">
      <c r="A438" s="235"/>
      <c r="B438" s="235"/>
      <c r="C438" s="235"/>
      <c r="D438" s="235"/>
      <c r="E438" s="235"/>
      <c r="F438" s="235"/>
      <c r="G438" s="235"/>
      <c r="H438" s="235"/>
      <c r="I438" s="235"/>
      <c r="J438" s="235"/>
      <c r="K438" s="235"/>
      <c r="L438" s="235"/>
      <c r="M438" s="235"/>
      <c r="N438" s="235"/>
      <c r="O438" s="235"/>
      <c r="P438" s="235"/>
      <c r="Q438" s="235"/>
    </row>
    <row r="439" spans="1:17" ht="12" customHeight="1" x14ac:dyDescent="0.25">
      <c r="A439" s="235"/>
      <c r="B439" s="235"/>
      <c r="C439" s="235"/>
      <c r="D439" s="235"/>
      <c r="E439" s="235"/>
      <c r="F439" s="235"/>
      <c r="G439" s="235"/>
      <c r="H439" s="235"/>
      <c r="I439" s="235"/>
      <c r="J439" s="235"/>
      <c r="K439" s="235"/>
      <c r="L439" s="235"/>
      <c r="M439" s="235"/>
      <c r="N439" s="235"/>
      <c r="O439" s="235"/>
      <c r="P439" s="235"/>
      <c r="Q439" s="235"/>
    </row>
    <row r="440" spans="1:17" ht="12" customHeight="1" x14ac:dyDescent="0.25">
      <c r="A440" s="235"/>
      <c r="B440" s="235"/>
      <c r="C440" s="235"/>
      <c r="D440" s="235"/>
      <c r="E440" s="235"/>
      <c r="F440" s="235"/>
      <c r="G440" s="235"/>
      <c r="H440" s="235"/>
      <c r="I440" s="235"/>
      <c r="J440" s="235"/>
      <c r="K440" s="235"/>
      <c r="L440" s="235"/>
      <c r="M440" s="235"/>
      <c r="N440" s="235"/>
      <c r="O440" s="235"/>
      <c r="P440" s="235"/>
      <c r="Q440" s="235"/>
    </row>
    <row r="441" spans="1:17" ht="12" customHeight="1" x14ac:dyDescent="0.25">
      <c r="A441" s="235"/>
      <c r="B441" s="235"/>
      <c r="C441" s="235"/>
      <c r="D441" s="235"/>
      <c r="E441" s="235"/>
      <c r="F441" s="235"/>
      <c r="G441" s="235"/>
      <c r="H441" s="235"/>
      <c r="I441" s="235"/>
      <c r="J441" s="235"/>
      <c r="K441" s="235"/>
      <c r="L441" s="235"/>
      <c r="M441" s="235"/>
      <c r="N441" s="235"/>
      <c r="O441" s="235"/>
      <c r="P441" s="235"/>
      <c r="Q441" s="235"/>
    </row>
    <row r="442" spans="1:17" ht="12" customHeight="1" x14ac:dyDescent="0.25">
      <c r="A442" s="235"/>
      <c r="B442" s="235"/>
      <c r="C442" s="235"/>
      <c r="D442" s="235"/>
      <c r="E442" s="235"/>
      <c r="F442" s="235"/>
      <c r="G442" s="235"/>
      <c r="H442" s="235"/>
      <c r="I442" s="235"/>
      <c r="J442" s="235"/>
      <c r="K442" s="235"/>
      <c r="L442" s="235"/>
      <c r="M442" s="235"/>
      <c r="N442" s="235"/>
      <c r="O442" s="235"/>
      <c r="P442" s="235"/>
      <c r="Q442" s="235"/>
    </row>
    <row r="443" spans="1:17" ht="12" customHeight="1" x14ac:dyDescent="0.25">
      <c r="A443" s="235"/>
      <c r="B443" s="235"/>
      <c r="C443" s="235"/>
      <c r="D443" s="235"/>
      <c r="E443" s="235"/>
      <c r="F443" s="235"/>
      <c r="G443" s="235"/>
      <c r="H443" s="235"/>
      <c r="I443" s="235"/>
      <c r="J443" s="235"/>
      <c r="K443" s="235"/>
      <c r="L443" s="235"/>
      <c r="M443" s="235"/>
      <c r="N443" s="235"/>
      <c r="O443" s="235"/>
      <c r="P443" s="235"/>
      <c r="Q443" s="235"/>
    </row>
    <row r="444" spans="1:17" ht="12" customHeight="1" x14ac:dyDescent="0.25">
      <c r="A444" s="235"/>
      <c r="B444" s="235"/>
      <c r="C444" s="235"/>
      <c r="D444" s="235"/>
      <c r="E444" s="235"/>
      <c r="F444" s="235"/>
      <c r="G444" s="235"/>
      <c r="H444" s="235"/>
      <c r="I444" s="235"/>
      <c r="J444" s="235"/>
      <c r="K444" s="235"/>
      <c r="L444" s="235"/>
      <c r="M444" s="235"/>
      <c r="N444" s="235"/>
      <c r="O444" s="235"/>
      <c r="P444" s="235"/>
      <c r="Q444" s="235"/>
    </row>
    <row r="445" spans="1:17" ht="12" customHeight="1" x14ac:dyDescent="0.25">
      <c r="A445" s="235"/>
      <c r="B445" s="235"/>
      <c r="C445" s="235"/>
      <c r="D445" s="235"/>
      <c r="E445" s="235"/>
      <c r="F445" s="235"/>
      <c r="G445" s="235"/>
      <c r="H445" s="235"/>
      <c r="I445" s="235"/>
      <c r="J445" s="235"/>
      <c r="K445" s="235"/>
      <c r="L445" s="235"/>
      <c r="M445" s="235"/>
      <c r="N445" s="235"/>
      <c r="O445" s="235"/>
      <c r="P445" s="235"/>
      <c r="Q445" s="235"/>
    </row>
    <row r="446" spans="1:17" ht="12" customHeight="1" x14ac:dyDescent="0.25">
      <c r="A446" s="235"/>
      <c r="B446" s="235"/>
      <c r="C446" s="235"/>
      <c r="D446" s="235"/>
      <c r="E446" s="235"/>
      <c r="F446" s="235"/>
      <c r="G446" s="235"/>
      <c r="H446" s="235"/>
      <c r="I446" s="235"/>
      <c r="J446" s="235"/>
      <c r="K446" s="235"/>
      <c r="L446" s="235"/>
      <c r="M446" s="235"/>
      <c r="N446" s="235"/>
      <c r="O446" s="235"/>
      <c r="P446" s="235"/>
      <c r="Q446" s="235"/>
    </row>
    <row r="447" spans="1:17" ht="12" customHeight="1" x14ac:dyDescent="0.25">
      <c r="A447" s="235"/>
      <c r="B447" s="235"/>
      <c r="C447" s="235"/>
      <c r="D447" s="235"/>
      <c r="E447" s="235"/>
      <c r="F447" s="235"/>
      <c r="G447" s="235"/>
      <c r="H447" s="235"/>
      <c r="I447" s="235"/>
      <c r="J447" s="235"/>
      <c r="K447" s="235"/>
      <c r="L447" s="235"/>
      <c r="M447" s="235"/>
      <c r="N447" s="235"/>
      <c r="O447" s="235"/>
      <c r="P447" s="235"/>
      <c r="Q447" s="235"/>
    </row>
    <row r="448" spans="1:17" ht="12" customHeight="1" x14ac:dyDescent="0.25">
      <c r="A448" s="235"/>
      <c r="B448" s="235"/>
      <c r="C448" s="235"/>
      <c r="D448" s="235"/>
      <c r="E448" s="235"/>
      <c r="F448" s="235"/>
      <c r="G448" s="235"/>
      <c r="H448" s="235"/>
      <c r="I448" s="235"/>
      <c r="J448" s="235"/>
      <c r="K448" s="235"/>
      <c r="L448" s="235"/>
      <c r="M448" s="235"/>
      <c r="N448" s="235"/>
      <c r="O448" s="235"/>
      <c r="P448" s="235"/>
      <c r="Q448" s="235"/>
    </row>
    <row r="449" spans="1:17" ht="12" customHeight="1" x14ac:dyDescent="0.25">
      <c r="A449" s="235"/>
      <c r="B449" s="235"/>
      <c r="C449" s="235"/>
      <c r="D449" s="235"/>
      <c r="E449" s="235"/>
      <c r="F449" s="235"/>
      <c r="G449" s="235"/>
      <c r="H449" s="235"/>
      <c r="I449" s="235"/>
      <c r="J449" s="235"/>
      <c r="K449" s="235"/>
      <c r="L449" s="235"/>
      <c r="M449" s="235"/>
      <c r="N449" s="235"/>
      <c r="O449" s="235"/>
      <c r="P449" s="235"/>
      <c r="Q449" s="235"/>
    </row>
    <row r="450" spans="1:17" ht="12" customHeight="1" x14ac:dyDescent="0.25">
      <c r="A450" s="235"/>
      <c r="B450" s="235"/>
      <c r="C450" s="235"/>
      <c r="D450" s="235"/>
      <c r="E450" s="235"/>
      <c r="F450" s="235"/>
      <c r="G450" s="235"/>
      <c r="H450" s="235"/>
      <c r="I450" s="235"/>
      <c r="J450" s="235"/>
      <c r="K450" s="235"/>
      <c r="L450" s="235"/>
      <c r="M450" s="235"/>
      <c r="N450" s="235"/>
      <c r="O450" s="235"/>
      <c r="P450" s="235"/>
      <c r="Q450" s="235"/>
    </row>
    <row r="451" spans="1:17" ht="12" customHeight="1" x14ac:dyDescent="0.25">
      <c r="A451" s="235"/>
      <c r="B451" s="235"/>
      <c r="C451" s="235"/>
      <c r="D451" s="235"/>
      <c r="E451" s="235"/>
      <c r="F451" s="235"/>
      <c r="G451" s="235"/>
      <c r="H451" s="235"/>
      <c r="I451" s="235"/>
      <c r="J451" s="235"/>
      <c r="K451" s="235"/>
      <c r="L451" s="235"/>
      <c r="M451" s="235"/>
      <c r="N451" s="235"/>
      <c r="O451" s="235"/>
      <c r="P451" s="235"/>
      <c r="Q451" s="235"/>
    </row>
    <row r="452" spans="1:17" ht="12" customHeight="1" x14ac:dyDescent="0.25">
      <c r="A452" s="235"/>
      <c r="B452" s="235"/>
      <c r="C452" s="235"/>
      <c r="D452" s="235"/>
      <c r="E452" s="235"/>
      <c r="F452" s="235"/>
      <c r="G452" s="235"/>
      <c r="H452" s="235"/>
      <c r="I452" s="235"/>
      <c r="J452" s="235"/>
      <c r="K452" s="235"/>
      <c r="L452" s="235"/>
      <c r="M452" s="235"/>
      <c r="N452" s="235"/>
      <c r="O452" s="235"/>
      <c r="P452" s="235"/>
      <c r="Q452" s="235"/>
    </row>
    <row r="453" spans="1:17" ht="12" customHeight="1" x14ac:dyDescent="0.25">
      <c r="A453" s="235"/>
      <c r="B453" s="235"/>
      <c r="C453" s="235"/>
      <c r="D453" s="235"/>
      <c r="E453" s="235"/>
      <c r="F453" s="235"/>
      <c r="G453" s="235"/>
      <c r="H453" s="235"/>
      <c r="I453" s="235"/>
      <c r="J453" s="235"/>
      <c r="K453" s="235"/>
      <c r="L453" s="235"/>
      <c r="M453" s="235"/>
      <c r="N453" s="235"/>
      <c r="O453" s="235"/>
      <c r="P453" s="235"/>
      <c r="Q453" s="235"/>
    </row>
    <row r="454" spans="1:17" ht="12" customHeight="1" x14ac:dyDescent="0.25">
      <c r="A454" s="235"/>
      <c r="B454" s="235"/>
      <c r="C454" s="235"/>
      <c r="D454" s="235"/>
      <c r="E454" s="235"/>
      <c r="F454" s="235"/>
      <c r="G454" s="235"/>
      <c r="H454" s="235"/>
      <c r="I454" s="235"/>
      <c r="J454" s="235"/>
      <c r="K454" s="235"/>
      <c r="L454" s="235"/>
      <c r="M454" s="235"/>
      <c r="N454" s="235"/>
      <c r="O454" s="235"/>
      <c r="P454" s="235"/>
      <c r="Q454" s="235"/>
    </row>
    <row r="455" spans="1:17" ht="12" customHeight="1" x14ac:dyDescent="0.25">
      <c r="A455" s="235"/>
      <c r="B455" s="235"/>
      <c r="C455" s="235"/>
      <c r="D455" s="235"/>
      <c r="E455" s="235"/>
      <c r="F455" s="235"/>
      <c r="G455" s="235"/>
      <c r="H455" s="235"/>
      <c r="I455" s="235"/>
      <c r="J455" s="235"/>
      <c r="K455" s="235"/>
      <c r="L455" s="235"/>
      <c r="M455" s="235"/>
      <c r="N455" s="235"/>
      <c r="O455" s="235"/>
      <c r="P455" s="235"/>
      <c r="Q455" s="235"/>
    </row>
    <row r="456" spans="1:17" ht="12" customHeight="1" x14ac:dyDescent="0.25">
      <c r="A456" s="235"/>
      <c r="B456" s="235"/>
      <c r="C456" s="235"/>
      <c r="D456" s="235"/>
      <c r="E456" s="235"/>
      <c r="F456" s="235"/>
      <c r="G456" s="235"/>
      <c r="H456" s="235"/>
      <c r="I456" s="235"/>
      <c r="J456" s="235"/>
      <c r="K456" s="235"/>
      <c r="L456" s="235"/>
      <c r="M456" s="235"/>
      <c r="N456" s="235"/>
      <c r="O456" s="235"/>
      <c r="P456" s="235"/>
      <c r="Q456" s="235"/>
    </row>
    <row r="457" spans="1:17" ht="12" customHeight="1" x14ac:dyDescent="0.25">
      <c r="A457" s="235"/>
      <c r="B457" s="235"/>
      <c r="C457" s="235"/>
      <c r="D457" s="235"/>
      <c r="E457" s="235"/>
      <c r="F457" s="235"/>
      <c r="G457" s="235"/>
      <c r="H457" s="235"/>
      <c r="I457" s="235"/>
      <c r="J457" s="235"/>
      <c r="K457" s="235"/>
      <c r="L457" s="235"/>
      <c r="M457" s="235"/>
      <c r="N457" s="235"/>
      <c r="O457" s="235"/>
      <c r="P457" s="235"/>
      <c r="Q457" s="235"/>
    </row>
    <row r="458" spans="1:17" ht="12" customHeight="1" x14ac:dyDescent="0.25">
      <c r="A458" s="235"/>
      <c r="B458" s="235"/>
      <c r="C458" s="235"/>
      <c r="D458" s="235"/>
      <c r="E458" s="235"/>
      <c r="F458" s="235"/>
      <c r="G458" s="235"/>
      <c r="H458" s="235"/>
      <c r="I458" s="235"/>
      <c r="J458" s="235"/>
      <c r="K458" s="235"/>
      <c r="L458" s="235"/>
      <c r="M458" s="235"/>
      <c r="N458" s="235"/>
      <c r="O458" s="235"/>
      <c r="P458" s="235"/>
      <c r="Q458" s="235"/>
    </row>
    <row r="459" spans="1:17" ht="12" customHeight="1" x14ac:dyDescent="0.25">
      <c r="A459" s="235"/>
      <c r="B459" s="235"/>
      <c r="C459" s="235"/>
      <c r="D459" s="235"/>
      <c r="E459" s="235"/>
      <c r="F459" s="235"/>
      <c r="G459" s="235"/>
      <c r="H459" s="235"/>
      <c r="I459" s="235"/>
      <c r="J459" s="235"/>
      <c r="K459" s="235"/>
      <c r="L459" s="235"/>
      <c r="M459" s="235"/>
      <c r="N459" s="235"/>
      <c r="O459" s="235"/>
      <c r="P459" s="235"/>
      <c r="Q459" s="235"/>
    </row>
    <row r="460" spans="1:17" ht="12" customHeight="1" x14ac:dyDescent="0.25">
      <c r="A460" s="235"/>
      <c r="B460" s="235"/>
      <c r="C460" s="235"/>
      <c r="D460" s="235"/>
      <c r="E460" s="235"/>
      <c r="F460" s="235"/>
      <c r="G460" s="235"/>
      <c r="H460" s="235"/>
      <c r="I460" s="235"/>
      <c r="J460" s="235"/>
      <c r="K460" s="235"/>
      <c r="L460" s="235"/>
      <c r="M460" s="235"/>
      <c r="N460" s="235"/>
      <c r="O460" s="235"/>
      <c r="P460" s="235"/>
      <c r="Q460" s="235"/>
    </row>
    <row r="461" spans="1:17" ht="12" customHeight="1" x14ac:dyDescent="0.25">
      <c r="A461" s="235"/>
      <c r="B461" s="235"/>
      <c r="C461" s="235"/>
      <c r="D461" s="235"/>
      <c r="E461" s="235"/>
      <c r="F461" s="235"/>
      <c r="G461" s="235"/>
      <c r="H461" s="235"/>
      <c r="I461" s="235"/>
      <c r="J461" s="235"/>
      <c r="K461" s="235"/>
      <c r="L461" s="235"/>
      <c r="M461" s="235"/>
      <c r="N461" s="235"/>
      <c r="O461" s="235"/>
      <c r="P461" s="235"/>
      <c r="Q461" s="235"/>
    </row>
    <row r="462" spans="1:17" ht="12" customHeight="1" x14ac:dyDescent="0.25">
      <c r="A462" s="235"/>
      <c r="B462" s="235"/>
      <c r="C462" s="235"/>
      <c r="D462" s="235"/>
      <c r="E462" s="235"/>
      <c r="F462" s="235"/>
      <c r="G462" s="235"/>
      <c r="H462" s="235"/>
      <c r="I462" s="235"/>
      <c r="J462" s="235"/>
      <c r="K462" s="235"/>
      <c r="L462" s="235"/>
      <c r="M462" s="235"/>
      <c r="N462" s="235"/>
      <c r="O462" s="235"/>
      <c r="P462" s="235"/>
      <c r="Q462" s="235"/>
    </row>
    <row r="463" spans="1:17" ht="12" customHeight="1" x14ac:dyDescent="0.25">
      <c r="A463" s="235"/>
      <c r="B463" s="235"/>
      <c r="C463" s="235"/>
      <c r="D463" s="235"/>
      <c r="E463" s="235"/>
      <c r="F463" s="235"/>
      <c r="G463" s="235"/>
      <c r="H463" s="235"/>
      <c r="I463" s="235"/>
      <c r="J463" s="235"/>
      <c r="K463" s="235"/>
      <c r="L463" s="235"/>
      <c r="M463" s="235"/>
      <c r="N463" s="235"/>
      <c r="O463" s="235"/>
      <c r="P463" s="235"/>
      <c r="Q463" s="235"/>
    </row>
    <row r="464" spans="1:17" ht="12" customHeight="1" x14ac:dyDescent="0.25">
      <c r="A464" s="235"/>
      <c r="B464" s="235"/>
      <c r="C464" s="235"/>
      <c r="D464" s="235"/>
      <c r="E464" s="235"/>
      <c r="F464" s="235"/>
      <c r="G464" s="235"/>
      <c r="H464" s="235"/>
      <c r="I464" s="235"/>
      <c r="J464" s="235"/>
      <c r="K464" s="235"/>
      <c r="L464" s="235"/>
      <c r="M464" s="235"/>
      <c r="N464" s="235"/>
      <c r="O464" s="235"/>
      <c r="P464" s="235"/>
      <c r="Q464" s="235"/>
    </row>
    <row r="465" spans="1:17" ht="12" customHeight="1" x14ac:dyDescent="0.25">
      <c r="A465" s="235"/>
      <c r="B465" s="235"/>
      <c r="C465" s="235"/>
      <c r="D465" s="235"/>
      <c r="E465" s="235"/>
      <c r="F465" s="235"/>
      <c r="G465" s="235"/>
      <c r="H465" s="235"/>
      <c r="I465" s="235"/>
      <c r="J465" s="235"/>
      <c r="K465" s="235"/>
      <c r="L465" s="235"/>
      <c r="M465" s="235"/>
      <c r="N465" s="235"/>
      <c r="O465" s="235"/>
      <c r="P465" s="235"/>
      <c r="Q465" s="235"/>
    </row>
    <row r="466" spans="1:17" ht="12" customHeight="1" x14ac:dyDescent="0.25">
      <c r="A466" s="235"/>
      <c r="B466" s="235"/>
      <c r="C466" s="235"/>
      <c r="D466" s="235"/>
      <c r="E466" s="235"/>
      <c r="F466" s="235"/>
      <c r="G466" s="235"/>
      <c r="H466" s="235"/>
      <c r="I466" s="235"/>
      <c r="J466" s="235"/>
      <c r="K466" s="235"/>
      <c r="L466" s="235"/>
      <c r="M466" s="235"/>
      <c r="N466" s="235"/>
      <c r="O466" s="235"/>
      <c r="P466" s="235"/>
      <c r="Q466" s="235"/>
    </row>
    <row r="467" spans="1:17" ht="12" customHeight="1" x14ac:dyDescent="0.25">
      <c r="A467" s="235"/>
      <c r="B467" s="235"/>
      <c r="C467" s="235"/>
      <c r="D467" s="235"/>
      <c r="E467" s="235"/>
      <c r="F467" s="235"/>
      <c r="G467" s="235"/>
      <c r="H467" s="235"/>
      <c r="I467" s="235"/>
      <c r="J467" s="235"/>
      <c r="K467" s="235"/>
      <c r="L467" s="235"/>
      <c r="M467" s="235"/>
      <c r="N467" s="235"/>
      <c r="O467" s="235"/>
      <c r="P467" s="235"/>
      <c r="Q467" s="235"/>
    </row>
    <row r="468" spans="1:17" ht="12" customHeight="1" x14ac:dyDescent="0.25">
      <c r="A468" s="235"/>
      <c r="B468" s="235"/>
      <c r="C468" s="235"/>
      <c r="D468" s="235"/>
      <c r="E468" s="235"/>
      <c r="F468" s="235"/>
      <c r="G468" s="235"/>
      <c r="H468" s="235"/>
      <c r="I468" s="235"/>
      <c r="J468" s="235"/>
      <c r="K468" s="235"/>
      <c r="L468" s="235"/>
      <c r="M468" s="235"/>
      <c r="N468" s="235"/>
      <c r="O468" s="235"/>
      <c r="P468" s="235"/>
      <c r="Q468" s="235"/>
    </row>
    <row r="469" spans="1:17" ht="12" customHeight="1" x14ac:dyDescent="0.25">
      <c r="A469" s="235"/>
      <c r="B469" s="235"/>
      <c r="C469" s="235"/>
      <c r="D469" s="235"/>
      <c r="E469" s="235"/>
      <c r="F469" s="235"/>
      <c r="G469" s="235"/>
      <c r="H469" s="235"/>
      <c r="I469" s="235"/>
      <c r="J469" s="235"/>
      <c r="K469" s="235"/>
      <c r="L469" s="235"/>
      <c r="M469" s="235"/>
      <c r="N469" s="235"/>
      <c r="O469" s="235"/>
      <c r="P469" s="235"/>
      <c r="Q469" s="235"/>
    </row>
    <row r="470" spans="1:17" ht="12" customHeight="1" x14ac:dyDescent="0.25">
      <c r="A470" s="235"/>
      <c r="B470" s="235"/>
      <c r="C470" s="235"/>
      <c r="D470" s="235"/>
      <c r="E470" s="235"/>
      <c r="F470" s="235"/>
      <c r="G470" s="235"/>
      <c r="H470" s="235"/>
      <c r="I470" s="235"/>
      <c r="J470" s="235"/>
      <c r="K470" s="235"/>
      <c r="L470" s="235"/>
      <c r="M470" s="235"/>
      <c r="N470" s="235"/>
      <c r="O470" s="235"/>
      <c r="P470" s="235"/>
      <c r="Q470" s="235"/>
    </row>
    <row r="471" spans="1:17" ht="12" customHeight="1" x14ac:dyDescent="0.25">
      <c r="A471" s="235"/>
      <c r="B471" s="235"/>
      <c r="C471" s="235"/>
      <c r="D471" s="235"/>
      <c r="E471" s="235"/>
      <c r="F471" s="235"/>
      <c r="G471" s="235"/>
      <c r="H471" s="235"/>
      <c r="I471" s="235"/>
      <c r="J471" s="235"/>
      <c r="K471" s="235"/>
      <c r="L471" s="235"/>
      <c r="M471" s="235"/>
      <c r="N471" s="235"/>
      <c r="O471" s="235"/>
      <c r="P471" s="235"/>
      <c r="Q471" s="235"/>
    </row>
    <row r="472" spans="1:17" ht="12" customHeight="1" x14ac:dyDescent="0.25">
      <c r="A472" s="235"/>
      <c r="B472" s="235"/>
      <c r="C472" s="235"/>
      <c r="D472" s="235"/>
      <c r="E472" s="235"/>
      <c r="F472" s="235"/>
      <c r="G472" s="235"/>
      <c r="H472" s="235"/>
      <c r="I472" s="235"/>
      <c r="J472" s="235"/>
      <c r="K472" s="235"/>
      <c r="L472" s="235"/>
      <c r="M472" s="235"/>
      <c r="N472" s="235"/>
      <c r="O472" s="235"/>
      <c r="P472" s="235"/>
      <c r="Q472" s="235"/>
    </row>
    <row r="473" spans="1:17" ht="12" customHeight="1" x14ac:dyDescent="0.25">
      <c r="A473" s="235"/>
      <c r="B473" s="235"/>
      <c r="C473" s="235"/>
      <c r="D473" s="235"/>
      <c r="E473" s="235"/>
      <c r="F473" s="235"/>
      <c r="G473" s="235"/>
      <c r="H473" s="235"/>
      <c r="I473" s="235"/>
      <c r="J473" s="235"/>
      <c r="K473" s="235"/>
      <c r="L473" s="235"/>
      <c r="M473" s="235"/>
      <c r="N473" s="235"/>
      <c r="O473" s="235"/>
      <c r="P473" s="235"/>
      <c r="Q473" s="235"/>
    </row>
    <row r="474" spans="1:17" ht="12" customHeight="1" x14ac:dyDescent="0.25">
      <c r="A474" s="235"/>
      <c r="B474" s="235"/>
      <c r="C474" s="235"/>
      <c r="D474" s="235"/>
      <c r="E474" s="235"/>
      <c r="F474" s="235"/>
      <c r="G474" s="235"/>
      <c r="H474" s="235"/>
      <c r="I474" s="235"/>
      <c r="J474" s="235"/>
      <c r="K474" s="235"/>
      <c r="L474" s="235"/>
      <c r="M474" s="235"/>
      <c r="N474" s="235"/>
      <c r="O474" s="235"/>
      <c r="P474" s="235"/>
      <c r="Q474" s="235"/>
    </row>
    <row r="475" spans="1:17" ht="12" customHeight="1" x14ac:dyDescent="0.25">
      <c r="A475" s="235"/>
      <c r="B475" s="235"/>
      <c r="C475" s="235"/>
      <c r="D475" s="235"/>
      <c r="E475" s="235"/>
      <c r="F475" s="235"/>
      <c r="G475" s="235"/>
      <c r="H475" s="235"/>
      <c r="I475" s="235"/>
      <c r="J475" s="235"/>
      <c r="K475" s="235"/>
      <c r="L475" s="235"/>
      <c r="M475" s="235"/>
      <c r="N475" s="235"/>
      <c r="O475" s="235"/>
      <c r="P475" s="235"/>
      <c r="Q475" s="235"/>
    </row>
    <row r="476" spans="1:17" ht="12" customHeight="1" x14ac:dyDescent="0.25">
      <c r="A476" s="235"/>
      <c r="B476" s="235"/>
      <c r="C476" s="235"/>
      <c r="D476" s="235"/>
      <c r="E476" s="235"/>
      <c r="F476" s="235"/>
      <c r="G476" s="235"/>
      <c r="H476" s="235"/>
      <c r="I476" s="235"/>
      <c r="J476" s="235"/>
      <c r="K476" s="235"/>
      <c r="L476" s="235"/>
      <c r="M476" s="235"/>
      <c r="N476" s="235"/>
      <c r="O476" s="235"/>
      <c r="P476" s="235"/>
      <c r="Q476" s="235"/>
    </row>
    <row r="477" spans="1:17" ht="12" customHeight="1" x14ac:dyDescent="0.25">
      <c r="A477" s="235"/>
      <c r="B477" s="235"/>
      <c r="C477" s="235"/>
      <c r="D477" s="235"/>
      <c r="E477" s="235"/>
      <c r="F477" s="235"/>
      <c r="G477" s="235"/>
      <c r="H477" s="235"/>
      <c r="I477" s="235"/>
      <c r="J477" s="235"/>
      <c r="K477" s="235"/>
      <c r="L477" s="235"/>
      <c r="M477" s="235"/>
      <c r="N477" s="235"/>
      <c r="O477" s="235"/>
      <c r="P477" s="235"/>
      <c r="Q477" s="235"/>
    </row>
    <row r="478" spans="1:17" ht="12" customHeight="1" x14ac:dyDescent="0.25">
      <c r="A478" s="235"/>
      <c r="B478" s="235"/>
      <c r="C478" s="235"/>
      <c r="D478" s="235"/>
      <c r="E478" s="235"/>
      <c r="F478" s="235"/>
      <c r="G478" s="235"/>
      <c r="H478" s="235"/>
      <c r="I478" s="235"/>
      <c r="J478" s="235"/>
      <c r="K478" s="235"/>
      <c r="L478" s="235"/>
      <c r="M478" s="235"/>
      <c r="N478" s="235"/>
      <c r="O478" s="235"/>
      <c r="P478" s="235"/>
      <c r="Q478" s="235"/>
    </row>
    <row r="479" spans="1:17" ht="12" customHeight="1" x14ac:dyDescent="0.25">
      <c r="A479" s="235"/>
      <c r="B479" s="235"/>
      <c r="C479" s="235"/>
      <c r="D479" s="235"/>
      <c r="E479" s="235"/>
      <c r="F479" s="235"/>
      <c r="G479" s="235"/>
      <c r="H479" s="235"/>
      <c r="I479" s="235"/>
      <c r="J479" s="235"/>
      <c r="K479" s="235"/>
      <c r="L479" s="235"/>
      <c r="M479" s="235"/>
      <c r="N479" s="235"/>
      <c r="O479" s="235"/>
      <c r="P479" s="235"/>
      <c r="Q479" s="235"/>
    </row>
    <row r="480" spans="1:17" ht="12" customHeight="1" x14ac:dyDescent="0.25">
      <c r="A480" s="235"/>
      <c r="B480" s="235"/>
      <c r="C480" s="235"/>
      <c r="D480" s="235"/>
      <c r="E480" s="235"/>
      <c r="F480" s="235"/>
      <c r="G480" s="235"/>
      <c r="H480" s="235"/>
      <c r="I480" s="235"/>
      <c r="J480" s="235"/>
      <c r="K480" s="235"/>
      <c r="L480" s="235"/>
      <c r="M480" s="235"/>
      <c r="N480" s="235"/>
      <c r="O480" s="235"/>
      <c r="P480" s="235"/>
      <c r="Q480" s="235"/>
    </row>
    <row r="481" spans="1:17" ht="12" customHeight="1" x14ac:dyDescent="0.25">
      <c r="A481" s="235"/>
      <c r="B481" s="235"/>
      <c r="C481" s="235"/>
      <c r="D481" s="235"/>
      <c r="E481" s="235"/>
      <c r="F481" s="235"/>
      <c r="G481" s="235"/>
      <c r="H481" s="235"/>
      <c r="I481" s="235"/>
      <c r="J481" s="235"/>
      <c r="K481" s="235"/>
      <c r="L481" s="235"/>
      <c r="M481" s="235"/>
      <c r="N481" s="235"/>
      <c r="O481" s="235"/>
      <c r="P481" s="235"/>
      <c r="Q481" s="235"/>
    </row>
    <row r="482" spans="1:17" ht="12" customHeight="1" x14ac:dyDescent="0.25">
      <c r="A482" s="235"/>
      <c r="B482" s="235"/>
      <c r="C482" s="235"/>
      <c r="D482" s="235"/>
      <c r="E482" s="235"/>
      <c r="F482" s="235"/>
      <c r="G482" s="235"/>
      <c r="H482" s="235"/>
      <c r="I482" s="235"/>
      <c r="J482" s="235"/>
      <c r="K482" s="235"/>
      <c r="L482" s="235"/>
      <c r="M482" s="235"/>
      <c r="N482" s="235"/>
      <c r="O482" s="235"/>
      <c r="P482" s="235"/>
      <c r="Q482" s="235"/>
    </row>
    <row r="483" spans="1:17" ht="12" customHeight="1" x14ac:dyDescent="0.25">
      <c r="A483" s="235"/>
      <c r="B483" s="235"/>
      <c r="C483" s="235"/>
      <c r="D483" s="235"/>
      <c r="E483" s="235"/>
      <c r="F483" s="235"/>
      <c r="G483" s="235"/>
      <c r="H483" s="235"/>
      <c r="I483" s="235"/>
      <c r="J483" s="235"/>
      <c r="K483" s="235"/>
      <c r="L483" s="235"/>
      <c r="M483" s="235"/>
      <c r="N483" s="235"/>
      <c r="O483" s="235"/>
      <c r="P483" s="235"/>
      <c r="Q483" s="235"/>
    </row>
    <row r="484" spans="1:17" ht="12" customHeight="1" x14ac:dyDescent="0.25">
      <c r="A484" s="235"/>
      <c r="B484" s="235"/>
      <c r="C484" s="235"/>
      <c r="D484" s="235"/>
      <c r="E484" s="235"/>
      <c r="F484" s="235"/>
      <c r="G484" s="235"/>
      <c r="H484" s="235"/>
      <c r="I484" s="235"/>
      <c r="J484" s="235"/>
      <c r="K484" s="235"/>
      <c r="L484" s="235"/>
      <c r="M484" s="235"/>
      <c r="N484" s="235"/>
      <c r="O484" s="235"/>
      <c r="P484" s="235"/>
      <c r="Q484" s="235"/>
    </row>
    <row r="485" spans="1:17" ht="12" customHeight="1" x14ac:dyDescent="0.25">
      <c r="A485" s="235"/>
      <c r="B485" s="235"/>
      <c r="C485" s="235"/>
      <c r="D485" s="235"/>
      <c r="E485" s="235"/>
      <c r="F485" s="235"/>
      <c r="G485" s="235"/>
      <c r="H485" s="235"/>
      <c r="I485" s="235"/>
      <c r="J485" s="235"/>
      <c r="K485" s="235"/>
      <c r="L485" s="235"/>
      <c r="M485" s="235"/>
      <c r="N485" s="235"/>
      <c r="O485" s="235"/>
      <c r="P485" s="235"/>
      <c r="Q485" s="235"/>
    </row>
    <row r="486" spans="1:17" ht="12" customHeight="1" x14ac:dyDescent="0.25">
      <c r="A486" s="235"/>
      <c r="B486" s="235"/>
      <c r="C486" s="235"/>
      <c r="D486" s="235"/>
      <c r="E486" s="235"/>
      <c r="F486" s="235"/>
      <c r="G486" s="235"/>
      <c r="H486" s="235"/>
      <c r="I486" s="235"/>
      <c r="J486" s="235"/>
      <c r="K486" s="235"/>
      <c r="L486" s="235"/>
      <c r="M486" s="235"/>
      <c r="N486" s="235"/>
      <c r="O486" s="235"/>
      <c r="P486" s="235"/>
      <c r="Q486" s="235"/>
    </row>
    <row r="487" spans="1:17" ht="12" customHeight="1" x14ac:dyDescent="0.25">
      <c r="A487" s="235"/>
      <c r="B487" s="235"/>
      <c r="C487" s="235"/>
      <c r="D487" s="235"/>
      <c r="E487" s="235"/>
      <c r="F487" s="235"/>
      <c r="G487" s="235"/>
      <c r="H487" s="235"/>
      <c r="I487" s="235"/>
      <c r="J487" s="235"/>
      <c r="K487" s="235"/>
      <c r="L487" s="235"/>
      <c r="M487" s="235"/>
      <c r="N487" s="235"/>
      <c r="O487" s="235"/>
      <c r="P487" s="235"/>
      <c r="Q487" s="235"/>
    </row>
    <row r="488" spans="1:17" ht="12" customHeight="1" x14ac:dyDescent="0.25">
      <c r="A488" s="235"/>
      <c r="B488" s="235"/>
      <c r="C488" s="235"/>
      <c r="D488" s="235"/>
      <c r="E488" s="235"/>
      <c r="F488" s="235"/>
      <c r="G488" s="235"/>
      <c r="H488" s="235"/>
      <c r="I488" s="235"/>
      <c r="J488" s="235"/>
      <c r="K488" s="235"/>
      <c r="L488" s="235"/>
      <c r="M488" s="235"/>
      <c r="N488" s="235"/>
      <c r="O488" s="235"/>
      <c r="P488" s="235"/>
      <c r="Q488" s="235"/>
    </row>
    <row r="489" spans="1:17" ht="12" customHeight="1" x14ac:dyDescent="0.25">
      <c r="A489" s="235"/>
      <c r="B489" s="235"/>
      <c r="C489" s="235"/>
      <c r="D489" s="235"/>
      <c r="E489" s="235"/>
      <c r="F489" s="235"/>
      <c r="G489" s="235"/>
      <c r="H489" s="235"/>
      <c r="I489" s="235"/>
      <c r="J489" s="235"/>
      <c r="K489" s="235"/>
      <c r="L489" s="235"/>
      <c r="M489" s="235"/>
      <c r="N489" s="235"/>
      <c r="O489" s="235"/>
      <c r="P489" s="235"/>
      <c r="Q489" s="235"/>
    </row>
    <row r="490" spans="1:17" ht="12" customHeight="1" x14ac:dyDescent="0.25">
      <c r="A490" s="235"/>
      <c r="B490" s="235"/>
      <c r="C490" s="235"/>
      <c r="D490" s="235"/>
      <c r="E490" s="235"/>
      <c r="F490" s="235"/>
      <c r="G490" s="235"/>
      <c r="H490" s="235"/>
      <c r="I490" s="235"/>
      <c r="J490" s="235"/>
      <c r="K490" s="235"/>
      <c r="L490" s="235"/>
      <c r="M490" s="235"/>
      <c r="N490" s="235"/>
      <c r="O490" s="235"/>
      <c r="P490" s="235"/>
      <c r="Q490" s="235"/>
    </row>
    <row r="491" spans="1:17" ht="12" customHeight="1" x14ac:dyDescent="0.25">
      <c r="A491" s="235"/>
      <c r="B491" s="235"/>
      <c r="C491" s="235"/>
      <c r="D491" s="235"/>
      <c r="E491" s="235"/>
      <c r="F491" s="235"/>
      <c r="G491" s="235"/>
      <c r="H491" s="235"/>
      <c r="I491" s="235"/>
      <c r="J491" s="235"/>
      <c r="K491" s="235"/>
      <c r="L491" s="235"/>
      <c r="M491" s="235"/>
      <c r="N491" s="235"/>
      <c r="O491" s="235"/>
      <c r="P491" s="235"/>
      <c r="Q491" s="235"/>
    </row>
    <row r="492" spans="1:17" ht="12" customHeight="1" x14ac:dyDescent="0.25">
      <c r="A492" s="235"/>
      <c r="B492" s="235"/>
      <c r="C492" s="235"/>
      <c r="D492" s="235"/>
      <c r="E492" s="235"/>
      <c r="F492" s="235"/>
      <c r="G492" s="235"/>
      <c r="H492" s="235"/>
      <c r="I492" s="235"/>
      <c r="J492" s="235"/>
      <c r="K492" s="235"/>
      <c r="L492" s="235"/>
      <c r="M492" s="235"/>
      <c r="N492" s="235"/>
      <c r="O492" s="235"/>
      <c r="P492" s="235"/>
      <c r="Q492" s="235"/>
    </row>
    <row r="493" spans="1:17" ht="12" customHeight="1" x14ac:dyDescent="0.25">
      <c r="A493" s="235"/>
      <c r="B493" s="235"/>
      <c r="C493" s="235"/>
      <c r="D493" s="235"/>
      <c r="E493" s="235"/>
      <c r="F493" s="235"/>
      <c r="G493" s="235"/>
      <c r="H493" s="235"/>
      <c r="I493" s="235"/>
      <c r="J493" s="235"/>
      <c r="K493" s="235"/>
      <c r="L493" s="235"/>
      <c r="M493" s="235"/>
      <c r="N493" s="235"/>
      <c r="O493" s="235"/>
      <c r="P493" s="235"/>
      <c r="Q493" s="235"/>
    </row>
    <row r="494" spans="1:17" ht="12" customHeight="1" x14ac:dyDescent="0.25">
      <c r="A494" s="235"/>
      <c r="B494" s="235"/>
      <c r="C494" s="235"/>
      <c r="D494" s="235"/>
      <c r="E494" s="235"/>
      <c r="F494" s="235"/>
      <c r="G494" s="235"/>
      <c r="H494" s="235"/>
      <c r="I494" s="235"/>
      <c r="J494" s="235"/>
      <c r="K494" s="235"/>
      <c r="L494" s="235"/>
      <c r="M494" s="235"/>
      <c r="N494" s="235"/>
      <c r="O494" s="235"/>
      <c r="P494" s="235"/>
      <c r="Q494" s="235"/>
    </row>
    <row r="495" spans="1:17" ht="12" customHeight="1" x14ac:dyDescent="0.25">
      <c r="A495" s="235"/>
      <c r="B495" s="235"/>
      <c r="C495" s="235"/>
      <c r="D495" s="235"/>
      <c r="E495" s="235"/>
      <c r="F495" s="235"/>
      <c r="G495" s="235"/>
      <c r="H495" s="235"/>
      <c r="I495" s="235"/>
      <c r="J495" s="235"/>
      <c r="K495" s="235"/>
      <c r="L495" s="235"/>
      <c r="M495" s="235"/>
      <c r="N495" s="235"/>
      <c r="O495" s="235"/>
      <c r="P495" s="235"/>
      <c r="Q495" s="235"/>
    </row>
    <row r="496" spans="1:17" ht="12" customHeight="1" x14ac:dyDescent="0.25">
      <c r="A496" s="235"/>
      <c r="B496" s="235"/>
      <c r="C496" s="235"/>
      <c r="D496" s="235"/>
      <c r="E496" s="235"/>
      <c r="F496" s="235"/>
      <c r="G496" s="235"/>
      <c r="H496" s="235"/>
      <c r="I496" s="235"/>
      <c r="J496" s="235"/>
      <c r="K496" s="235"/>
      <c r="L496" s="235"/>
      <c r="M496" s="235"/>
      <c r="N496" s="235"/>
      <c r="O496" s="235"/>
      <c r="P496" s="235"/>
      <c r="Q496" s="235"/>
    </row>
    <row r="497" spans="1:17" ht="12" customHeight="1" x14ac:dyDescent="0.25">
      <c r="A497" s="235"/>
      <c r="B497" s="235"/>
      <c r="C497" s="235"/>
      <c r="D497" s="235"/>
      <c r="E497" s="235"/>
      <c r="F497" s="235"/>
      <c r="G497" s="235"/>
      <c r="H497" s="235"/>
      <c r="I497" s="235"/>
      <c r="J497" s="235"/>
      <c r="K497" s="235"/>
      <c r="L497" s="235"/>
      <c r="M497" s="235"/>
      <c r="N497" s="235"/>
      <c r="O497" s="235"/>
      <c r="P497" s="235"/>
      <c r="Q497" s="235"/>
    </row>
    <row r="498" spans="1:17" ht="12" customHeight="1" x14ac:dyDescent="0.25">
      <c r="A498" s="235"/>
      <c r="B498" s="235"/>
      <c r="C498" s="235"/>
      <c r="D498" s="235"/>
      <c r="E498" s="235"/>
      <c r="F498" s="235"/>
      <c r="G498" s="235"/>
      <c r="H498" s="235"/>
      <c r="I498" s="235"/>
      <c r="J498" s="235"/>
      <c r="K498" s="235"/>
      <c r="L498" s="235"/>
      <c r="M498" s="235"/>
      <c r="N498" s="235"/>
      <c r="O498" s="235"/>
      <c r="P498" s="235"/>
      <c r="Q498" s="235"/>
    </row>
    <row r="499" spans="1:17" ht="12" customHeight="1" x14ac:dyDescent="0.25">
      <c r="A499" s="235"/>
      <c r="B499" s="235"/>
      <c r="C499" s="235"/>
      <c r="D499" s="235"/>
      <c r="E499" s="235"/>
      <c r="F499" s="235"/>
      <c r="G499" s="235"/>
      <c r="H499" s="235"/>
      <c r="I499" s="235"/>
      <c r="J499" s="235"/>
      <c r="K499" s="235"/>
      <c r="L499" s="235"/>
      <c r="M499" s="235"/>
      <c r="N499" s="235"/>
      <c r="O499" s="235"/>
      <c r="P499" s="235"/>
      <c r="Q499" s="235"/>
    </row>
    <row r="500" spans="1:17" ht="12" customHeight="1" x14ac:dyDescent="0.25">
      <c r="A500" s="235"/>
      <c r="B500" s="235"/>
      <c r="C500" s="235"/>
      <c r="D500" s="235"/>
      <c r="E500" s="235"/>
      <c r="F500" s="235"/>
      <c r="G500" s="235"/>
      <c r="H500" s="235"/>
      <c r="I500" s="235"/>
      <c r="J500" s="235"/>
      <c r="K500" s="235"/>
      <c r="L500" s="235"/>
      <c r="M500" s="235"/>
      <c r="N500" s="235"/>
      <c r="O500" s="235"/>
      <c r="P500" s="235"/>
      <c r="Q500" s="235"/>
    </row>
    <row r="501" spans="1:17" ht="12" customHeight="1" x14ac:dyDescent="0.25">
      <c r="A501" s="235"/>
      <c r="B501" s="235"/>
      <c r="C501" s="235"/>
      <c r="D501" s="235"/>
      <c r="E501" s="235"/>
      <c r="F501" s="235"/>
      <c r="G501" s="235"/>
      <c r="H501" s="235"/>
      <c r="I501" s="235"/>
      <c r="J501" s="235"/>
      <c r="K501" s="235"/>
      <c r="L501" s="235"/>
      <c r="M501" s="235"/>
      <c r="N501" s="235"/>
      <c r="O501" s="235"/>
      <c r="P501" s="235"/>
      <c r="Q501" s="235"/>
    </row>
    <row r="502" spans="1:17" ht="12" customHeight="1" x14ac:dyDescent="0.25">
      <c r="A502" s="235"/>
      <c r="B502" s="235"/>
      <c r="C502" s="235"/>
      <c r="D502" s="235"/>
      <c r="E502" s="235"/>
      <c r="F502" s="235"/>
      <c r="G502" s="235"/>
      <c r="H502" s="235"/>
      <c r="I502" s="235"/>
      <c r="J502" s="235"/>
      <c r="K502" s="235"/>
      <c r="L502" s="235"/>
      <c r="M502" s="235"/>
      <c r="N502" s="235"/>
      <c r="O502" s="235"/>
      <c r="P502" s="235"/>
      <c r="Q502" s="235"/>
    </row>
    <row r="503" spans="1:17" ht="12" customHeight="1" x14ac:dyDescent="0.25">
      <c r="A503" s="235"/>
      <c r="B503" s="235"/>
      <c r="C503" s="235"/>
      <c r="D503" s="235"/>
      <c r="E503" s="235"/>
      <c r="F503" s="235"/>
      <c r="G503" s="235"/>
      <c r="H503" s="235"/>
      <c r="I503" s="235"/>
      <c r="J503" s="235"/>
      <c r="K503" s="235"/>
      <c r="L503" s="235"/>
      <c r="M503" s="235"/>
      <c r="N503" s="235"/>
      <c r="O503" s="235"/>
      <c r="P503" s="235"/>
      <c r="Q503" s="235"/>
    </row>
    <row r="504" spans="1:17" ht="12" customHeight="1" x14ac:dyDescent="0.25">
      <c r="A504" s="235"/>
      <c r="B504" s="235"/>
      <c r="C504" s="235"/>
      <c r="D504" s="235"/>
      <c r="E504" s="235"/>
      <c r="F504" s="235"/>
      <c r="G504" s="235"/>
      <c r="H504" s="235"/>
      <c r="I504" s="235"/>
      <c r="J504" s="235"/>
      <c r="K504" s="235"/>
      <c r="L504" s="235"/>
      <c r="M504" s="235"/>
      <c r="N504" s="235"/>
      <c r="O504" s="235"/>
      <c r="P504" s="235"/>
      <c r="Q504" s="235"/>
    </row>
    <row r="505" spans="1:17" ht="12" customHeight="1" x14ac:dyDescent="0.25">
      <c r="A505" s="235"/>
      <c r="B505" s="235"/>
      <c r="C505" s="235"/>
      <c r="D505" s="235"/>
      <c r="E505" s="235"/>
      <c r="F505" s="235"/>
      <c r="G505" s="235"/>
      <c r="H505" s="235"/>
      <c r="I505" s="235"/>
      <c r="J505" s="235"/>
      <c r="K505" s="235"/>
      <c r="L505" s="235"/>
      <c r="M505" s="235"/>
      <c r="N505" s="235"/>
      <c r="O505" s="235"/>
      <c r="P505" s="235"/>
      <c r="Q505" s="235"/>
    </row>
    <row r="506" spans="1:17" ht="12" customHeight="1" x14ac:dyDescent="0.25">
      <c r="A506" s="235"/>
      <c r="B506" s="235"/>
      <c r="C506" s="235"/>
      <c r="D506" s="235"/>
      <c r="E506" s="235"/>
      <c r="F506" s="235"/>
      <c r="G506" s="235"/>
      <c r="H506" s="235"/>
      <c r="I506" s="235"/>
      <c r="J506" s="235"/>
      <c r="K506" s="235"/>
      <c r="L506" s="235"/>
      <c r="M506" s="235"/>
      <c r="N506" s="235"/>
      <c r="O506" s="235"/>
      <c r="P506" s="235"/>
      <c r="Q506" s="235"/>
    </row>
    <row r="507" spans="1:17" ht="12" customHeight="1" x14ac:dyDescent="0.25">
      <c r="A507" s="235"/>
      <c r="B507" s="235"/>
      <c r="C507" s="235"/>
      <c r="D507" s="235"/>
      <c r="E507" s="235"/>
      <c r="F507" s="235"/>
      <c r="G507" s="235"/>
      <c r="H507" s="235"/>
      <c r="I507" s="235"/>
      <c r="J507" s="235"/>
      <c r="K507" s="235"/>
      <c r="L507" s="235"/>
      <c r="M507" s="235"/>
      <c r="N507" s="235"/>
      <c r="O507" s="235"/>
      <c r="P507" s="235"/>
      <c r="Q507" s="235"/>
    </row>
    <row r="508" spans="1:17" ht="12" customHeight="1" x14ac:dyDescent="0.25">
      <c r="A508" s="235"/>
      <c r="B508" s="235"/>
      <c r="C508" s="235"/>
      <c r="D508" s="235"/>
      <c r="E508" s="235"/>
      <c r="F508" s="235"/>
      <c r="G508" s="235"/>
      <c r="H508" s="235"/>
      <c r="I508" s="235"/>
      <c r="J508" s="235"/>
      <c r="K508" s="235"/>
      <c r="L508" s="235"/>
      <c r="M508" s="235"/>
      <c r="N508" s="235"/>
      <c r="O508" s="235"/>
      <c r="P508" s="235"/>
      <c r="Q508" s="235"/>
    </row>
    <row r="509" spans="1:17" ht="12" customHeight="1" x14ac:dyDescent="0.25">
      <c r="A509" s="235"/>
      <c r="B509" s="235"/>
      <c r="C509" s="235"/>
      <c r="D509" s="235"/>
      <c r="E509" s="235"/>
      <c r="F509" s="235"/>
      <c r="G509" s="235"/>
      <c r="H509" s="235"/>
      <c r="I509" s="235"/>
      <c r="J509" s="235"/>
      <c r="K509" s="235"/>
      <c r="L509" s="235"/>
      <c r="M509" s="235"/>
      <c r="N509" s="235"/>
      <c r="O509" s="235"/>
      <c r="P509" s="235"/>
      <c r="Q509" s="235"/>
    </row>
    <row r="510" spans="1:17" ht="12" customHeight="1" x14ac:dyDescent="0.25">
      <c r="A510" s="235"/>
      <c r="B510" s="235"/>
      <c r="C510" s="235"/>
      <c r="D510" s="235"/>
      <c r="E510" s="235"/>
      <c r="F510" s="235"/>
      <c r="G510" s="235"/>
      <c r="H510" s="235"/>
      <c r="I510" s="235"/>
      <c r="J510" s="235"/>
      <c r="K510" s="235"/>
      <c r="L510" s="235"/>
      <c r="M510" s="235"/>
      <c r="N510" s="235"/>
      <c r="O510" s="235"/>
      <c r="P510" s="235"/>
      <c r="Q510" s="235"/>
    </row>
    <row r="511" spans="1:17" ht="12" customHeight="1" x14ac:dyDescent="0.25">
      <c r="A511" s="235"/>
      <c r="B511" s="235"/>
      <c r="C511" s="235"/>
      <c r="D511" s="235"/>
      <c r="E511" s="235"/>
      <c r="F511" s="235"/>
      <c r="G511" s="235"/>
      <c r="H511" s="235"/>
      <c r="I511" s="235"/>
      <c r="J511" s="235"/>
      <c r="K511" s="235"/>
      <c r="L511" s="235"/>
      <c r="M511" s="235"/>
      <c r="N511" s="235"/>
      <c r="O511" s="235"/>
      <c r="P511" s="235"/>
      <c r="Q511" s="235"/>
    </row>
    <row r="512" spans="1:17" ht="12" customHeight="1" x14ac:dyDescent="0.25">
      <c r="A512" s="235"/>
      <c r="B512" s="235"/>
      <c r="C512" s="235"/>
      <c r="D512" s="235"/>
      <c r="E512" s="235"/>
      <c r="F512" s="235"/>
      <c r="G512" s="235"/>
      <c r="H512" s="235"/>
      <c r="I512" s="235"/>
      <c r="J512" s="235"/>
      <c r="K512" s="235"/>
      <c r="L512" s="235"/>
      <c r="M512" s="235"/>
      <c r="N512" s="235"/>
      <c r="O512" s="235"/>
      <c r="P512" s="235"/>
      <c r="Q512" s="235"/>
    </row>
    <row r="513" spans="1:17" ht="12" customHeight="1" x14ac:dyDescent="0.25">
      <c r="A513" s="235"/>
      <c r="B513" s="235"/>
      <c r="C513" s="235"/>
      <c r="D513" s="235"/>
      <c r="E513" s="235"/>
      <c r="F513" s="235"/>
      <c r="G513" s="235"/>
      <c r="H513" s="235"/>
      <c r="I513" s="235"/>
      <c r="J513" s="235"/>
      <c r="K513" s="235"/>
      <c r="L513" s="235"/>
      <c r="M513" s="235"/>
      <c r="N513" s="235"/>
      <c r="O513" s="235"/>
      <c r="P513" s="235"/>
      <c r="Q513" s="235"/>
    </row>
    <row r="514" spans="1:17" ht="12" customHeight="1" x14ac:dyDescent="0.25">
      <c r="A514" s="235"/>
      <c r="B514" s="235"/>
      <c r="C514" s="235"/>
      <c r="D514" s="235"/>
      <c r="E514" s="235"/>
      <c r="F514" s="235"/>
      <c r="G514" s="235"/>
      <c r="H514" s="235"/>
      <c r="I514" s="235"/>
      <c r="J514" s="235"/>
      <c r="K514" s="235"/>
      <c r="L514" s="235"/>
      <c r="M514" s="235"/>
      <c r="N514" s="235"/>
      <c r="O514" s="235"/>
      <c r="P514" s="235"/>
      <c r="Q514" s="235"/>
    </row>
    <row r="515" spans="1:17" ht="12" customHeight="1" x14ac:dyDescent="0.25">
      <c r="A515" s="235"/>
      <c r="B515" s="235"/>
      <c r="C515" s="235"/>
      <c r="D515" s="235"/>
      <c r="E515" s="235"/>
      <c r="F515" s="235"/>
      <c r="G515" s="235"/>
      <c r="H515" s="235"/>
      <c r="I515" s="235"/>
      <c r="J515" s="235"/>
      <c r="K515" s="235"/>
      <c r="L515" s="235"/>
      <c r="M515" s="235"/>
      <c r="N515" s="235"/>
      <c r="O515" s="235"/>
      <c r="P515" s="235"/>
      <c r="Q515" s="235"/>
    </row>
    <row r="516" spans="1:17" ht="12" customHeight="1" x14ac:dyDescent="0.25">
      <c r="A516" s="235"/>
      <c r="B516" s="235"/>
      <c r="C516" s="235"/>
      <c r="D516" s="235"/>
      <c r="E516" s="235"/>
      <c r="F516" s="235"/>
      <c r="G516" s="235"/>
      <c r="H516" s="235"/>
      <c r="I516" s="235"/>
      <c r="J516" s="235"/>
      <c r="K516" s="235"/>
      <c r="L516" s="235"/>
      <c r="M516" s="235"/>
      <c r="N516" s="235"/>
      <c r="O516" s="235"/>
      <c r="P516" s="235"/>
      <c r="Q516" s="235"/>
    </row>
    <row r="517" spans="1:17" ht="12" customHeight="1" x14ac:dyDescent="0.25">
      <c r="A517" s="235"/>
      <c r="B517" s="235"/>
      <c r="C517" s="235"/>
      <c r="D517" s="235"/>
      <c r="E517" s="235"/>
      <c r="F517" s="235"/>
      <c r="G517" s="235"/>
      <c r="H517" s="235"/>
      <c r="I517" s="235"/>
      <c r="J517" s="235"/>
      <c r="K517" s="235"/>
      <c r="L517" s="235"/>
      <c r="M517" s="235"/>
      <c r="N517" s="235"/>
      <c r="O517" s="235"/>
      <c r="P517" s="235"/>
      <c r="Q517" s="235"/>
    </row>
    <row r="518" spans="1:17" ht="12" customHeight="1" x14ac:dyDescent="0.25">
      <c r="A518" s="235"/>
      <c r="B518" s="235"/>
      <c r="C518" s="235"/>
      <c r="D518" s="235"/>
      <c r="E518" s="235"/>
      <c r="F518" s="235"/>
      <c r="G518" s="235"/>
      <c r="H518" s="235"/>
      <c r="I518" s="235"/>
      <c r="J518" s="235"/>
      <c r="K518" s="235"/>
      <c r="L518" s="235"/>
      <c r="M518" s="235"/>
      <c r="N518" s="235"/>
      <c r="O518" s="235"/>
      <c r="P518" s="235"/>
      <c r="Q518" s="235"/>
    </row>
    <row r="519" spans="1:17" ht="12" customHeight="1" x14ac:dyDescent="0.25">
      <c r="A519" s="235"/>
      <c r="B519" s="235"/>
      <c r="C519" s="235"/>
      <c r="D519" s="235"/>
      <c r="E519" s="235"/>
      <c r="F519" s="235"/>
      <c r="G519" s="235"/>
      <c r="H519" s="235"/>
      <c r="I519" s="235"/>
      <c r="J519" s="235"/>
      <c r="K519" s="235"/>
      <c r="L519" s="235"/>
      <c r="M519" s="235"/>
      <c r="N519" s="235"/>
      <c r="O519" s="235"/>
      <c r="P519" s="235"/>
      <c r="Q519" s="235"/>
    </row>
    <row r="520" spans="1:17" ht="12" customHeight="1" x14ac:dyDescent="0.25">
      <c r="A520" s="235"/>
      <c r="B520" s="235"/>
      <c r="C520" s="235"/>
      <c r="D520" s="235"/>
      <c r="E520" s="235"/>
      <c r="F520" s="235"/>
      <c r="G520" s="235"/>
      <c r="H520" s="235"/>
      <c r="I520" s="235"/>
      <c r="J520" s="235"/>
      <c r="K520" s="235"/>
      <c r="L520" s="235"/>
      <c r="M520" s="235"/>
      <c r="N520" s="235"/>
      <c r="O520" s="235"/>
      <c r="P520" s="235"/>
      <c r="Q520" s="235"/>
    </row>
    <row r="521" spans="1:17" ht="12" customHeight="1" x14ac:dyDescent="0.25">
      <c r="A521" s="235"/>
      <c r="B521" s="235"/>
      <c r="C521" s="235"/>
      <c r="D521" s="235"/>
      <c r="E521" s="235"/>
      <c r="F521" s="235"/>
      <c r="G521" s="235"/>
      <c r="H521" s="235"/>
      <c r="I521" s="235"/>
      <c r="J521" s="235"/>
      <c r="K521" s="235"/>
      <c r="L521" s="235"/>
      <c r="M521" s="235"/>
      <c r="N521" s="235"/>
      <c r="O521" s="235"/>
      <c r="P521" s="235"/>
      <c r="Q521" s="235"/>
    </row>
    <row r="522" spans="1:17" ht="12" customHeight="1" x14ac:dyDescent="0.25">
      <c r="A522" s="235"/>
      <c r="B522" s="235"/>
      <c r="C522" s="235"/>
      <c r="D522" s="235"/>
      <c r="E522" s="235"/>
      <c r="F522" s="235"/>
      <c r="G522" s="235"/>
      <c r="H522" s="235"/>
      <c r="I522" s="235"/>
      <c r="J522" s="235"/>
      <c r="K522" s="235"/>
      <c r="L522" s="235"/>
      <c r="M522" s="235"/>
      <c r="N522" s="235"/>
      <c r="O522" s="235"/>
      <c r="P522" s="235"/>
      <c r="Q522" s="235"/>
    </row>
    <row r="523" spans="1:17" ht="12" customHeight="1" x14ac:dyDescent="0.25">
      <c r="A523" s="235"/>
      <c r="B523" s="235"/>
      <c r="C523" s="235"/>
      <c r="D523" s="235"/>
      <c r="E523" s="235"/>
      <c r="F523" s="235"/>
      <c r="G523" s="235"/>
      <c r="H523" s="235"/>
      <c r="I523" s="235"/>
      <c r="J523" s="235"/>
      <c r="K523" s="235"/>
      <c r="L523" s="235"/>
      <c r="M523" s="235"/>
      <c r="N523" s="235"/>
      <c r="O523" s="235"/>
      <c r="P523" s="235"/>
      <c r="Q523" s="235"/>
    </row>
    <row r="524" spans="1:17" ht="12" customHeight="1" x14ac:dyDescent="0.25">
      <c r="A524" s="235"/>
      <c r="B524" s="235"/>
      <c r="C524" s="235"/>
      <c r="D524" s="235"/>
      <c r="E524" s="235"/>
      <c r="F524" s="235"/>
      <c r="G524" s="235"/>
      <c r="H524" s="235"/>
      <c r="I524" s="235"/>
      <c r="J524" s="235"/>
      <c r="K524" s="235"/>
      <c r="L524" s="235"/>
      <c r="M524" s="235"/>
      <c r="N524" s="235"/>
      <c r="O524" s="235"/>
      <c r="P524" s="235"/>
      <c r="Q524" s="235"/>
    </row>
    <row r="525" spans="1:17" ht="12" customHeight="1" x14ac:dyDescent="0.25">
      <c r="A525" s="235"/>
      <c r="B525" s="235"/>
      <c r="C525" s="235"/>
      <c r="D525" s="235"/>
      <c r="E525" s="235"/>
      <c r="F525" s="235"/>
      <c r="G525" s="235"/>
      <c r="H525" s="235"/>
      <c r="I525" s="235"/>
      <c r="J525" s="235"/>
      <c r="K525" s="235"/>
      <c r="L525" s="235"/>
      <c r="M525" s="235"/>
      <c r="N525" s="235"/>
      <c r="O525" s="235"/>
      <c r="P525" s="235"/>
      <c r="Q525" s="235"/>
    </row>
    <row r="526" spans="1:17" ht="12" customHeight="1" x14ac:dyDescent="0.25">
      <c r="A526" s="235"/>
      <c r="B526" s="235"/>
      <c r="C526" s="235"/>
      <c r="D526" s="235"/>
      <c r="E526" s="235"/>
      <c r="F526" s="235"/>
      <c r="G526" s="235"/>
      <c r="H526" s="235"/>
      <c r="I526" s="235"/>
      <c r="J526" s="235"/>
      <c r="K526" s="235"/>
      <c r="L526" s="235"/>
      <c r="M526" s="235"/>
      <c r="N526" s="235"/>
      <c r="O526" s="235"/>
      <c r="P526" s="235"/>
      <c r="Q526" s="235"/>
    </row>
    <row r="527" spans="1:17" ht="12" customHeight="1" x14ac:dyDescent="0.25">
      <c r="A527" s="235"/>
      <c r="B527" s="235"/>
      <c r="C527" s="235"/>
      <c r="D527" s="235"/>
      <c r="E527" s="235"/>
      <c r="F527" s="235"/>
      <c r="G527" s="235"/>
      <c r="H527" s="235"/>
      <c r="I527" s="235"/>
      <c r="J527" s="235"/>
      <c r="K527" s="235"/>
      <c r="L527" s="235"/>
      <c r="M527" s="235"/>
      <c r="N527" s="235"/>
      <c r="O527" s="235"/>
      <c r="P527" s="235"/>
      <c r="Q527" s="235"/>
    </row>
    <row r="528" spans="1:17" ht="12" customHeight="1" x14ac:dyDescent="0.25">
      <c r="A528" s="235"/>
      <c r="B528" s="235"/>
      <c r="C528" s="235"/>
      <c r="D528" s="235"/>
      <c r="E528" s="235"/>
      <c r="F528" s="235"/>
      <c r="G528" s="235"/>
      <c r="H528" s="235"/>
      <c r="I528" s="235"/>
      <c r="J528" s="235"/>
      <c r="K528" s="235"/>
      <c r="L528" s="235"/>
      <c r="M528" s="235"/>
      <c r="N528" s="235"/>
      <c r="O528" s="235"/>
      <c r="P528" s="235"/>
      <c r="Q528" s="235"/>
    </row>
    <row r="529" spans="1:17" ht="12" customHeight="1" x14ac:dyDescent="0.25">
      <c r="A529" s="235"/>
      <c r="B529" s="235"/>
      <c r="C529" s="235"/>
      <c r="D529" s="235"/>
      <c r="E529" s="235"/>
      <c r="F529" s="235"/>
      <c r="G529" s="235"/>
      <c r="H529" s="235"/>
      <c r="I529" s="235"/>
      <c r="J529" s="235"/>
      <c r="K529" s="235"/>
      <c r="L529" s="235"/>
      <c r="M529" s="235"/>
      <c r="N529" s="235"/>
      <c r="O529" s="235"/>
      <c r="P529" s="235"/>
      <c r="Q529" s="235"/>
    </row>
    <row r="530" spans="1:17" ht="12" customHeight="1" x14ac:dyDescent="0.25">
      <c r="A530" s="235"/>
      <c r="B530" s="235"/>
      <c r="C530" s="235"/>
      <c r="D530" s="235"/>
      <c r="E530" s="235"/>
      <c r="F530" s="235"/>
      <c r="G530" s="235"/>
      <c r="H530" s="235"/>
      <c r="I530" s="235"/>
      <c r="J530" s="235"/>
      <c r="K530" s="235"/>
      <c r="L530" s="235"/>
      <c r="M530" s="235"/>
      <c r="N530" s="235"/>
      <c r="O530" s="235"/>
      <c r="P530" s="235"/>
      <c r="Q530" s="235"/>
    </row>
    <row r="531" spans="1:17" ht="12" customHeight="1" x14ac:dyDescent="0.25">
      <c r="A531" s="235"/>
      <c r="B531" s="235"/>
      <c r="C531" s="235"/>
      <c r="D531" s="235"/>
      <c r="E531" s="235"/>
      <c r="F531" s="235"/>
      <c r="G531" s="235"/>
      <c r="H531" s="235"/>
      <c r="I531" s="235"/>
      <c r="J531" s="235"/>
      <c r="K531" s="235"/>
      <c r="L531" s="235"/>
      <c r="M531" s="235"/>
      <c r="N531" s="235"/>
      <c r="O531" s="235"/>
      <c r="P531" s="235"/>
      <c r="Q531" s="235"/>
    </row>
    <row r="532" spans="1:17" ht="12" customHeight="1" x14ac:dyDescent="0.25">
      <c r="A532" s="235"/>
      <c r="B532" s="235"/>
      <c r="C532" s="235"/>
      <c r="D532" s="235"/>
      <c r="E532" s="235"/>
      <c r="F532" s="235"/>
      <c r="G532" s="235"/>
      <c r="H532" s="235"/>
      <c r="I532" s="235"/>
      <c r="J532" s="235"/>
      <c r="K532" s="235"/>
      <c r="L532" s="235"/>
      <c r="M532" s="235"/>
      <c r="N532" s="235"/>
      <c r="O532" s="235"/>
      <c r="P532" s="235"/>
      <c r="Q532" s="235"/>
    </row>
    <row r="533" spans="1:17" ht="12" customHeight="1" x14ac:dyDescent="0.25">
      <c r="A533" s="235"/>
      <c r="B533" s="235"/>
      <c r="C533" s="235"/>
      <c r="D533" s="235"/>
      <c r="E533" s="235"/>
      <c r="F533" s="235"/>
      <c r="G533" s="235"/>
      <c r="H533" s="235"/>
      <c r="I533" s="235"/>
      <c r="J533" s="235"/>
      <c r="K533" s="235"/>
      <c r="L533" s="235"/>
      <c r="M533" s="235"/>
      <c r="N533" s="235"/>
      <c r="O533" s="235"/>
      <c r="P533" s="235"/>
      <c r="Q533" s="235"/>
    </row>
    <row r="534" spans="1:17" ht="12" customHeight="1" x14ac:dyDescent="0.25">
      <c r="A534" s="235"/>
      <c r="B534" s="235"/>
      <c r="C534" s="235"/>
      <c r="D534" s="235"/>
      <c r="E534" s="235"/>
      <c r="F534" s="235"/>
      <c r="G534" s="235"/>
      <c r="H534" s="235"/>
      <c r="I534" s="235"/>
      <c r="J534" s="235"/>
      <c r="K534" s="235"/>
      <c r="L534" s="235"/>
      <c r="M534" s="235"/>
      <c r="N534" s="235"/>
      <c r="O534" s="235"/>
      <c r="P534" s="235"/>
      <c r="Q534" s="235"/>
    </row>
    <row r="535" spans="1:17" ht="12" customHeight="1" x14ac:dyDescent="0.25">
      <c r="A535" s="235"/>
      <c r="B535" s="235"/>
      <c r="C535" s="235"/>
      <c r="D535" s="235"/>
      <c r="E535" s="235"/>
      <c r="F535" s="235"/>
      <c r="G535" s="235"/>
      <c r="H535" s="235"/>
      <c r="I535" s="235"/>
      <c r="J535" s="235"/>
      <c r="K535" s="235"/>
      <c r="L535" s="235"/>
      <c r="M535" s="235"/>
      <c r="N535" s="235"/>
      <c r="O535" s="235"/>
      <c r="P535" s="235"/>
      <c r="Q535" s="235"/>
    </row>
    <row r="536" spans="1:17" ht="12" customHeight="1" x14ac:dyDescent="0.25">
      <c r="A536" s="235"/>
      <c r="B536" s="235"/>
      <c r="C536" s="235"/>
      <c r="D536" s="235"/>
      <c r="E536" s="235"/>
      <c r="F536" s="235"/>
      <c r="G536" s="235"/>
      <c r="H536" s="235"/>
      <c r="I536" s="235"/>
      <c r="J536" s="235"/>
      <c r="K536" s="235"/>
      <c r="L536" s="235"/>
      <c r="M536" s="235"/>
      <c r="N536" s="235"/>
      <c r="O536" s="235"/>
      <c r="P536" s="235"/>
      <c r="Q536" s="235"/>
    </row>
    <row r="537" spans="1:17" ht="12" customHeight="1" x14ac:dyDescent="0.25">
      <c r="A537" s="235"/>
      <c r="B537" s="235"/>
      <c r="C537" s="235"/>
      <c r="D537" s="235"/>
      <c r="E537" s="235"/>
      <c r="F537" s="235"/>
      <c r="G537" s="235"/>
      <c r="H537" s="235"/>
      <c r="I537" s="235"/>
      <c r="J537" s="235"/>
      <c r="K537" s="235"/>
      <c r="L537" s="235"/>
      <c r="M537" s="235"/>
      <c r="N537" s="235"/>
      <c r="O537" s="235"/>
      <c r="P537" s="235"/>
      <c r="Q537" s="235"/>
    </row>
    <row r="538" spans="1:17" ht="12" customHeight="1" x14ac:dyDescent="0.25">
      <c r="A538" s="235"/>
      <c r="B538" s="235"/>
      <c r="C538" s="235"/>
      <c r="D538" s="235"/>
      <c r="E538" s="235"/>
      <c r="F538" s="235"/>
      <c r="G538" s="235"/>
      <c r="H538" s="235"/>
      <c r="I538" s="235"/>
      <c r="J538" s="235"/>
      <c r="K538" s="235"/>
      <c r="L538" s="235"/>
      <c r="M538" s="235"/>
      <c r="N538" s="235"/>
      <c r="O538" s="235"/>
      <c r="P538" s="235"/>
      <c r="Q538" s="235"/>
    </row>
    <row r="539" spans="1:17" ht="12" customHeight="1" x14ac:dyDescent="0.25">
      <c r="A539" s="235"/>
      <c r="B539" s="235"/>
      <c r="C539" s="235"/>
      <c r="D539" s="235"/>
      <c r="E539" s="235"/>
      <c r="F539" s="235"/>
      <c r="G539" s="235"/>
      <c r="H539" s="235"/>
      <c r="I539" s="235"/>
      <c r="J539" s="235"/>
      <c r="K539" s="235"/>
      <c r="L539" s="235"/>
      <c r="M539" s="235"/>
      <c r="N539" s="235"/>
      <c r="O539" s="235"/>
      <c r="P539" s="235"/>
      <c r="Q539" s="235"/>
    </row>
    <row r="540" spans="1:17" ht="12" customHeight="1" x14ac:dyDescent="0.25">
      <c r="A540" s="235"/>
      <c r="B540" s="235"/>
      <c r="C540" s="235"/>
      <c r="D540" s="235"/>
      <c r="E540" s="235"/>
      <c r="F540" s="235"/>
      <c r="G540" s="235"/>
      <c r="H540" s="235"/>
      <c r="I540" s="235"/>
      <c r="J540" s="235"/>
      <c r="K540" s="235"/>
      <c r="L540" s="235"/>
      <c r="M540" s="235"/>
      <c r="N540" s="235"/>
      <c r="O540" s="235"/>
      <c r="P540" s="235"/>
      <c r="Q540" s="235"/>
    </row>
    <row r="541" spans="1:17" ht="12" customHeight="1" x14ac:dyDescent="0.25">
      <c r="A541" s="235"/>
      <c r="B541" s="235"/>
      <c r="C541" s="235"/>
      <c r="D541" s="235"/>
      <c r="E541" s="235"/>
      <c r="F541" s="235"/>
      <c r="G541" s="235"/>
      <c r="H541" s="235"/>
      <c r="I541" s="235"/>
      <c r="J541" s="235"/>
      <c r="K541" s="235"/>
      <c r="L541" s="235"/>
      <c r="M541" s="235"/>
      <c r="N541" s="235"/>
      <c r="O541" s="235"/>
      <c r="P541" s="235"/>
      <c r="Q541" s="235"/>
    </row>
    <row r="542" spans="1:17" ht="12" customHeight="1" x14ac:dyDescent="0.25">
      <c r="A542" s="235"/>
      <c r="B542" s="235"/>
      <c r="C542" s="235"/>
      <c r="D542" s="235"/>
      <c r="E542" s="235"/>
      <c r="F542" s="235"/>
      <c r="G542" s="235"/>
      <c r="H542" s="235"/>
      <c r="I542" s="235"/>
      <c r="J542" s="235"/>
      <c r="K542" s="235"/>
      <c r="L542" s="235"/>
      <c r="M542" s="235"/>
      <c r="N542" s="235"/>
      <c r="O542" s="235"/>
      <c r="P542" s="235"/>
      <c r="Q542" s="235"/>
    </row>
    <row r="543" spans="1:17" ht="12" customHeight="1" x14ac:dyDescent="0.25">
      <c r="A543" s="235"/>
      <c r="B543" s="235"/>
      <c r="C543" s="235"/>
      <c r="D543" s="235"/>
      <c r="E543" s="235"/>
      <c r="F543" s="235"/>
      <c r="G543" s="235"/>
      <c r="H543" s="235"/>
      <c r="I543" s="235"/>
      <c r="J543" s="235"/>
      <c r="K543" s="235"/>
      <c r="L543" s="235"/>
      <c r="M543" s="235"/>
      <c r="N543" s="235"/>
      <c r="O543" s="235"/>
      <c r="P543" s="235"/>
      <c r="Q543" s="235"/>
    </row>
    <row r="544" spans="1:17" ht="12" customHeight="1" x14ac:dyDescent="0.25">
      <c r="A544" s="235"/>
      <c r="B544" s="235"/>
      <c r="C544" s="235"/>
      <c r="D544" s="235"/>
      <c r="E544" s="235"/>
      <c r="F544" s="235"/>
      <c r="G544" s="235"/>
      <c r="H544" s="235"/>
      <c r="I544" s="235"/>
      <c r="J544" s="235"/>
      <c r="K544" s="235"/>
      <c r="L544" s="235"/>
      <c r="M544" s="235"/>
      <c r="N544" s="235"/>
      <c r="O544" s="235"/>
      <c r="P544" s="235"/>
      <c r="Q544" s="235"/>
    </row>
    <row r="545" spans="1:17" ht="12" customHeight="1" x14ac:dyDescent="0.25">
      <c r="A545" s="235"/>
      <c r="B545" s="235"/>
      <c r="C545" s="235"/>
      <c r="D545" s="235"/>
      <c r="E545" s="235"/>
      <c r="F545" s="235"/>
      <c r="G545" s="235"/>
      <c r="H545" s="235"/>
      <c r="I545" s="235"/>
      <c r="J545" s="235"/>
      <c r="K545" s="235"/>
      <c r="L545" s="235"/>
      <c r="M545" s="235"/>
      <c r="N545" s="235"/>
      <c r="O545" s="235"/>
      <c r="P545" s="235"/>
      <c r="Q545" s="235"/>
    </row>
    <row r="546" spans="1:17" ht="12" customHeight="1" x14ac:dyDescent="0.25">
      <c r="A546" s="235"/>
      <c r="B546" s="235"/>
      <c r="C546" s="235"/>
      <c r="D546" s="235"/>
      <c r="E546" s="235"/>
      <c r="F546" s="235"/>
      <c r="G546" s="235"/>
      <c r="H546" s="235"/>
      <c r="I546" s="235"/>
      <c r="J546" s="235"/>
      <c r="K546" s="235"/>
      <c r="L546" s="235"/>
      <c r="M546" s="235"/>
      <c r="N546" s="235"/>
      <c r="O546" s="235"/>
      <c r="P546" s="235"/>
      <c r="Q546" s="235"/>
    </row>
    <row r="547" spans="1:17" ht="12" customHeight="1" x14ac:dyDescent="0.25">
      <c r="A547" s="235"/>
      <c r="B547" s="235"/>
      <c r="C547" s="235"/>
      <c r="D547" s="235"/>
      <c r="E547" s="235"/>
      <c r="F547" s="235"/>
      <c r="G547" s="235"/>
      <c r="H547" s="235"/>
      <c r="I547" s="235"/>
      <c r="J547" s="235"/>
      <c r="K547" s="235"/>
      <c r="L547" s="235"/>
      <c r="M547" s="235"/>
      <c r="N547" s="235"/>
      <c r="O547" s="235"/>
      <c r="P547" s="235"/>
      <c r="Q547" s="235"/>
    </row>
    <row r="548" spans="1:17" ht="12" customHeight="1" x14ac:dyDescent="0.25">
      <c r="A548" s="235"/>
      <c r="B548" s="235"/>
      <c r="C548" s="235"/>
      <c r="D548" s="235"/>
      <c r="E548" s="235"/>
      <c r="F548" s="235"/>
      <c r="G548" s="235"/>
      <c r="H548" s="235"/>
      <c r="I548" s="235"/>
      <c r="J548" s="235"/>
      <c r="K548" s="235"/>
      <c r="L548" s="235"/>
      <c r="M548" s="235"/>
      <c r="N548" s="235"/>
      <c r="O548" s="235"/>
      <c r="P548" s="235"/>
      <c r="Q548" s="235"/>
    </row>
    <row r="549" spans="1:17" ht="12" customHeight="1" x14ac:dyDescent="0.25">
      <c r="A549" s="235"/>
      <c r="B549" s="235"/>
      <c r="C549" s="235"/>
      <c r="D549" s="235"/>
      <c r="E549" s="235"/>
      <c r="F549" s="235"/>
      <c r="G549" s="235"/>
      <c r="H549" s="235"/>
      <c r="I549" s="235"/>
      <c r="J549" s="235"/>
      <c r="K549" s="235"/>
      <c r="L549" s="235"/>
      <c r="M549" s="235"/>
      <c r="N549" s="235"/>
      <c r="O549" s="235"/>
      <c r="P549" s="235"/>
      <c r="Q549" s="235"/>
    </row>
    <row r="550" spans="1:17" ht="12" customHeight="1" x14ac:dyDescent="0.25">
      <c r="A550" s="235"/>
      <c r="B550" s="235"/>
      <c r="C550" s="235"/>
      <c r="D550" s="235"/>
      <c r="E550" s="235"/>
      <c r="F550" s="235"/>
      <c r="G550" s="235"/>
      <c r="H550" s="235"/>
      <c r="I550" s="235"/>
      <c r="J550" s="235"/>
      <c r="K550" s="235"/>
      <c r="L550" s="235"/>
      <c r="M550" s="235"/>
      <c r="N550" s="235"/>
      <c r="O550" s="235"/>
      <c r="P550" s="235"/>
      <c r="Q550" s="235"/>
    </row>
    <row r="551" spans="1:17" ht="12" customHeight="1" x14ac:dyDescent="0.25">
      <c r="A551" s="235"/>
      <c r="B551" s="235"/>
      <c r="C551" s="235"/>
      <c r="D551" s="235"/>
      <c r="E551" s="235"/>
      <c r="F551" s="235"/>
      <c r="G551" s="235"/>
      <c r="H551" s="235"/>
      <c r="I551" s="235"/>
      <c r="J551" s="235"/>
      <c r="K551" s="235"/>
      <c r="L551" s="235"/>
      <c r="M551" s="235"/>
      <c r="N551" s="235"/>
      <c r="O551" s="235"/>
      <c r="P551" s="235"/>
      <c r="Q551" s="235"/>
    </row>
    <row r="552" spans="1:17" ht="12" customHeight="1" x14ac:dyDescent="0.25">
      <c r="A552" s="235"/>
      <c r="B552" s="235"/>
      <c r="C552" s="235"/>
      <c r="D552" s="235"/>
      <c r="E552" s="235"/>
      <c r="F552" s="235"/>
      <c r="G552" s="235"/>
      <c r="H552" s="235"/>
      <c r="I552" s="235"/>
      <c r="J552" s="235"/>
      <c r="K552" s="235"/>
      <c r="L552" s="235"/>
      <c r="M552" s="235"/>
      <c r="N552" s="235"/>
      <c r="O552" s="235"/>
      <c r="P552" s="235"/>
      <c r="Q552" s="235"/>
    </row>
    <row r="553" spans="1:17" ht="12" customHeight="1" x14ac:dyDescent="0.25">
      <c r="A553" s="235"/>
      <c r="B553" s="235"/>
      <c r="C553" s="235"/>
      <c r="D553" s="235"/>
      <c r="E553" s="235"/>
      <c r="F553" s="235"/>
      <c r="G553" s="235"/>
      <c r="H553" s="235"/>
      <c r="I553" s="235"/>
      <c r="J553" s="235"/>
      <c r="K553" s="235"/>
      <c r="L553" s="235"/>
      <c r="M553" s="235"/>
      <c r="N553" s="235"/>
      <c r="O553" s="235"/>
      <c r="P553" s="235"/>
      <c r="Q553" s="235"/>
    </row>
    <row r="554" spans="1:17" ht="12" customHeight="1" x14ac:dyDescent="0.25">
      <c r="A554" s="235"/>
      <c r="B554" s="235"/>
      <c r="C554" s="235"/>
      <c r="D554" s="235"/>
      <c r="E554" s="235"/>
      <c r="F554" s="235"/>
      <c r="G554" s="235"/>
      <c r="H554" s="235"/>
      <c r="I554" s="235"/>
      <c r="J554" s="235"/>
      <c r="K554" s="235"/>
      <c r="L554" s="235"/>
      <c r="M554" s="235"/>
      <c r="N554" s="235"/>
      <c r="O554" s="235"/>
      <c r="P554" s="235"/>
      <c r="Q554" s="235"/>
    </row>
    <row r="555" spans="1:17" ht="12" customHeight="1" x14ac:dyDescent="0.25">
      <c r="A555" s="235"/>
      <c r="B555" s="235"/>
      <c r="C555" s="235"/>
      <c r="D555" s="235"/>
      <c r="E555" s="235"/>
      <c r="F555" s="235"/>
      <c r="G555" s="235"/>
      <c r="H555" s="235"/>
      <c r="I555" s="235"/>
      <c r="J555" s="235"/>
      <c r="K555" s="235"/>
      <c r="L555" s="235"/>
      <c r="M555" s="235"/>
      <c r="N555" s="235"/>
      <c r="O555" s="235"/>
      <c r="P555" s="235"/>
      <c r="Q555" s="235"/>
    </row>
    <row r="556" spans="1:17" ht="12" customHeight="1" x14ac:dyDescent="0.25">
      <c r="A556" s="235"/>
      <c r="B556" s="235"/>
      <c r="C556" s="235"/>
      <c r="D556" s="235"/>
      <c r="E556" s="235"/>
      <c r="F556" s="235"/>
      <c r="G556" s="235"/>
      <c r="H556" s="235"/>
      <c r="I556" s="235"/>
      <c r="J556" s="235"/>
      <c r="K556" s="235"/>
      <c r="L556" s="235"/>
      <c r="M556" s="235"/>
      <c r="N556" s="235"/>
      <c r="O556" s="235"/>
      <c r="P556" s="235"/>
      <c r="Q556" s="235"/>
    </row>
    <row r="557" spans="1:17" ht="12" customHeight="1" x14ac:dyDescent="0.25">
      <c r="A557" s="235"/>
      <c r="B557" s="235"/>
      <c r="C557" s="235"/>
      <c r="D557" s="235"/>
      <c r="E557" s="235"/>
      <c r="F557" s="235"/>
      <c r="G557" s="235"/>
      <c r="H557" s="235"/>
      <c r="I557" s="235"/>
      <c r="J557" s="235"/>
      <c r="K557" s="235"/>
      <c r="L557" s="235"/>
      <c r="M557" s="235"/>
      <c r="N557" s="235"/>
      <c r="O557" s="235"/>
      <c r="P557" s="235"/>
      <c r="Q557" s="235"/>
    </row>
    <row r="558" spans="1:17" ht="12" customHeight="1" x14ac:dyDescent="0.25">
      <c r="A558" s="235"/>
      <c r="B558" s="235"/>
      <c r="C558" s="235"/>
      <c r="D558" s="235"/>
      <c r="E558" s="235"/>
      <c r="F558" s="235"/>
      <c r="G558" s="235"/>
      <c r="H558" s="235"/>
      <c r="I558" s="235"/>
      <c r="J558" s="235"/>
      <c r="K558" s="235"/>
      <c r="L558" s="235"/>
      <c r="M558" s="235"/>
      <c r="N558" s="235"/>
      <c r="O558" s="235"/>
      <c r="P558" s="235"/>
      <c r="Q558" s="235"/>
    </row>
    <row r="559" spans="1:17" ht="12" customHeight="1" x14ac:dyDescent="0.25">
      <c r="A559" s="235"/>
      <c r="B559" s="235"/>
      <c r="C559" s="235"/>
      <c r="D559" s="235"/>
      <c r="E559" s="235"/>
      <c r="F559" s="235"/>
      <c r="G559" s="235"/>
      <c r="H559" s="235"/>
      <c r="I559" s="235"/>
      <c r="J559" s="235"/>
      <c r="K559" s="235"/>
      <c r="L559" s="235"/>
      <c r="M559" s="235"/>
      <c r="N559" s="235"/>
      <c r="O559" s="235"/>
      <c r="P559" s="235"/>
      <c r="Q559" s="235"/>
    </row>
    <row r="560" spans="1:17" ht="12" customHeight="1" x14ac:dyDescent="0.25">
      <c r="A560" s="235"/>
      <c r="B560" s="235"/>
      <c r="C560" s="235"/>
      <c r="D560" s="235"/>
      <c r="E560" s="235"/>
      <c r="F560" s="235"/>
      <c r="G560" s="235"/>
      <c r="H560" s="235"/>
      <c r="I560" s="235"/>
      <c r="J560" s="235"/>
      <c r="K560" s="235"/>
      <c r="L560" s="235"/>
      <c r="M560" s="235"/>
      <c r="N560" s="235"/>
      <c r="O560" s="235"/>
      <c r="P560" s="235"/>
      <c r="Q560" s="235"/>
    </row>
    <row r="561" spans="1:17" ht="12" customHeight="1" x14ac:dyDescent="0.25">
      <c r="A561" s="235"/>
      <c r="B561" s="235"/>
      <c r="C561" s="235"/>
      <c r="D561" s="235"/>
      <c r="E561" s="235"/>
      <c r="F561" s="235"/>
      <c r="G561" s="235"/>
      <c r="H561" s="235"/>
      <c r="I561" s="235"/>
      <c r="J561" s="235"/>
      <c r="K561" s="235"/>
      <c r="L561" s="235"/>
      <c r="M561" s="235"/>
      <c r="N561" s="235"/>
      <c r="O561" s="235"/>
      <c r="P561" s="235"/>
      <c r="Q561" s="235"/>
    </row>
    <row r="562" spans="1:17" ht="12" customHeight="1" x14ac:dyDescent="0.25">
      <c r="A562" s="235"/>
      <c r="B562" s="235"/>
      <c r="C562" s="235"/>
      <c r="D562" s="235"/>
      <c r="E562" s="235"/>
      <c r="F562" s="235"/>
      <c r="G562" s="235"/>
      <c r="H562" s="235"/>
      <c r="I562" s="235"/>
      <c r="J562" s="235"/>
      <c r="K562" s="235"/>
      <c r="L562" s="235"/>
      <c r="M562" s="235"/>
      <c r="N562" s="235"/>
      <c r="O562" s="235"/>
      <c r="P562" s="235"/>
      <c r="Q562" s="235"/>
    </row>
    <row r="563" spans="1:17" ht="12" customHeight="1" x14ac:dyDescent="0.25">
      <c r="A563" s="235"/>
      <c r="B563" s="235"/>
      <c r="C563" s="235"/>
      <c r="D563" s="235"/>
      <c r="E563" s="235"/>
      <c r="F563" s="235"/>
      <c r="G563" s="235"/>
      <c r="H563" s="235"/>
      <c r="I563" s="235"/>
      <c r="J563" s="235"/>
      <c r="K563" s="235"/>
      <c r="L563" s="235"/>
      <c r="M563" s="235"/>
      <c r="N563" s="235"/>
      <c r="O563" s="235"/>
      <c r="P563" s="235"/>
      <c r="Q563" s="235"/>
    </row>
    <row r="564" spans="1:17" ht="12" customHeight="1" x14ac:dyDescent="0.25">
      <c r="A564" s="235"/>
      <c r="B564" s="235"/>
      <c r="C564" s="235"/>
      <c r="D564" s="235"/>
      <c r="E564" s="235"/>
      <c r="F564" s="235"/>
      <c r="G564" s="235"/>
      <c r="H564" s="235"/>
      <c r="I564" s="235"/>
      <c r="J564" s="235"/>
      <c r="K564" s="235"/>
      <c r="L564" s="235"/>
      <c r="M564" s="235"/>
      <c r="N564" s="235"/>
      <c r="O564" s="235"/>
      <c r="P564" s="235"/>
      <c r="Q564" s="235"/>
    </row>
    <row r="565" spans="1:17" ht="12" customHeight="1" x14ac:dyDescent="0.25">
      <c r="A565" s="235"/>
      <c r="B565" s="235"/>
      <c r="C565" s="235"/>
      <c r="D565" s="235"/>
      <c r="E565" s="235"/>
      <c r="F565" s="235"/>
      <c r="G565" s="235"/>
      <c r="H565" s="235"/>
      <c r="I565" s="235"/>
      <c r="J565" s="235"/>
      <c r="K565" s="235"/>
      <c r="L565" s="235"/>
      <c r="M565" s="235"/>
      <c r="N565" s="235"/>
      <c r="O565" s="235"/>
      <c r="P565" s="235"/>
      <c r="Q565" s="235"/>
    </row>
    <row r="566" spans="1:17" ht="12" customHeight="1" x14ac:dyDescent="0.25">
      <c r="A566" s="235"/>
      <c r="B566" s="235"/>
      <c r="C566" s="235"/>
      <c r="D566" s="235"/>
      <c r="E566" s="235"/>
      <c r="F566" s="235"/>
      <c r="G566" s="235"/>
      <c r="H566" s="235"/>
      <c r="I566" s="235"/>
      <c r="J566" s="235"/>
      <c r="K566" s="235"/>
      <c r="L566" s="235"/>
      <c r="M566" s="235"/>
      <c r="N566" s="235"/>
      <c r="O566" s="235"/>
      <c r="P566" s="235"/>
      <c r="Q566" s="235"/>
    </row>
    <row r="567" spans="1:17" ht="12" customHeight="1" x14ac:dyDescent="0.25">
      <c r="A567" s="235"/>
      <c r="B567" s="235"/>
      <c r="C567" s="235"/>
      <c r="D567" s="235"/>
      <c r="E567" s="235"/>
      <c r="F567" s="235"/>
      <c r="G567" s="235"/>
      <c r="H567" s="235"/>
      <c r="I567" s="235"/>
      <c r="J567" s="235"/>
      <c r="K567" s="235"/>
      <c r="L567" s="235"/>
      <c r="M567" s="235"/>
      <c r="N567" s="235"/>
      <c r="O567" s="235"/>
      <c r="P567" s="235"/>
      <c r="Q567" s="235"/>
    </row>
    <row r="568" spans="1:17" ht="12" customHeight="1" x14ac:dyDescent="0.25">
      <c r="A568" s="235"/>
      <c r="B568" s="235"/>
      <c r="C568" s="235"/>
      <c r="D568" s="235"/>
      <c r="E568" s="235"/>
      <c r="F568" s="235"/>
      <c r="G568" s="235"/>
      <c r="H568" s="235"/>
      <c r="I568" s="235"/>
      <c r="J568" s="235"/>
      <c r="K568" s="235"/>
      <c r="L568" s="235"/>
      <c r="M568" s="235"/>
      <c r="N568" s="235"/>
      <c r="O568" s="235"/>
      <c r="P568" s="235"/>
      <c r="Q568" s="235"/>
    </row>
    <row r="569" spans="1:17" ht="12" customHeight="1" x14ac:dyDescent="0.25">
      <c r="A569" s="235"/>
      <c r="B569" s="235"/>
      <c r="C569" s="235"/>
      <c r="D569" s="235"/>
      <c r="E569" s="235"/>
      <c r="F569" s="235"/>
      <c r="G569" s="235"/>
      <c r="H569" s="235"/>
      <c r="I569" s="235"/>
      <c r="J569" s="235"/>
      <c r="K569" s="235"/>
      <c r="L569" s="235"/>
      <c r="M569" s="235"/>
      <c r="N569" s="235"/>
      <c r="O569" s="235"/>
      <c r="P569" s="235"/>
      <c r="Q569" s="235"/>
    </row>
    <row r="570" spans="1:17" ht="12" customHeight="1" x14ac:dyDescent="0.25">
      <c r="A570" s="235"/>
      <c r="B570" s="235"/>
      <c r="C570" s="235"/>
      <c r="D570" s="235"/>
      <c r="E570" s="235"/>
      <c r="F570" s="235"/>
      <c r="G570" s="235"/>
      <c r="H570" s="235"/>
      <c r="I570" s="235"/>
      <c r="J570" s="235"/>
      <c r="K570" s="235"/>
      <c r="L570" s="235"/>
      <c r="M570" s="235"/>
      <c r="N570" s="235"/>
      <c r="O570" s="235"/>
      <c r="P570" s="235"/>
      <c r="Q570" s="235"/>
    </row>
    <row r="571" spans="1:17" ht="12" customHeight="1" x14ac:dyDescent="0.25">
      <c r="A571" s="235"/>
      <c r="B571" s="235"/>
      <c r="C571" s="235"/>
      <c r="D571" s="235"/>
      <c r="E571" s="235"/>
      <c r="F571" s="235"/>
      <c r="G571" s="235"/>
      <c r="H571" s="235"/>
      <c r="I571" s="235"/>
      <c r="J571" s="235"/>
      <c r="K571" s="235"/>
      <c r="L571" s="235"/>
      <c r="M571" s="235"/>
      <c r="N571" s="235"/>
      <c r="O571" s="235"/>
      <c r="P571" s="235"/>
      <c r="Q571" s="235"/>
    </row>
    <row r="572" spans="1:17" ht="12" customHeight="1" x14ac:dyDescent="0.25">
      <c r="A572" s="235"/>
      <c r="B572" s="235"/>
      <c r="C572" s="235"/>
      <c r="D572" s="235"/>
      <c r="E572" s="235"/>
      <c r="F572" s="235"/>
      <c r="G572" s="235"/>
      <c r="H572" s="235"/>
      <c r="I572" s="235"/>
      <c r="J572" s="235"/>
      <c r="K572" s="235"/>
      <c r="L572" s="235"/>
      <c r="M572" s="235"/>
      <c r="N572" s="235"/>
      <c r="O572" s="235"/>
      <c r="P572" s="235"/>
      <c r="Q572" s="235"/>
    </row>
    <row r="573" spans="1:17" ht="12" customHeight="1" x14ac:dyDescent="0.25">
      <c r="A573" s="235"/>
      <c r="B573" s="235"/>
      <c r="C573" s="235"/>
      <c r="D573" s="235"/>
      <c r="E573" s="235"/>
      <c r="F573" s="235"/>
      <c r="G573" s="235"/>
      <c r="H573" s="235"/>
      <c r="I573" s="235"/>
      <c r="J573" s="235"/>
      <c r="K573" s="235"/>
      <c r="L573" s="235"/>
      <c r="M573" s="235"/>
      <c r="N573" s="235"/>
      <c r="O573" s="235"/>
      <c r="P573" s="235"/>
      <c r="Q573" s="235"/>
    </row>
    <row r="574" spans="1:17" ht="12" customHeight="1" x14ac:dyDescent="0.25">
      <c r="A574" s="235"/>
      <c r="B574" s="235"/>
      <c r="C574" s="235"/>
      <c r="D574" s="235"/>
      <c r="E574" s="235"/>
      <c r="F574" s="235"/>
      <c r="G574" s="235"/>
      <c r="H574" s="235"/>
      <c r="I574" s="235"/>
      <c r="J574" s="235"/>
      <c r="K574" s="235"/>
      <c r="L574" s="235"/>
      <c r="M574" s="235"/>
      <c r="N574" s="235"/>
      <c r="O574" s="235"/>
      <c r="P574" s="235"/>
      <c r="Q574" s="235"/>
    </row>
    <row r="575" spans="1:17" ht="12" customHeight="1" x14ac:dyDescent="0.25">
      <c r="A575" s="235"/>
      <c r="B575" s="235"/>
      <c r="C575" s="235"/>
      <c r="D575" s="235"/>
      <c r="E575" s="235"/>
      <c r="F575" s="235"/>
      <c r="G575" s="235"/>
      <c r="H575" s="235"/>
      <c r="I575" s="235"/>
      <c r="J575" s="235"/>
      <c r="K575" s="235"/>
      <c r="L575" s="235"/>
      <c r="M575" s="235"/>
      <c r="N575" s="235"/>
      <c r="O575" s="235"/>
      <c r="P575" s="235"/>
      <c r="Q575" s="235"/>
    </row>
    <row r="576" spans="1:17" ht="12" customHeight="1" x14ac:dyDescent="0.25">
      <c r="A576" s="235"/>
      <c r="B576" s="235"/>
      <c r="C576" s="235"/>
      <c r="D576" s="235"/>
      <c r="E576" s="235"/>
      <c r="F576" s="235"/>
      <c r="G576" s="235"/>
      <c r="H576" s="235"/>
      <c r="I576" s="235"/>
      <c r="J576" s="235"/>
      <c r="K576" s="235"/>
      <c r="L576" s="235"/>
      <c r="M576" s="235"/>
      <c r="N576" s="235"/>
      <c r="O576" s="235"/>
      <c r="P576" s="235"/>
      <c r="Q576" s="235"/>
    </row>
    <row r="577" spans="1:17" ht="12" customHeight="1" x14ac:dyDescent="0.25">
      <c r="A577" s="235"/>
      <c r="B577" s="235"/>
      <c r="C577" s="235"/>
      <c r="D577" s="235"/>
      <c r="E577" s="235"/>
      <c r="F577" s="235"/>
      <c r="G577" s="235"/>
      <c r="H577" s="235"/>
      <c r="I577" s="235"/>
      <c r="J577" s="235"/>
      <c r="K577" s="235"/>
      <c r="L577" s="235"/>
      <c r="M577" s="235"/>
      <c r="N577" s="235"/>
      <c r="O577" s="235"/>
      <c r="P577" s="235"/>
      <c r="Q577" s="235"/>
    </row>
    <row r="578" spans="1:17" ht="12" customHeight="1" x14ac:dyDescent="0.25">
      <c r="A578" s="235"/>
      <c r="B578" s="235"/>
      <c r="C578" s="235"/>
      <c r="D578" s="235"/>
      <c r="E578" s="235"/>
      <c r="F578" s="235"/>
      <c r="G578" s="235"/>
      <c r="H578" s="235"/>
      <c r="I578" s="235"/>
      <c r="J578" s="235"/>
      <c r="K578" s="235"/>
      <c r="L578" s="235"/>
      <c r="M578" s="235"/>
      <c r="N578" s="235"/>
      <c r="O578" s="235"/>
      <c r="P578" s="235"/>
      <c r="Q578" s="235"/>
    </row>
    <row r="579" spans="1:17" ht="12" customHeight="1" x14ac:dyDescent="0.25">
      <c r="A579" s="235"/>
      <c r="B579" s="235"/>
      <c r="C579" s="235"/>
      <c r="D579" s="235"/>
      <c r="E579" s="235"/>
      <c r="F579" s="235"/>
      <c r="G579" s="235"/>
      <c r="H579" s="235"/>
      <c r="I579" s="235"/>
      <c r="J579" s="235"/>
      <c r="K579" s="235"/>
      <c r="L579" s="235"/>
      <c r="M579" s="235"/>
      <c r="N579" s="235"/>
      <c r="O579" s="235"/>
      <c r="P579" s="235"/>
      <c r="Q579" s="235"/>
    </row>
    <row r="580" spans="1:17" ht="12" customHeight="1" x14ac:dyDescent="0.25">
      <c r="A580" s="235"/>
      <c r="B580" s="235"/>
      <c r="C580" s="235"/>
      <c r="D580" s="235"/>
      <c r="E580" s="235"/>
      <c r="F580" s="235"/>
      <c r="G580" s="235"/>
      <c r="H580" s="235"/>
      <c r="I580" s="235"/>
      <c r="J580" s="235"/>
      <c r="K580" s="235"/>
      <c r="L580" s="235"/>
      <c r="M580" s="235"/>
      <c r="N580" s="235"/>
      <c r="O580" s="235"/>
      <c r="P580" s="235"/>
      <c r="Q580" s="235"/>
    </row>
    <row r="581" spans="1:17" ht="12" customHeight="1" x14ac:dyDescent="0.25">
      <c r="A581" s="235"/>
      <c r="B581" s="235"/>
      <c r="C581" s="235"/>
      <c r="D581" s="235"/>
      <c r="E581" s="235"/>
      <c r="F581" s="235"/>
      <c r="G581" s="235"/>
      <c r="H581" s="235"/>
      <c r="I581" s="235"/>
      <c r="J581" s="235"/>
      <c r="K581" s="235"/>
      <c r="L581" s="235"/>
      <c r="M581" s="235"/>
      <c r="N581" s="235"/>
      <c r="O581" s="235"/>
      <c r="P581" s="235"/>
      <c r="Q581" s="235"/>
    </row>
    <row r="582" spans="1:17" ht="12" customHeight="1" x14ac:dyDescent="0.25">
      <c r="A582" s="235"/>
      <c r="B582" s="235"/>
      <c r="C582" s="235"/>
      <c r="D582" s="235"/>
      <c r="E582" s="235"/>
      <c r="F582" s="235"/>
      <c r="G582" s="235"/>
      <c r="H582" s="235"/>
      <c r="I582" s="235"/>
      <c r="J582" s="235"/>
      <c r="K582" s="235"/>
      <c r="L582" s="235"/>
      <c r="M582" s="235"/>
      <c r="N582" s="235"/>
      <c r="O582" s="235"/>
      <c r="P582" s="235"/>
      <c r="Q582" s="235"/>
    </row>
    <row r="583" spans="1:17" ht="12" customHeight="1" x14ac:dyDescent="0.25">
      <c r="A583" s="235"/>
      <c r="B583" s="235"/>
      <c r="C583" s="235"/>
      <c r="D583" s="235"/>
      <c r="E583" s="235"/>
      <c r="F583" s="235"/>
      <c r="G583" s="235"/>
      <c r="H583" s="235"/>
      <c r="I583" s="235"/>
      <c r="J583" s="235"/>
      <c r="K583" s="235"/>
      <c r="L583" s="235"/>
      <c r="M583" s="235"/>
      <c r="N583" s="235"/>
      <c r="O583" s="235"/>
      <c r="P583" s="235"/>
      <c r="Q583" s="235"/>
    </row>
    <row r="584" spans="1:17" ht="12" customHeight="1" x14ac:dyDescent="0.25">
      <c r="A584" s="235"/>
      <c r="B584" s="235"/>
      <c r="C584" s="235"/>
      <c r="D584" s="235"/>
      <c r="E584" s="235"/>
      <c r="F584" s="235"/>
      <c r="G584" s="235"/>
      <c r="H584" s="235"/>
      <c r="I584" s="235"/>
      <c r="J584" s="235"/>
      <c r="K584" s="235"/>
      <c r="L584" s="235"/>
      <c r="M584" s="235"/>
      <c r="N584" s="235"/>
      <c r="O584" s="235"/>
      <c r="P584" s="235"/>
      <c r="Q584" s="235"/>
    </row>
    <row r="585" spans="1:17" ht="12" customHeight="1" x14ac:dyDescent="0.25">
      <c r="A585" s="235"/>
      <c r="B585" s="235"/>
      <c r="C585" s="235"/>
      <c r="D585" s="235"/>
      <c r="E585" s="235"/>
      <c r="F585" s="235"/>
      <c r="G585" s="235"/>
      <c r="H585" s="235"/>
      <c r="I585" s="235"/>
      <c r="J585" s="235"/>
      <c r="K585" s="235"/>
      <c r="L585" s="235"/>
      <c r="M585" s="235"/>
      <c r="N585" s="235"/>
      <c r="O585" s="235"/>
      <c r="P585" s="235"/>
      <c r="Q585" s="235"/>
    </row>
    <row r="586" spans="1:17" ht="12" customHeight="1" x14ac:dyDescent="0.25">
      <c r="A586" s="235"/>
      <c r="B586" s="235"/>
      <c r="C586" s="235"/>
      <c r="D586" s="235"/>
      <c r="E586" s="235"/>
      <c r="F586" s="235"/>
      <c r="G586" s="235"/>
      <c r="H586" s="235"/>
      <c r="I586" s="235"/>
      <c r="J586" s="235"/>
      <c r="K586" s="235"/>
      <c r="L586" s="235"/>
      <c r="M586" s="235"/>
      <c r="N586" s="235"/>
      <c r="O586" s="235"/>
      <c r="P586" s="235"/>
      <c r="Q586" s="235"/>
    </row>
    <row r="587" spans="1:17" ht="12" customHeight="1" x14ac:dyDescent="0.25">
      <c r="A587" s="235"/>
      <c r="B587" s="235"/>
      <c r="C587" s="235"/>
      <c r="D587" s="235"/>
      <c r="E587" s="235"/>
      <c r="F587" s="235"/>
      <c r="G587" s="235"/>
      <c r="H587" s="235"/>
      <c r="I587" s="235"/>
      <c r="J587" s="235"/>
      <c r="K587" s="235"/>
      <c r="L587" s="235"/>
      <c r="M587" s="235"/>
      <c r="N587" s="235"/>
      <c r="O587" s="235"/>
      <c r="P587" s="235"/>
      <c r="Q587" s="235"/>
    </row>
    <row r="588" spans="1:17" ht="12" customHeight="1" x14ac:dyDescent="0.25">
      <c r="A588" s="235"/>
      <c r="B588" s="235"/>
      <c r="C588" s="235"/>
      <c r="D588" s="235"/>
      <c r="E588" s="235"/>
      <c r="F588" s="235"/>
      <c r="G588" s="235"/>
      <c r="H588" s="235"/>
      <c r="I588" s="235"/>
      <c r="J588" s="235"/>
      <c r="K588" s="235"/>
      <c r="L588" s="235"/>
      <c r="M588" s="235"/>
      <c r="N588" s="235"/>
      <c r="O588" s="235"/>
      <c r="P588" s="235"/>
      <c r="Q588" s="235"/>
    </row>
    <row r="589" spans="1:17" ht="12" customHeight="1" x14ac:dyDescent="0.25">
      <c r="A589" s="235"/>
      <c r="B589" s="235"/>
      <c r="C589" s="235"/>
      <c r="D589" s="235"/>
      <c r="E589" s="235"/>
      <c r="F589" s="235"/>
      <c r="G589" s="235"/>
      <c r="H589" s="235"/>
      <c r="I589" s="235"/>
      <c r="J589" s="235"/>
      <c r="K589" s="235"/>
      <c r="L589" s="235"/>
      <c r="M589" s="235"/>
      <c r="N589" s="235"/>
      <c r="O589" s="235"/>
      <c r="P589" s="235"/>
      <c r="Q589" s="235"/>
    </row>
    <row r="590" spans="1:17" ht="12" customHeight="1" x14ac:dyDescent="0.25">
      <c r="A590" s="235"/>
      <c r="B590" s="235"/>
      <c r="C590" s="235"/>
      <c r="D590" s="235"/>
      <c r="E590" s="235"/>
      <c r="F590" s="235"/>
      <c r="G590" s="235"/>
      <c r="H590" s="235"/>
      <c r="I590" s="235"/>
      <c r="J590" s="235"/>
      <c r="K590" s="235"/>
      <c r="L590" s="235"/>
      <c r="M590" s="235"/>
      <c r="N590" s="235"/>
      <c r="O590" s="235"/>
      <c r="P590" s="235"/>
      <c r="Q590" s="235"/>
    </row>
    <row r="591" spans="1:17" ht="12" customHeight="1" x14ac:dyDescent="0.25">
      <c r="A591" s="235"/>
      <c r="B591" s="235"/>
      <c r="C591" s="235"/>
      <c r="D591" s="235"/>
      <c r="E591" s="235"/>
      <c r="F591" s="235"/>
      <c r="G591" s="235"/>
      <c r="H591" s="235"/>
      <c r="I591" s="235"/>
      <c r="J591" s="235"/>
      <c r="K591" s="235"/>
      <c r="L591" s="235"/>
      <c r="M591" s="235"/>
      <c r="N591" s="235"/>
      <c r="O591" s="235"/>
      <c r="P591" s="235"/>
      <c r="Q591" s="235"/>
    </row>
    <row r="592" spans="1:17" ht="12" customHeight="1" x14ac:dyDescent="0.25">
      <c r="A592" s="235"/>
      <c r="B592" s="235"/>
      <c r="C592" s="235"/>
      <c r="D592" s="235"/>
      <c r="E592" s="235"/>
      <c r="F592" s="235"/>
      <c r="G592" s="235"/>
      <c r="H592" s="235"/>
      <c r="I592" s="235"/>
      <c r="J592" s="235"/>
      <c r="K592" s="235"/>
      <c r="L592" s="235"/>
      <c r="M592" s="235"/>
      <c r="N592" s="235"/>
      <c r="O592" s="235"/>
      <c r="P592" s="235"/>
      <c r="Q592" s="235"/>
    </row>
    <row r="593" spans="1:17" ht="12" customHeight="1" x14ac:dyDescent="0.25">
      <c r="A593" s="235"/>
      <c r="B593" s="235"/>
      <c r="C593" s="235"/>
      <c r="D593" s="235"/>
      <c r="E593" s="235"/>
      <c r="F593" s="235"/>
      <c r="G593" s="235"/>
      <c r="H593" s="235"/>
      <c r="I593" s="235"/>
      <c r="J593" s="235"/>
      <c r="K593" s="235"/>
      <c r="L593" s="235"/>
      <c r="M593" s="235"/>
      <c r="N593" s="235"/>
      <c r="O593" s="235"/>
      <c r="P593" s="235"/>
      <c r="Q593" s="235"/>
    </row>
    <row r="594" spans="1:17" ht="12" customHeight="1" x14ac:dyDescent="0.25">
      <c r="A594" s="235"/>
      <c r="B594" s="235"/>
      <c r="C594" s="235"/>
      <c r="D594" s="235"/>
      <c r="E594" s="235"/>
      <c r="F594" s="235"/>
      <c r="G594" s="235"/>
      <c r="H594" s="235"/>
      <c r="I594" s="235"/>
      <c r="J594" s="235"/>
      <c r="K594" s="235"/>
      <c r="L594" s="235"/>
      <c r="M594" s="235"/>
      <c r="N594" s="235"/>
      <c r="O594" s="235"/>
      <c r="P594" s="235"/>
      <c r="Q594" s="235"/>
    </row>
    <row r="595" spans="1:17" ht="12" customHeight="1" x14ac:dyDescent="0.25">
      <c r="A595" s="235"/>
      <c r="B595" s="235"/>
      <c r="C595" s="235"/>
      <c r="D595" s="235"/>
      <c r="E595" s="235"/>
      <c r="F595" s="235"/>
      <c r="G595" s="235"/>
      <c r="H595" s="235"/>
      <c r="I595" s="235"/>
      <c r="J595" s="235"/>
      <c r="K595" s="235"/>
      <c r="L595" s="235"/>
      <c r="M595" s="235"/>
      <c r="N595" s="235"/>
      <c r="O595" s="235"/>
      <c r="P595" s="235"/>
      <c r="Q595" s="235"/>
    </row>
    <row r="596" spans="1:17" ht="12" customHeight="1" x14ac:dyDescent="0.25">
      <c r="A596" s="235"/>
      <c r="B596" s="235"/>
      <c r="C596" s="235"/>
      <c r="D596" s="235"/>
      <c r="E596" s="235"/>
      <c r="F596" s="235"/>
      <c r="G596" s="235"/>
      <c r="H596" s="235"/>
      <c r="I596" s="235"/>
      <c r="J596" s="235"/>
      <c r="K596" s="235"/>
      <c r="L596" s="235"/>
      <c r="M596" s="235"/>
      <c r="N596" s="235"/>
      <c r="O596" s="235"/>
      <c r="P596" s="235"/>
      <c r="Q596" s="235"/>
    </row>
    <row r="597" spans="1:17" ht="12" customHeight="1" x14ac:dyDescent="0.25">
      <c r="A597" s="235"/>
      <c r="B597" s="235"/>
      <c r="C597" s="235"/>
      <c r="D597" s="235"/>
      <c r="E597" s="235"/>
      <c r="F597" s="235"/>
      <c r="G597" s="235"/>
      <c r="H597" s="235"/>
      <c r="I597" s="235"/>
      <c r="J597" s="235"/>
      <c r="K597" s="235"/>
      <c r="L597" s="235"/>
      <c r="M597" s="235"/>
      <c r="N597" s="235"/>
      <c r="O597" s="235"/>
      <c r="P597" s="235"/>
      <c r="Q597" s="235"/>
    </row>
    <row r="598" spans="1:17" ht="12" customHeight="1" x14ac:dyDescent="0.25">
      <c r="A598" s="235"/>
      <c r="B598" s="235"/>
      <c r="C598" s="235"/>
      <c r="D598" s="235"/>
      <c r="E598" s="235"/>
      <c r="F598" s="235"/>
      <c r="G598" s="235"/>
      <c r="H598" s="235"/>
      <c r="I598" s="235"/>
      <c r="J598" s="235"/>
      <c r="K598" s="235"/>
      <c r="L598" s="235"/>
      <c r="M598" s="235"/>
      <c r="N598" s="235"/>
      <c r="O598" s="235"/>
      <c r="P598" s="235"/>
      <c r="Q598" s="235"/>
    </row>
    <row r="599" spans="1:17" ht="12" customHeight="1" x14ac:dyDescent="0.25">
      <c r="A599" s="235"/>
      <c r="B599" s="235"/>
      <c r="C599" s="235"/>
      <c r="D599" s="235"/>
      <c r="E599" s="235"/>
      <c r="F599" s="235"/>
      <c r="G599" s="235"/>
      <c r="H599" s="235"/>
      <c r="I599" s="235"/>
      <c r="J599" s="235"/>
      <c r="K599" s="235"/>
      <c r="L599" s="235"/>
      <c r="M599" s="235"/>
      <c r="N599" s="235"/>
      <c r="O599" s="235"/>
      <c r="P599" s="235"/>
      <c r="Q599" s="235"/>
    </row>
    <row r="600" spans="1:17" ht="12" customHeight="1" x14ac:dyDescent="0.25">
      <c r="A600" s="235"/>
      <c r="B600" s="235"/>
      <c r="C600" s="235"/>
      <c r="D600" s="235"/>
      <c r="E600" s="235"/>
      <c r="F600" s="235"/>
      <c r="G600" s="235"/>
      <c r="H600" s="235"/>
      <c r="I600" s="235"/>
      <c r="J600" s="235"/>
      <c r="K600" s="235"/>
      <c r="L600" s="235"/>
      <c r="M600" s="235"/>
      <c r="N600" s="235"/>
      <c r="O600" s="235"/>
      <c r="P600" s="235"/>
      <c r="Q600" s="235"/>
    </row>
    <row r="601" spans="1:17" ht="12" customHeight="1" x14ac:dyDescent="0.25">
      <c r="A601" s="235"/>
      <c r="B601" s="235"/>
      <c r="C601" s="235"/>
      <c r="D601" s="235"/>
      <c r="E601" s="235"/>
      <c r="F601" s="235"/>
      <c r="G601" s="235"/>
      <c r="H601" s="235"/>
      <c r="I601" s="235"/>
      <c r="J601" s="235"/>
      <c r="K601" s="235"/>
      <c r="L601" s="235"/>
      <c r="M601" s="235"/>
      <c r="N601" s="235"/>
      <c r="O601" s="235"/>
      <c r="P601" s="235"/>
      <c r="Q601" s="235"/>
    </row>
    <row r="602" spans="1:17" ht="12" customHeight="1" x14ac:dyDescent="0.25">
      <c r="A602" s="235"/>
      <c r="B602" s="235"/>
      <c r="C602" s="235"/>
      <c r="D602" s="235"/>
      <c r="E602" s="235"/>
      <c r="F602" s="235"/>
      <c r="G602" s="235"/>
      <c r="H602" s="235"/>
      <c r="I602" s="235"/>
      <c r="J602" s="235"/>
      <c r="K602" s="235"/>
      <c r="L602" s="235"/>
      <c r="M602" s="235"/>
      <c r="N602" s="235"/>
      <c r="O602" s="235"/>
      <c r="P602" s="235"/>
      <c r="Q602" s="235"/>
    </row>
    <row r="603" spans="1:17" ht="12" customHeight="1" x14ac:dyDescent="0.25">
      <c r="A603" s="235"/>
      <c r="B603" s="235"/>
      <c r="C603" s="235"/>
      <c r="D603" s="235"/>
      <c r="E603" s="235"/>
      <c r="F603" s="235"/>
      <c r="G603" s="235"/>
      <c r="H603" s="235"/>
      <c r="I603" s="235"/>
      <c r="J603" s="235"/>
      <c r="K603" s="235"/>
      <c r="L603" s="235"/>
      <c r="M603" s="235"/>
      <c r="N603" s="235"/>
      <c r="O603" s="235"/>
      <c r="P603" s="235"/>
      <c r="Q603" s="235"/>
    </row>
    <row r="604" spans="1:17" ht="12" customHeight="1" x14ac:dyDescent="0.25">
      <c r="A604" s="235"/>
      <c r="B604" s="235"/>
      <c r="C604" s="235"/>
      <c r="D604" s="235"/>
      <c r="E604" s="235"/>
      <c r="F604" s="235"/>
      <c r="G604" s="235"/>
      <c r="H604" s="235"/>
      <c r="I604" s="235"/>
      <c r="J604" s="235"/>
      <c r="K604" s="235"/>
      <c r="L604" s="235"/>
      <c r="M604" s="235"/>
      <c r="N604" s="235"/>
      <c r="O604" s="235"/>
      <c r="P604" s="235"/>
      <c r="Q604" s="235"/>
    </row>
    <row r="605" spans="1:17" ht="12" customHeight="1" x14ac:dyDescent="0.25">
      <c r="A605" s="235"/>
      <c r="B605" s="235"/>
      <c r="C605" s="235"/>
      <c r="D605" s="235"/>
      <c r="E605" s="235"/>
      <c r="F605" s="235"/>
      <c r="G605" s="235"/>
      <c r="H605" s="235"/>
      <c r="I605" s="235"/>
      <c r="J605" s="235"/>
      <c r="K605" s="235"/>
      <c r="L605" s="235"/>
      <c r="M605" s="235"/>
      <c r="N605" s="235"/>
      <c r="O605" s="235"/>
      <c r="P605" s="235"/>
      <c r="Q605" s="235"/>
    </row>
    <row r="606" spans="1:17" ht="12" customHeight="1" x14ac:dyDescent="0.25">
      <c r="A606" s="235"/>
      <c r="B606" s="235"/>
      <c r="C606" s="235"/>
      <c r="D606" s="235"/>
      <c r="E606" s="235"/>
      <c r="F606" s="235"/>
      <c r="G606" s="235"/>
      <c r="H606" s="235"/>
      <c r="I606" s="235"/>
      <c r="J606" s="235"/>
      <c r="K606" s="235"/>
      <c r="L606" s="235"/>
      <c r="M606" s="235"/>
      <c r="N606" s="235"/>
      <c r="O606" s="235"/>
      <c r="P606" s="235"/>
      <c r="Q606" s="235"/>
    </row>
    <row r="607" spans="1:17" ht="12" customHeight="1" x14ac:dyDescent="0.25">
      <c r="A607" s="235"/>
      <c r="B607" s="235"/>
      <c r="C607" s="235"/>
      <c r="D607" s="235"/>
      <c r="E607" s="235"/>
      <c r="F607" s="235"/>
      <c r="G607" s="235"/>
      <c r="H607" s="235"/>
      <c r="I607" s="235"/>
      <c r="J607" s="235"/>
      <c r="K607" s="235"/>
      <c r="L607" s="235"/>
      <c r="M607" s="235"/>
      <c r="N607" s="235"/>
      <c r="O607" s="235"/>
      <c r="P607" s="235"/>
      <c r="Q607" s="235"/>
    </row>
    <row r="608" spans="1:17" ht="12" customHeight="1" x14ac:dyDescent="0.25">
      <c r="A608" s="235"/>
      <c r="B608" s="235"/>
      <c r="C608" s="235"/>
      <c r="D608" s="235"/>
      <c r="E608" s="235"/>
      <c r="F608" s="235"/>
      <c r="G608" s="235"/>
      <c r="H608" s="235"/>
      <c r="I608" s="235"/>
      <c r="J608" s="235"/>
      <c r="K608" s="235"/>
      <c r="L608" s="235"/>
      <c r="M608" s="235"/>
      <c r="N608" s="235"/>
      <c r="O608" s="235"/>
      <c r="P608" s="235"/>
      <c r="Q608" s="235"/>
    </row>
    <row r="609" spans="1:17" ht="12" customHeight="1" x14ac:dyDescent="0.25">
      <c r="A609" s="235"/>
      <c r="B609" s="235"/>
      <c r="C609" s="235"/>
      <c r="D609" s="235"/>
      <c r="E609" s="235"/>
      <c r="F609" s="235"/>
      <c r="G609" s="235"/>
      <c r="H609" s="235"/>
      <c r="I609" s="235"/>
      <c r="J609" s="235"/>
      <c r="K609" s="235"/>
      <c r="L609" s="235"/>
      <c r="M609" s="235"/>
      <c r="N609" s="235"/>
      <c r="O609" s="235"/>
      <c r="P609" s="235"/>
      <c r="Q609" s="235"/>
    </row>
    <row r="610" spans="1:17" ht="12" customHeight="1" x14ac:dyDescent="0.25">
      <c r="A610" s="235"/>
      <c r="B610" s="235"/>
      <c r="C610" s="235"/>
      <c r="D610" s="235"/>
      <c r="E610" s="235"/>
      <c r="F610" s="235"/>
      <c r="G610" s="235"/>
      <c r="H610" s="235"/>
      <c r="I610" s="235"/>
      <c r="J610" s="235"/>
      <c r="K610" s="235"/>
      <c r="L610" s="235"/>
      <c r="M610" s="235"/>
      <c r="N610" s="235"/>
      <c r="O610" s="235"/>
      <c r="P610" s="235"/>
      <c r="Q610" s="235"/>
    </row>
    <row r="611" spans="1:17" ht="12" customHeight="1" x14ac:dyDescent="0.25">
      <c r="A611" s="235"/>
      <c r="B611" s="235"/>
      <c r="C611" s="235"/>
      <c r="D611" s="235"/>
      <c r="E611" s="235"/>
      <c r="F611" s="235"/>
      <c r="G611" s="235"/>
      <c r="H611" s="235"/>
      <c r="I611" s="235"/>
      <c r="J611" s="235"/>
      <c r="K611" s="235"/>
      <c r="L611" s="235"/>
      <c r="M611" s="235"/>
      <c r="N611" s="235"/>
      <c r="O611" s="235"/>
      <c r="P611" s="235"/>
      <c r="Q611" s="235"/>
    </row>
    <row r="612" spans="1:17" ht="12" customHeight="1" x14ac:dyDescent="0.25">
      <c r="A612" s="235"/>
      <c r="B612" s="235"/>
      <c r="C612" s="235"/>
      <c r="D612" s="235"/>
      <c r="E612" s="235"/>
      <c r="F612" s="235"/>
      <c r="G612" s="235"/>
      <c r="H612" s="235"/>
      <c r="I612" s="235"/>
      <c r="J612" s="235"/>
      <c r="K612" s="235"/>
      <c r="L612" s="235"/>
      <c r="M612" s="235"/>
      <c r="N612" s="235"/>
      <c r="O612" s="235"/>
      <c r="P612" s="235"/>
      <c r="Q612" s="235"/>
    </row>
    <row r="613" spans="1:17" ht="12" customHeight="1" x14ac:dyDescent="0.25">
      <c r="A613" s="235"/>
      <c r="B613" s="235"/>
      <c r="C613" s="235"/>
      <c r="D613" s="235"/>
      <c r="E613" s="235"/>
      <c r="F613" s="235"/>
      <c r="G613" s="235"/>
      <c r="H613" s="235"/>
      <c r="I613" s="235"/>
      <c r="J613" s="235"/>
      <c r="K613" s="235"/>
      <c r="L613" s="235"/>
      <c r="M613" s="235"/>
      <c r="N613" s="235"/>
      <c r="O613" s="235"/>
      <c r="P613" s="235"/>
      <c r="Q613" s="235"/>
    </row>
    <row r="614" spans="1:17" ht="12" customHeight="1" x14ac:dyDescent="0.25">
      <c r="A614" s="235"/>
      <c r="B614" s="235"/>
      <c r="C614" s="235"/>
      <c r="D614" s="235"/>
      <c r="E614" s="235"/>
      <c r="F614" s="235"/>
      <c r="G614" s="235"/>
      <c r="H614" s="235"/>
      <c r="I614" s="235"/>
      <c r="J614" s="235"/>
      <c r="K614" s="235"/>
      <c r="L614" s="235"/>
      <c r="M614" s="235"/>
      <c r="N614" s="235"/>
      <c r="O614" s="235"/>
      <c r="P614" s="235"/>
      <c r="Q614" s="235"/>
    </row>
    <row r="615" spans="1:17" ht="12" customHeight="1" x14ac:dyDescent="0.25">
      <c r="A615" s="235"/>
      <c r="B615" s="235"/>
      <c r="C615" s="235"/>
      <c r="D615" s="235"/>
      <c r="E615" s="235"/>
      <c r="F615" s="235"/>
      <c r="G615" s="235"/>
      <c r="H615" s="235"/>
      <c r="I615" s="235"/>
      <c r="J615" s="235"/>
      <c r="K615" s="235"/>
      <c r="L615" s="235"/>
      <c r="M615" s="235"/>
      <c r="N615" s="235"/>
      <c r="O615" s="235"/>
      <c r="P615" s="235"/>
      <c r="Q615" s="235"/>
    </row>
    <row r="616" spans="1:17" ht="12" customHeight="1" x14ac:dyDescent="0.25">
      <c r="A616" s="235"/>
      <c r="B616" s="235"/>
      <c r="C616" s="235"/>
      <c r="D616" s="235"/>
      <c r="E616" s="235"/>
      <c r="F616" s="235"/>
      <c r="G616" s="235"/>
      <c r="H616" s="235"/>
      <c r="I616" s="235"/>
      <c r="J616" s="235"/>
      <c r="K616" s="235"/>
      <c r="L616" s="235"/>
      <c r="M616" s="235"/>
      <c r="N616" s="235"/>
      <c r="O616" s="235"/>
      <c r="P616" s="235"/>
      <c r="Q616" s="235"/>
    </row>
    <row r="617" spans="1:17" ht="12" customHeight="1" x14ac:dyDescent="0.25">
      <c r="A617" s="235"/>
      <c r="B617" s="235"/>
      <c r="C617" s="235"/>
      <c r="D617" s="235"/>
      <c r="E617" s="235"/>
      <c r="F617" s="235"/>
      <c r="G617" s="235"/>
      <c r="H617" s="235"/>
      <c r="I617" s="235"/>
      <c r="J617" s="235"/>
      <c r="K617" s="235"/>
      <c r="L617" s="235"/>
      <c r="M617" s="235"/>
      <c r="N617" s="235"/>
      <c r="O617" s="235"/>
      <c r="P617" s="235"/>
      <c r="Q617" s="235"/>
    </row>
    <row r="618" spans="1:17" ht="12" customHeight="1" x14ac:dyDescent="0.25">
      <c r="A618" s="235"/>
      <c r="B618" s="235"/>
      <c r="C618" s="235"/>
      <c r="D618" s="235"/>
      <c r="E618" s="235"/>
      <c r="F618" s="235"/>
      <c r="G618" s="235"/>
      <c r="H618" s="235"/>
      <c r="I618" s="235"/>
      <c r="J618" s="235"/>
      <c r="K618" s="235"/>
      <c r="L618" s="235"/>
      <c r="M618" s="235"/>
      <c r="N618" s="235"/>
      <c r="O618" s="235"/>
      <c r="P618" s="235"/>
      <c r="Q618" s="235"/>
    </row>
    <row r="619" spans="1:17" ht="12" customHeight="1" x14ac:dyDescent="0.25">
      <c r="A619" s="235"/>
      <c r="B619" s="235"/>
      <c r="C619" s="235"/>
      <c r="D619" s="235"/>
      <c r="E619" s="235"/>
      <c r="F619" s="235"/>
      <c r="G619" s="235"/>
      <c r="H619" s="235"/>
      <c r="I619" s="235"/>
      <c r="J619" s="235"/>
      <c r="K619" s="235"/>
      <c r="L619" s="235"/>
      <c r="M619" s="235"/>
      <c r="N619" s="235"/>
      <c r="O619" s="235"/>
      <c r="P619" s="235"/>
      <c r="Q619" s="235"/>
    </row>
    <row r="620" spans="1:17" ht="12" customHeight="1" x14ac:dyDescent="0.25">
      <c r="A620" s="235"/>
      <c r="B620" s="235"/>
      <c r="C620" s="235"/>
      <c r="D620" s="235"/>
      <c r="E620" s="235"/>
      <c r="F620" s="235"/>
      <c r="G620" s="235"/>
      <c r="H620" s="235"/>
      <c r="I620" s="235"/>
      <c r="J620" s="235"/>
      <c r="K620" s="235"/>
      <c r="L620" s="235"/>
      <c r="M620" s="235"/>
      <c r="N620" s="235"/>
      <c r="O620" s="235"/>
      <c r="P620" s="235"/>
      <c r="Q620" s="235"/>
    </row>
    <row r="621" spans="1:17" ht="12" customHeight="1" x14ac:dyDescent="0.25">
      <c r="A621" s="235"/>
      <c r="B621" s="235"/>
      <c r="C621" s="235"/>
      <c r="D621" s="235"/>
      <c r="E621" s="235"/>
      <c r="F621" s="235"/>
      <c r="G621" s="235"/>
      <c r="H621" s="235"/>
      <c r="I621" s="235"/>
      <c r="J621" s="235"/>
      <c r="K621" s="235"/>
      <c r="L621" s="235"/>
      <c r="M621" s="235"/>
      <c r="N621" s="235"/>
      <c r="O621" s="235"/>
      <c r="P621" s="235"/>
      <c r="Q621" s="235"/>
    </row>
    <row r="622" spans="1:17" ht="12" customHeight="1" x14ac:dyDescent="0.25">
      <c r="A622" s="235"/>
      <c r="B622" s="235"/>
      <c r="C622" s="235"/>
      <c r="D622" s="235"/>
      <c r="E622" s="235"/>
      <c r="F622" s="235"/>
      <c r="G622" s="235"/>
      <c r="H622" s="235"/>
      <c r="I622" s="235"/>
      <c r="J622" s="235"/>
      <c r="K622" s="235"/>
      <c r="L622" s="235"/>
      <c r="M622" s="235"/>
      <c r="N622" s="235"/>
      <c r="O622" s="235"/>
      <c r="P622" s="235"/>
      <c r="Q622" s="235"/>
    </row>
    <row r="623" spans="1:17" ht="12" customHeight="1" x14ac:dyDescent="0.25">
      <c r="A623" s="235"/>
      <c r="B623" s="235"/>
      <c r="C623" s="235"/>
      <c r="D623" s="235"/>
      <c r="E623" s="235"/>
      <c r="F623" s="235"/>
      <c r="G623" s="235"/>
      <c r="H623" s="235"/>
      <c r="I623" s="235"/>
      <c r="J623" s="235"/>
      <c r="K623" s="235"/>
      <c r="L623" s="235"/>
      <c r="M623" s="235"/>
      <c r="N623" s="235"/>
      <c r="O623" s="235"/>
      <c r="P623" s="235"/>
      <c r="Q623" s="235"/>
    </row>
    <row r="624" spans="1:17" ht="12" customHeight="1" x14ac:dyDescent="0.25">
      <c r="A624" s="235"/>
      <c r="B624" s="235"/>
      <c r="C624" s="235"/>
      <c r="D624" s="235"/>
      <c r="E624" s="235"/>
      <c r="F624" s="235"/>
      <c r="G624" s="235"/>
      <c r="H624" s="235"/>
      <c r="I624" s="235"/>
      <c r="J624" s="235"/>
      <c r="K624" s="235"/>
      <c r="L624" s="235"/>
      <c r="M624" s="235"/>
      <c r="N624" s="235"/>
      <c r="O624" s="235"/>
      <c r="P624" s="235"/>
      <c r="Q624" s="235"/>
    </row>
    <row r="625" spans="1:17" ht="12" customHeight="1" x14ac:dyDescent="0.25">
      <c r="A625" s="235"/>
      <c r="B625" s="235"/>
      <c r="C625" s="235"/>
      <c r="D625" s="235"/>
      <c r="E625" s="235"/>
      <c r="F625" s="235"/>
      <c r="G625" s="235"/>
      <c r="H625" s="235"/>
      <c r="I625" s="235"/>
      <c r="J625" s="235"/>
      <c r="K625" s="235"/>
      <c r="L625" s="235"/>
      <c r="M625" s="235"/>
      <c r="N625" s="235"/>
      <c r="O625" s="235"/>
      <c r="P625" s="235"/>
      <c r="Q625" s="235"/>
    </row>
    <row r="626" spans="1:17" ht="12" customHeight="1" x14ac:dyDescent="0.25">
      <c r="A626" s="235"/>
      <c r="B626" s="235"/>
      <c r="C626" s="235"/>
      <c r="D626" s="235"/>
      <c r="E626" s="235"/>
      <c r="F626" s="235"/>
      <c r="G626" s="235"/>
      <c r="H626" s="235"/>
      <c r="I626" s="235"/>
      <c r="J626" s="235"/>
      <c r="K626" s="235"/>
      <c r="L626" s="235"/>
      <c r="M626" s="235"/>
      <c r="N626" s="235"/>
      <c r="O626" s="235"/>
      <c r="P626" s="235"/>
      <c r="Q626" s="235"/>
    </row>
    <row r="627" spans="1:17" ht="12" customHeight="1" x14ac:dyDescent="0.25">
      <c r="A627" s="235"/>
      <c r="B627" s="235"/>
      <c r="C627" s="235"/>
      <c r="D627" s="235"/>
      <c r="E627" s="235"/>
      <c r="F627" s="235"/>
      <c r="G627" s="235"/>
      <c r="H627" s="235"/>
      <c r="I627" s="235"/>
      <c r="J627" s="235"/>
      <c r="K627" s="235"/>
      <c r="L627" s="235"/>
      <c r="M627" s="235"/>
      <c r="N627" s="235"/>
      <c r="O627" s="235"/>
      <c r="P627" s="235"/>
      <c r="Q627" s="235"/>
    </row>
    <row r="628" spans="1:17" ht="12" customHeight="1" x14ac:dyDescent="0.25">
      <c r="A628" s="235"/>
      <c r="B628" s="235"/>
      <c r="C628" s="235"/>
      <c r="D628" s="235"/>
      <c r="E628" s="235"/>
      <c r="F628" s="235"/>
      <c r="G628" s="235"/>
      <c r="H628" s="235"/>
      <c r="I628" s="235"/>
      <c r="J628" s="235"/>
      <c r="K628" s="235"/>
      <c r="L628" s="235"/>
      <c r="M628" s="235"/>
      <c r="N628" s="235"/>
      <c r="O628" s="235"/>
      <c r="P628" s="235"/>
      <c r="Q628" s="235"/>
    </row>
    <row r="629" spans="1:17" ht="12" customHeight="1" x14ac:dyDescent="0.25">
      <c r="A629" s="235"/>
      <c r="B629" s="235"/>
      <c r="C629" s="235"/>
      <c r="D629" s="235"/>
      <c r="E629" s="235"/>
      <c r="F629" s="235"/>
      <c r="G629" s="235"/>
      <c r="H629" s="235"/>
      <c r="I629" s="235"/>
      <c r="J629" s="235"/>
      <c r="K629" s="235"/>
      <c r="L629" s="235"/>
      <c r="M629" s="235"/>
      <c r="N629" s="235"/>
      <c r="O629" s="235"/>
      <c r="P629" s="235"/>
      <c r="Q629" s="235"/>
    </row>
    <row r="630" spans="1:17" ht="12" customHeight="1" x14ac:dyDescent="0.25">
      <c r="A630" s="235"/>
      <c r="B630" s="235"/>
      <c r="C630" s="235"/>
      <c r="D630" s="235"/>
      <c r="E630" s="235"/>
      <c r="F630" s="235"/>
      <c r="G630" s="235"/>
      <c r="H630" s="235"/>
      <c r="I630" s="235"/>
      <c r="J630" s="235"/>
      <c r="K630" s="235"/>
      <c r="L630" s="235"/>
      <c r="M630" s="235"/>
      <c r="N630" s="235"/>
      <c r="O630" s="235"/>
      <c r="P630" s="235"/>
      <c r="Q630" s="235"/>
    </row>
    <row r="631" spans="1:17" ht="12" customHeight="1" x14ac:dyDescent="0.25">
      <c r="A631" s="235"/>
      <c r="B631" s="235"/>
      <c r="C631" s="235"/>
      <c r="D631" s="235"/>
      <c r="E631" s="235"/>
      <c r="F631" s="235"/>
      <c r="G631" s="235"/>
      <c r="H631" s="235"/>
      <c r="I631" s="235"/>
      <c r="J631" s="235"/>
      <c r="K631" s="235"/>
      <c r="L631" s="235"/>
      <c r="M631" s="235"/>
      <c r="N631" s="235"/>
      <c r="O631" s="235"/>
      <c r="P631" s="235"/>
      <c r="Q631" s="235"/>
    </row>
    <row r="632" spans="1:17" ht="12" customHeight="1" x14ac:dyDescent="0.25">
      <c r="A632" s="235"/>
      <c r="B632" s="235"/>
      <c r="C632" s="235"/>
      <c r="D632" s="235"/>
      <c r="E632" s="235"/>
      <c r="F632" s="235"/>
      <c r="G632" s="235"/>
      <c r="H632" s="235"/>
      <c r="I632" s="235"/>
      <c r="J632" s="235"/>
      <c r="K632" s="235"/>
      <c r="L632" s="235"/>
      <c r="M632" s="235"/>
      <c r="N632" s="235"/>
      <c r="O632" s="235"/>
      <c r="P632" s="235"/>
      <c r="Q632" s="235"/>
    </row>
    <row r="633" spans="1:17" ht="12" customHeight="1" x14ac:dyDescent="0.25">
      <c r="A633" s="235"/>
      <c r="B633" s="235"/>
      <c r="C633" s="235"/>
      <c r="D633" s="235"/>
      <c r="E633" s="235"/>
      <c r="F633" s="235"/>
      <c r="G633" s="235"/>
      <c r="H633" s="235"/>
      <c r="I633" s="235"/>
      <c r="J633" s="235"/>
      <c r="K633" s="235"/>
      <c r="L633" s="235"/>
      <c r="M633" s="235"/>
      <c r="N633" s="235"/>
      <c r="O633" s="235"/>
      <c r="P633" s="235"/>
      <c r="Q633" s="235"/>
    </row>
    <row r="634" spans="1:17" ht="12" customHeight="1" x14ac:dyDescent="0.25">
      <c r="A634" s="235"/>
      <c r="B634" s="235"/>
      <c r="C634" s="235"/>
      <c r="D634" s="235"/>
      <c r="E634" s="235"/>
      <c r="F634" s="235"/>
      <c r="G634" s="235"/>
      <c r="H634" s="235"/>
      <c r="I634" s="235"/>
      <c r="J634" s="235"/>
      <c r="K634" s="235"/>
      <c r="L634" s="235"/>
      <c r="M634" s="235"/>
      <c r="N634" s="235"/>
      <c r="O634" s="235"/>
      <c r="P634" s="235"/>
      <c r="Q634" s="235"/>
    </row>
    <row r="635" spans="1:17" ht="12" customHeight="1" x14ac:dyDescent="0.25">
      <c r="A635" s="235"/>
      <c r="B635" s="235"/>
      <c r="C635" s="235"/>
      <c r="D635" s="235"/>
      <c r="E635" s="235"/>
      <c r="F635" s="235"/>
      <c r="G635" s="235"/>
      <c r="H635" s="235"/>
      <c r="I635" s="235"/>
      <c r="J635" s="235"/>
      <c r="K635" s="235"/>
      <c r="L635" s="235"/>
      <c r="M635" s="235"/>
      <c r="N635" s="235"/>
      <c r="O635" s="235"/>
      <c r="P635" s="235"/>
      <c r="Q635" s="235"/>
    </row>
    <row r="636" spans="1:17" ht="12" customHeight="1" x14ac:dyDescent="0.25">
      <c r="A636" s="235"/>
      <c r="B636" s="235"/>
      <c r="C636" s="235"/>
      <c r="D636" s="235"/>
      <c r="E636" s="235"/>
      <c r="F636" s="235"/>
      <c r="G636" s="235"/>
      <c r="H636" s="235"/>
      <c r="I636" s="235"/>
      <c r="J636" s="235"/>
      <c r="K636" s="235"/>
      <c r="L636" s="235"/>
      <c r="M636" s="235"/>
      <c r="N636" s="235"/>
      <c r="O636" s="235"/>
      <c r="P636" s="235"/>
      <c r="Q636" s="235"/>
    </row>
    <row r="637" spans="1:17" ht="12" customHeight="1" x14ac:dyDescent="0.25">
      <c r="A637" s="235"/>
      <c r="B637" s="235"/>
      <c r="C637" s="235"/>
      <c r="D637" s="235"/>
      <c r="E637" s="235"/>
      <c r="F637" s="235"/>
      <c r="G637" s="235"/>
      <c r="H637" s="235"/>
      <c r="I637" s="235"/>
      <c r="J637" s="235"/>
      <c r="K637" s="235"/>
      <c r="L637" s="235"/>
      <c r="M637" s="235"/>
      <c r="N637" s="235"/>
      <c r="O637" s="235"/>
      <c r="P637" s="235"/>
      <c r="Q637" s="235"/>
    </row>
    <row r="638" spans="1:17" ht="12" customHeight="1" x14ac:dyDescent="0.25">
      <c r="A638" s="235"/>
      <c r="B638" s="235"/>
      <c r="C638" s="235"/>
      <c r="D638" s="235"/>
      <c r="E638" s="235"/>
      <c r="F638" s="235"/>
      <c r="G638" s="235"/>
      <c r="H638" s="235"/>
      <c r="I638" s="235"/>
      <c r="J638" s="235"/>
      <c r="K638" s="235"/>
      <c r="L638" s="235"/>
      <c r="M638" s="235"/>
      <c r="N638" s="235"/>
      <c r="O638" s="235"/>
      <c r="P638" s="235"/>
      <c r="Q638" s="235"/>
    </row>
    <row r="639" spans="1:17" ht="12" customHeight="1" x14ac:dyDescent="0.25">
      <c r="A639" s="235"/>
      <c r="B639" s="235"/>
      <c r="C639" s="235"/>
      <c r="D639" s="235"/>
      <c r="E639" s="235"/>
      <c r="F639" s="235"/>
      <c r="G639" s="235"/>
      <c r="H639" s="235"/>
      <c r="I639" s="235"/>
      <c r="J639" s="235"/>
      <c r="K639" s="235"/>
      <c r="L639" s="235"/>
      <c r="M639" s="235"/>
      <c r="N639" s="235"/>
      <c r="O639" s="235"/>
      <c r="P639" s="235"/>
      <c r="Q639" s="235"/>
    </row>
    <row r="640" spans="1:17" ht="12" customHeight="1" x14ac:dyDescent="0.25">
      <c r="A640" s="235"/>
      <c r="B640" s="235"/>
      <c r="C640" s="235"/>
      <c r="D640" s="235"/>
      <c r="E640" s="235"/>
      <c r="F640" s="235"/>
      <c r="G640" s="235"/>
      <c r="H640" s="235"/>
      <c r="I640" s="235"/>
      <c r="J640" s="235"/>
      <c r="K640" s="235"/>
      <c r="L640" s="235"/>
      <c r="M640" s="235"/>
      <c r="N640" s="235"/>
      <c r="O640" s="235"/>
      <c r="P640" s="235"/>
      <c r="Q640" s="235"/>
    </row>
    <row r="641" spans="1:17" ht="12" customHeight="1" x14ac:dyDescent="0.25">
      <c r="A641" s="235"/>
      <c r="B641" s="235"/>
      <c r="C641" s="235"/>
      <c r="D641" s="235"/>
      <c r="E641" s="235"/>
      <c r="F641" s="235"/>
      <c r="G641" s="235"/>
      <c r="H641" s="235"/>
      <c r="I641" s="235"/>
      <c r="J641" s="235"/>
      <c r="K641" s="235"/>
      <c r="L641" s="235"/>
      <c r="M641" s="235"/>
      <c r="N641" s="235"/>
      <c r="O641" s="235"/>
      <c r="P641" s="235"/>
      <c r="Q641" s="235"/>
    </row>
    <row r="642" spans="1:17" ht="12" customHeight="1" x14ac:dyDescent="0.25">
      <c r="A642" s="235"/>
      <c r="B642" s="235"/>
      <c r="C642" s="235"/>
      <c r="D642" s="235"/>
      <c r="E642" s="235"/>
      <c r="F642" s="235"/>
      <c r="G642" s="235"/>
      <c r="H642" s="235"/>
      <c r="I642" s="235"/>
      <c r="J642" s="235"/>
      <c r="K642" s="235"/>
      <c r="L642" s="235"/>
      <c r="M642" s="235"/>
      <c r="N642" s="235"/>
      <c r="O642" s="235"/>
      <c r="P642" s="235"/>
      <c r="Q642" s="235"/>
    </row>
    <row r="643" spans="1:17" ht="12" customHeight="1" x14ac:dyDescent="0.25">
      <c r="A643" s="235"/>
      <c r="B643" s="235"/>
      <c r="C643" s="235"/>
      <c r="D643" s="235"/>
      <c r="E643" s="235"/>
      <c r="F643" s="235"/>
      <c r="G643" s="235"/>
      <c r="H643" s="235"/>
      <c r="I643" s="235"/>
      <c r="J643" s="235"/>
      <c r="K643" s="235"/>
      <c r="L643" s="235"/>
      <c r="M643" s="235"/>
      <c r="N643" s="235"/>
      <c r="O643" s="235"/>
      <c r="P643" s="235"/>
      <c r="Q643" s="235"/>
    </row>
    <row r="644" spans="1:17" ht="12" customHeight="1" x14ac:dyDescent="0.25">
      <c r="A644" s="235"/>
      <c r="B644" s="235"/>
      <c r="C644" s="235"/>
      <c r="D644" s="235"/>
      <c r="E644" s="235"/>
      <c r="F644" s="235"/>
      <c r="G644" s="235"/>
      <c r="H644" s="235"/>
      <c r="I644" s="235"/>
      <c r="J644" s="235"/>
      <c r="K644" s="235"/>
      <c r="L644" s="235"/>
      <c r="M644" s="235"/>
      <c r="N644" s="235"/>
      <c r="O644" s="235"/>
      <c r="P644" s="235"/>
      <c r="Q644" s="235"/>
    </row>
    <row r="645" spans="1:17" ht="12" customHeight="1" x14ac:dyDescent="0.25">
      <c r="A645" s="235"/>
      <c r="B645" s="235"/>
      <c r="C645" s="235"/>
      <c r="D645" s="235"/>
      <c r="E645" s="235"/>
      <c r="F645" s="235"/>
      <c r="G645" s="235"/>
      <c r="H645" s="235"/>
      <c r="I645" s="235"/>
      <c r="J645" s="235"/>
      <c r="K645" s="235"/>
      <c r="L645" s="235"/>
      <c r="M645" s="235"/>
      <c r="N645" s="235"/>
      <c r="O645" s="235"/>
      <c r="P645" s="235"/>
      <c r="Q645" s="235"/>
    </row>
    <row r="646" spans="1:17" ht="12" customHeight="1" x14ac:dyDescent="0.25">
      <c r="A646" s="235"/>
      <c r="B646" s="235"/>
      <c r="C646" s="235"/>
      <c r="D646" s="235"/>
      <c r="E646" s="235"/>
      <c r="F646" s="235"/>
      <c r="G646" s="235"/>
      <c r="H646" s="235"/>
      <c r="I646" s="235"/>
      <c r="J646" s="235"/>
      <c r="K646" s="235"/>
      <c r="L646" s="235"/>
      <c r="M646" s="235"/>
      <c r="N646" s="235"/>
      <c r="O646" s="235"/>
      <c r="P646" s="235"/>
      <c r="Q646" s="235"/>
    </row>
    <row r="647" spans="1:17" ht="12" customHeight="1" x14ac:dyDescent="0.25">
      <c r="A647" s="235"/>
      <c r="B647" s="235"/>
      <c r="C647" s="235"/>
      <c r="D647" s="235"/>
      <c r="E647" s="235"/>
      <c r="F647" s="235"/>
      <c r="G647" s="235"/>
      <c r="H647" s="235"/>
      <c r="I647" s="235"/>
      <c r="J647" s="235"/>
      <c r="K647" s="235"/>
      <c r="L647" s="235"/>
      <c r="M647" s="235"/>
      <c r="N647" s="235"/>
      <c r="O647" s="235"/>
      <c r="P647" s="235"/>
      <c r="Q647" s="235"/>
    </row>
    <row r="648" spans="1:17" ht="12" customHeight="1" x14ac:dyDescent="0.25">
      <c r="A648" s="235"/>
      <c r="B648" s="235"/>
      <c r="C648" s="235"/>
      <c r="D648" s="235"/>
      <c r="E648" s="235"/>
      <c r="F648" s="235"/>
      <c r="G648" s="235"/>
      <c r="H648" s="235"/>
      <c r="I648" s="235"/>
      <c r="J648" s="235"/>
      <c r="K648" s="235"/>
      <c r="L648" s="235"/>
      <c r="M648" s="235"/>
      <c r="N648" s="235"/>
      <c r="O648" s="235"/>
      <c r="P648" s="235"/>
      <c r="Q648" s="235"/>
    </row>
    <row r="649" spans="1:17" ht="12" customHeight="1" x14ac:dyDescent="0.25">
      <c r="A649" s="235"/>
      <c r="B649" s="235"/>
      <c r="C649" s="235"/>
      <c r="D649" s="235"/>
      <c r="E649" s="235"/>
      <c r="F649" s="235"/>
      <c r="G649" s="235"/>
      <c r="H649" s="235"/>
      <c r="I649" s="235"/>
      <c r="J649" s="235"/>
      <c r="K649" s="235"/>
      <c r="L649" s="235"/>
      <c r="M649" s="235"/>
      <c r="N649" s="235"/>
      <c r="O649" s="235"/>
      <c r="P649" s="235"/>
      <c r="Q649" s="235"/>
    </row>
    <row r="650" spans="1:17" ht="12" customHeight="1" x14ac:dyDescent="0.25">
      <c r="A650" s="235"/>
      <c r="B650" s="235"/>
      <c r="C650" s="235"/>
      <c r="D650" s="235"/>
      <c r="E650" s="235"/>
      <c r="F650" s="235"/>
      <c r="G650" s="235"/>
      <c r="H650" s="235"/>
      <c r="I650" s="235"/>
      <c r="J650" s="235"/>
      <c r="K650" s="235"/>
      <c r="L650" s="235"/>
      <c r="M650" s="235"/>
      <c r="N650" s="235"/>
      <c r="O650" s="235"/>
      <c r="P650" s="235"/>
      <c r="Q650" s="235"/>
    </row>
    <row r="651" spans="1:17" ht="12" customHeight="1" x14ac:dyDescent="0.25">
      <c r="A651" s="235"/>
      <c r="B651" s="235"/>
      <c r="C651" s="235"/>
      <c r="D651" s="235"/>
      <c r="E651" s="235"/>
      <c r="F651" s="235"/>
      <c r="G651" s="235"/>
      <c r="H651" s="235"/>
      <c r="I651" s="235"/>
      <c r="J651" s="235"/>
      <c r="K651" s="235"/>
      <c r="L651" s="235"/>
      <c r="M651" s="235"/>
      <c r="N651" s="235"/>
      <c r="O651" s="235"/>
      <c r="P651" s="235"/>
      <c r="Q651" s="235"/>
    </row>
    <row r="652" spans="1:17" ht="12" customHeight="1" x14ac:dyDescent="0.25">
      <c r="A652" s="235"/>
      <c r="B652" s="235"/>
      <c r="C652" s="235"/>
      <c r="D652" s="235"/>
      <c r="E652" s="235"/>
      <c r="F652" s="235"/>
      <c r="G652" s="235"/>
      <c r="H652" s="235"/>
      <c r="I652" s="235"/>
      <c r="J652" s="235"/>
      <c r="K652" s="235"/>
      <c r="L652" s="235"/>
      <c r="M652" s="235"/>
      <c r="N652" s="235"/>
      <c r="O652" s="235"/>
      <c r="P652" s="235"/>
      <c r="Q652" s="235"/>
    </row>
    <row r="653" spans="1:17" ht="12" customHeight="1" x14ac:dyDescent="0.25">
      <c r="A653" s="235"/>
      <c r="B653" s="235"/>
      <c r="C653" s="235"/>
      <c r="D653" s="235"/>
      <c r="E653" s="235"/>
      <c r="F653" s="235"/>
      <c r="G653" s="235"/>
      <c r="H653" s="235"/>
      <c r="I653" s="235"/>
      <c r="J653" s="235"/>
      <c r="K653" s="235"/>
      <c r="L653" s="235"/>
      <c r="M653" s="235"/>
      <c r="N653" s="235"/>
      <c r="O653" s="235"/>
      <c r="P653" s="235"/>
      <c r="Q653" s="235"/>
    </row>
    <row r="654" spans="1:17" ht="12" customHeight="1" x14ac:dyDescent="0.25">
      <c r="A654" s="235"/>
      <c r="B654" s="235"/>
      <c r="C654" s="235"/>
      <c r="D654" s="235"/>
      <c r="E654" s="235"/>
      <c r="F654" s="235"/>
      <c r="G654" s="235"/>
      <c r="H654" s="235"/>
      <c r="I654" s="235"/>
      <c r="J654" s="235"/>
      <c r="K654" s="235"/>
      <c r="L654" s="235"/>
      <c r="M654" s="235"/>
      <c r="N654" s="235"/>
      <c r="O654" s="235"/>
      <c r="P654" s="235"/>
      <c r="Q654" s="235"/>
    </row>
    <row r="655" spans="1:17" ht="12" customHeight="1" x14ac:dyDescent="0.25">
      <c r="A655" s="235"/>
      <c r="B655" s="235"/>
      <c r="C655" s="235"/>
      <c r="D655" s="235"/>
      <c r="E655" s="235"/>
      <c r="F655" s="235"/>
      <c r="G655" s="235"/>
      <c r="H655" s="235"/>
      <c r="I655" s="235"/>
      <c r="J655" s="235"/>
      <c r="K655" s="235"/>
      <c r="L655" s="235"/>
      <c r="M655" s="235"/>
      <c r="N655" s="235"/>
      <c r="O655" s="235"/>
      <c r="P655" s="235"/>
      <c r="Q655" s="235"/>
    </row>
    <row r="656" spans="1:17" ht="12" customHeight="1" x14ac:dyDescent="0.25">
      <c r="A656" s="235"/>
      <c r="B656" s="235"/>
      <c r="C656" s="235"/>
      <c r="D656" s="235"/>
      <c r="E656" s="235"/>
      <c r="F656" s="235"/>
      <c r="G656" s="235"/>
      <c r="H656" s="235"/>
      <c r="I656" s="235"/>
      <c r="J656" s="235"/>
      <c r="K656" s="235"/>
      <c r="L656" s="235"/>
      <c r="M656" s="235"/>
      <c r="N656" s="235"/>
      <c r="O656" s="235"/>
      <c r="P656" s="235"/>
      <c r="Q656" s="235"/>
    </row>
    <row r="657" spans="1:17" ht="12" customHeight="1" x14ac:dyDescent="0.25">
      <c r="A657" s="235"/>
      <c r="B657" s="235"/>
      <c r="C657" s="235"/>
      <c r="D657" s="235"/>
      <c r="E657" s="235"/>
      <c r="F657" s="235"/>
      <c r="G657" s="235"/>
      <c r="H657" s="235"/>
      <c r="I657" s="235"/>
      <c r="J657" s="235"/>
      <c r="K657" s="235"/>
      <c r="L657" s="235"/>
      <c r="M657" s="235"/>
      <c r="N657" s="235"/>
      <c r="O657" s="235"/>
      <c r="P657" s="235"/>
      <c r="Q657" s="235"/>
    </row>
    <row r="658" spans="1:17" ht="12" customHeight="1" x14ac:dyDescent="0.25">
      <c r="A658" s="235"/>
      <c r="B658" s="235"/>
      <c r="C658" s="235"/>
      <c r="D658" s="235"/>
      <c r="E658" s="235"/>
      <c r="F658" s="235"/>
      <c r="G658" s="235"/>
      <c r="H658" s="235"/>
      <c r="I658" s="235"/>
      <c r="J658" s="235"/>
      <c r="K658" s="235"/>
      <c r="L658" s="235"/>
      <c r="M658" s="235"/>
      <c r="N658" s="235"/>
      <c r="O658" s="235"/>
      <c r="P658" s="235"/>
      <c r="Q658" s="235"/>
    </row>
    <row r="659" spans="1:17" ht="12" customHeight="1" x14ac:dyDescent="0.25">
      <c r="A659" s="235"/>
      <c r="B659" s="235"/>
      <c r="C659" s="235"/>
      <c r="D659" s="235"/>
      <c r="E659" s="235"/>
      <c r="F659" s="235"/>
      <c r="G659" s="235"/>
      <c r="H659" s="235"/>
      <c r="I659" s="235"/>
      <c r="J659" s="235"/>
      <c r="K659" s="235"/>
      <c r="L659" s="235"/>
      <c r="M659" s="235"/>
      <c r="N659" s="235"/>
      <c r="O659" s="235"/>
      <c r="P659" s="235"/>
      <c r="Q659" s="235"/>
    </row>
    <row r="660" spans="1:17" ht="12" customHeight="1" x14ac:dyDescent="0.25">
      <c r="A660" s="235"/>
      <c r="B660" s="235"/>
      <c r="C660" s="235"/>
      <c r="D660" s="235"/>
      <c r="E660" s="235"/>
      <c r="F660" s="235"/>
      <c r="G660" s="235"/>
      <c r="H660" s="235"/>
      <c r="I660" s="235"/>
      <c r="J660" s="235"/>
      <c r="K660" s="235"/>
      <c r="L660" s="235"/>
      <c r="M660" s="235"/>
      <c r="N660" s="235"/>
      <c r="O660" s="235"/>
      <c r="P660" s="235"/>
      <c r="Q660" s="235"/>
    </row>
    <row r="661" spans="1:17" ht="12" customHeight="1" x14ac:dyDescent="0.25">
      <c r="A661" s="235"/>
      <c r="B661" s="235"/>
      <c r="C661" s="235"/>
      <c r="D661" s="235"/>
      <c r="E661" s="235"/>
      <c r="F661" s="235"/>
      <c r="G661" s="235"/>
      <c r="H661" s="235"/>
      <c r="I661" s="235"/>
      <c r="J661" s="235"/>
      <c r="K661" s="235"/>
      <c r="L661" s="235"/>
      <c r="M661" s="235"/>
      <c r="N661" s="235"/>
      <c r="O661" s="235"/>
      <c r="P661" s="235"/>
      <c r="Q661" s="235"/>
    </row>
    <row r="662" spans="1:17" ht="12" customHeight="1" x14ac:dyDescent="0.25">
      <c r="A662" s="235"/>
      <c r="B662" s="235"/>
      <c r="C662" s="235"/>
      <c r="D662" s="235"/>
      <c r="E662" s="235"/>
      <c r="F662" s="235"/>
      <c r="G662" s="235"/>
      <c r="H662" s="235"/>
      <c r="I662" s="235"/>
      <c r="J662" s="235"/>
      <c r="K662" s="235"/>
      <c r="L662" s="235"/>
      <c r="M662" s="235"/>
      <c r="N662" s="235"/>
      <c r="O662" s="235"/>
      <c r="P662" s="235"/>
      <c r="Q662" s="235"/>
    </row>
    <row r="663" spans="1:17" ht="12" customHeight="1" x14ac:dyDescent="0.25">
      <c r="A663" s="235"/>
      <c r="B663" s="235"/>
      <c r="C663" s="235"/>
      <c r="D663" s="235"/>
      <c r="E663" s="235"/>
      <c r="F663" s="235"/>
      <c r="G663" s="235"/>
      <c r="H663" s="235"/>
      <c r="I663" s="235"/>
      <c r="J663" s="235"/>
      <c r="K663" s="235"/>
      <c r="L663" s="235"/>
      <c r="M663" s="235"/>
      <c r="N663" s="235"/>
      <c r="O663" s="235"/>
      <c r="P663" s="235"/>
      <c r="Q663" s="235"/>
    </row>
    <row r="664" spans="1:17" ht="12" customHeight="1" x14ac:dyDescent="0.25">
      <c r="A664" s="235"/>
      <c r="B664" s="235"/>
      <c r="C664" s="235"/>
      <c r="D664" s="235"/>
      <c r="E664" s="235"/>
      <c r="F664" s="235"/>
      <c r="G664" s="235"/>
      <c r="H664" s="235"/>
      <c r="I664" s="235"/>
      <c r="J664" s="235"/>
      <c r="K664" s="235"/>
      <c r="L664" s="235"/>
      <c r="M664" s="235"/>
      <c r="N664" s="235"/>
      <c r="O664" s="235"/>
      <c r="P664" s="235"/>
      <c r="Q664" s="235"/>
    </row>
    <row r="665" spans="1:17" ht="12" customHeight="1" x14ac:dyDescent="0.25">
      <c r="A665" s="235"/>
      <c r="B665" s="235"/>
      <c r="C665" s="235"/>
      <c r="D665" s="235"/>
      <c r="E665" s="235"/>
      <c r="F665" s="235"/>
      <c r="G665" s="235"/>
      <c r="H665" s="235"/>
      <c r="I665" s="235"/>
      <c r="J665" s="235"/>
      <c r="K665" s="235"/>
      <c r="L665" s="235"/>
      <c r="M665" s="235"/>
      <c r="N665" s="235"/>
      <c r="O665" s="235"/>
      <c r="P665" s="235"/>
      <c r="Q665" s="235"/>
    </row>
    <row r="666" spans="1:17" ht="12" customHeight="1" x14ac:dyDescent="0.25">
      <c r="A666" s="235"/>
      <c r="B666" s="235"/>
      <c r="C666" s="235"/>
      <c r="D666" s="235"/>
      <c r="E666" s="235"/>
      <c r="F666" s="235"/>
      <c r="G666" s="235"/>
      <c r="H666" s="235"/>
      <c r="I666" s="235"/>
      <c r="J666" s="235"/>
      <c r="K666" s="235"/>
      <c r="L666" s="235"/>
      <c r="M666" s="235"/>
      <c r="N666" s="235"/>
      <c r="O666" s="235"/>
      <c r="P666" s="235"/>
      <c r="Q666" s="235"/>
    </row>
    <row r="667" spans="1:17" ht="12" customHeight="1" x14ac:dyDescent="0.25">
      <c r="A667" s="235"/>
      <c r="B667" s="235"/>
      <c r="C667" s="235"/>
      <c r="D667" s="235"/>
      <c r="E667" s="235"/>
      <c r="F667" s="235"/>
      <c r="G667" s="235"/>
      <c r="H667" s="235"/>
      <c r="I667" s="235"/>
      <c r="J667" s="235"/>
      <c r="K667" s="235"/>
      <c r="L667" s="235"/>
      <c r="M667" s="235"/>
      <c r="N667" s="235"/>
      <c r="O667" s="235"/>
      <c r="P667" s="235"/>
      <c r="Q667" s="235"/>
    </row>
    <row r="668" spans="1:17" ht="12" customHeight="1" x14ac:dyDescent="0.25">
      <c r="A668" s="235"/>
      <c r="B668" s="235"/>
      <c r="C668" s="235"/>
      <c r="D668" s="235"/>
      <c r="E668" s="235"/>
      <c r="F668" s="235"/>
      <c r="G668" s="235"/>
      <c r="H668" s="235"/>
      <c r="I668" s="235"/>
      <c r="J668" s="235"/>
      <c r="K668" s="235"/>
      <c r="L668" s="235"/>
      <c r="M668" s="235"/>
      <c r="N668" s="235"/>
      <c r="O668" s="235"/>
      <c r="P668" s="235"/>
      <c r="Q668" s="235"/>
    </row>
    <row r="669" spans="1:17" ht="12" customHeight="1" x14ac:dyDescent="0.25">
      <c r="A669" s="235"/>
      <c r="B669" s="235"/>
      <c r="C669" s="235"/>
      <c r="D669" s="235"/>
      <c r="E669" s="235"/>
      <c r="F669" s="235"/>
      <c r="G669" s="235"/>
      <c r="H669" s="235"/>
      <c r="I669" s="235"/>
      <c r="J669" s="235"/>
      <c r="K669" s="235"/>
      <c r="L669" s="235"/>
      <c r="M669" s="235"/>
      <c r="N669" s="235"/>
      <c r="O669" s="235"/>
      <c r="P669" s="235"/>
      <c r="Q669" s="235"/>
    </row>
    <row r="670" spans="1:17" ht="12" customHeight="1" x14ac:dyDescent="0.25">
      <c r="A670" s="235"/>
      <c r="B670" s="235"/>
      <c r="C670" s="235"/>
      <c r="D670" s="235"/>
      <c r="E670" s="235"/>
      <c r="F670" s="235"/>
      <c r="G670" s="235"/>
      <c r="H670" s="235"/>
      <c r="I670" s="235"/>
      <c r="J670" s="235"/>
      <c r="K670" s="235"/>
      <c r="L670" s="235"/>
      <c r="M670" s="235"/>
      <c r="N670" s="235"/>
      <c r="O670" s="235"/>
      <c r="P670" s="235"/>
      <c r="Q670" s="235"/>
    </row>
    <row r="671" spans="1:17" ht="12" customHeight="1" x14ac:dyDescent="0.25">
      <c r="A671" s="235"/>
      <c r="B671" s="235"/>
      <c r="C671" s="235"/>
      <c r="D671" s="235"/>
      <c r="E671" s="235"/>
      <c r="F671" s="235"/>
      <c r="G671" s="235"/>
      <c r="H671" s="235"/>
      <c r="I671" s="235"/>
      <c r="J671" s="235"/>
      <c r="K671" s="235"/>
      <c r="L671" s="235"/>
      <c r="M671" s="235"/>
      <c r="N671" s="235"/>
      <c r="O671" s="235"/>
      <c r="P671" s="235"/>
      <c r="Q671" s="235"/>
    </row>
    <row r="672" spans="1:17" ht="12" customHeight="1" x14ac:dyDescent="0.25">
      <c r="A672" s="235"/>
      <c r="B672" s="235"/>
      <c r="C672" s="235"/>
      <c r="D672" s="235"/>
      <c r="E672" s="235"/>
      <c r="F672" s="235"/>
      <c r="G672" s="235"/>
      <c r="H672" s="235"/>
      <c r="I672" s="235"/>
      <c r="J672" s="235"/>
      <c r="K672" s="235"/>
      <c r="L672" s="235"/>
      <c r="M672" s="235"/>
      <c r="N672" s="235"/>
      <c r="O672" s="235"/>
      <c r="P672" s="235"/>
      <c r="Q672" s="235"/>
    </row>
    <row r="673" spans="1:17" ht="12" customHeight="1" x14ac:dyDescent="0.25">
      <c r="A673" s="235"/>
      <c r="B673" s="235"/>
      <c r="C673" s="235"/>
      <c r="D673" s="235"/>
      <c r="E673" s="235"/>
      <c r="F673" s="235"/>
      <c r="G673" s="235"/>
      <c r="H673" s="235"/>
      <c r="I673" s="235"/>
      <c r="J673" s="235"/>
      <c r="K673" s="235"/>
      <c r="L673" s="235"/>
      <c r="M673" s="235"/>
      <c r="N673" s="235"/>
      <c r="O673" s="235"/>
      <c r="P673" s="235"/>
      <c r="Q673" s="235"/>
    </row>
    <row r="674" spans="1:17" ht="12" customHeight="1" x14ac:dyDescent="0.25">
      <c r="A674" s="235"/>
      <c r="B674" s="235"/>
      <c r="C674" s="235"/>
      <c r="D674" s="235"/>
      <c r="E674" s="235"/>
      <c r="F674" s="235"/>
      <c r="G674" s="235"/>
      <c r="H674" s="235"/>
      <c r="I674" s="235"/>
      <c r="J674" s="235"/>
      <c r="K674" s="235"/>
      <c r="L674" s="235"/>
      <c r="M674" s="235"/>
      <c r="N674" s="235"/>
      <c r="O674" s="235"/>
      <c r="P674" s="235"/>
      <c r="Q674" s="235"/>
    </row>
    <row r="675" spans="1:17" ht="12" customHeight="1" x14ac:dyDescent="0.25">
      <c r="A675" s="235"/>
      <c r="B675" s="235"/>
      <c r="C675" s="235"/>
      <c r="D675" s="235"/>
      <c r="E675" s="235"/>
      <c r="F675" s="235"/>
      <c r="G675" s="235"/>
      <c r="H675" s="235"/>
      <c r="I675" s="235"/>
      <c r="J675" s="235"/>
      <c r="K675" s="235"/>
      <c r="L675" s="235"/>
      <c r="M675" s="235"/>
      <c r="N675" s="235"/>
      <c r="O675" s="235"/>
      <c r="P675" s="235"/>
      <c r="Q675" s="235"/>
    </row>
    <row r="676" spans="1:17" ht="12" customHeight="1" x14ac:dyDescent="0.25">
      <c r="A676" s="235"/>
      <c r="B676" s="235"/>
      <c r="C676" s="235"/>
      <c r="D676" s="235"/>
      <c r="E676" s="235"/>
      <c r="F676" s="235"/>
      <c r="G676" s="235"/>
      <c r="H676" s="235"/>
      <c r="I676" s="235"/>
      <c r="J676" s="235"/>
      <c r="K676" s="235"/>
      <c r="L676" s="235"/>
      <c r="M676" s="235"/>
      <c r="N676" s="235"/>
      <c r="O676" s="235"/>
      <c r="P676" s="235"/>
      <c r="Q676" s="235"/>
    </row>
    <row r="677" spans="1:17" ht="12" customHeight="1" x14ac:dyDescent="0.25">
      <c r="A677" s="235"/>
      <c r="B677" s="235"/>
      <c r="C677" s="235"/>
      <c r="D677" s="235"/>
      <c r="E677" s="235"/>
      <c r="F677" s="235"/>
      <c r="G677" s="235"/>
      <c r="H677" s="235"/>
      <c r="I677" s="235"/>
      <c r="J677" s="235"/>
      <c r="K677" s="235"/>
      <c r="L677" s="235"/>
      <c r="M677" s="235"/>
      <c r="N677" s="235"/>
      <c r="O677" s="235"/>
      <c r="P677" s="235"/>
      <c r="Q677" s="235"/>
    </row>
    <row r="678" spans="1:17" ht="12" customHeight="1" x14ac:dyDescent="0.25">
      <c r="A678" s="235"/>
      <c r="B678" s="235"/>
      <c r="C678" s="235"/>
      <c r="D678" s="235"/>
      <c r="E678" s="235"/>
      <c r="F678" s="235"/>
      <c r="G678" s="235"/>
      <c r="H678" s="235"/>
      <c r="I678" s="235"/>
      <c r="J678" s="235"/>
      <c r="K678" s="235"/>
      <c r="L678" s="235"/>
      <c r="M678" s="235"/>
      <c r="N678" s="235"/>
      <c r="O678" s="235"/>
      <c r="P678" s="235"/>
      <c r="Q678" s="235"/>
    </row>
    <row r="679" spans="1:17" ht="12" customHeight="1" x14ac:dyDescent="0.25">
      <c r="A679" s="235"/>
      <c r="B679" s="235"/>
      <c r="C679" s="235"/>
      <c r="D679" s="235"/>
      <c r="E679" s="235"/>
      <c r="F679" s="235"/>
      <c r="G679" s="235"/>
      <c r="H679" s="235"/>
      <c r="I679" s="235"/>
      <c r="J679" s="235"/>
      <c r="K679" s="235"/>
      <c r="L679" s="235"/>
      <c r="M679" s="235"/>
      <c r="N679" s="235"/>
      <c r="O679" s="235"/>
      <c r="P679" s="235"/>
      <c r="Q679" s="235"/>
    </row>
    <row r="680" spans="1:17" ht="12" customHeight="1" x14ac:dyDescent="0.25">
      <c r="A680" s="235"/>
      <c r="B680" s="235"/>
      <c r="C680" s="235"/>
      <c r="D680" s="235"/>
      <c r="E680" s="235"/>
      <c r="F680" s="235"/>
      <c r="G680" s="235"/>
      <c r="H680" s="235"/>
      <c r="I680" s="235"/>
      <c r="J680" s="235"/>
      <c r="K680" s="235"/>
      <c r="L680" s="235"/>
      <c r="M680" s="235"/>
      <c r="N680" s="235"/>
      <c r="O680" s="235"/>
      <c r="P680" s="235"/>
      <c r="Q680" s="235"/>
    </row>
    <row r="681" spans="1:17" ht="12" customHeight="1" x14ac:dyDescent="0.25">
      <c r="A681" s="235"/>
      <c r="B681" s="235"/>
      <c r="C681" s="235"/>
      <c r="D681" s="235"/>
      <c r="E681" s="235"/>
      <c r="F681" s="235"/>
      <c r="G681" s="235"/>
      <c r="H681" s="235"/>
      <c r="I681" s="235"/>
      <c r="J681" s="235"/>
      <c r="K681" s="235"/>
      <c r="L681" s="235"/>
      <c r="M681" s="235"/>
      <c r="N681" s="235"/>
      <c r="O681" s="235"/>
      <c r="P681" s="235"/>
      <c r="Q681" s="235"/>
    </row>
    <row r="682" spans="1:17" ht="12" customHeight="1" x14ac:dyDescent="0.25">
      <c r="A682" s="235"/>
      <c r="B682" s="235"/>
      <c r="C682" s="235"/>
      <c r="D682" s="235"/>
      <c r="E682" s="235"/>
      <c r="F682" s="235"/>
      <c r="G682" s="235"/>
      <c r="H682" s="235"/>
      <c r="I682" s="235"/>
      <c r="J682" s="235"/>
      <c r="K682" s="235"/>
      <c r="L682" s="235"/>
      <c r="M682" s="235"/>
      <c r="N682" s="235"/>
      <c r="O682" s="235"/>
      <c r="P682" s="235"/>
      <c r="Q682" s="235"/>
    </row>
    <row r="683" spans="1:17" ht="12" customHeight="1" x14ac:dyDescent="0.25">
      <c r="A683" s="235"/>
      <c r="B683" s="235"/>
      <c r="C683" s="235"/>
      <c r="D683" s="235"/>
      <c r="E683" s="235"/>
      <c r="F683" s="235"/>
      <c r="G683" s="235"/>
      <c r="H683" s="235"/>
      <c r="I683" s="235"/>
      <c r="J683" s="235"/>
      <c r="K683" s="235"/>
      <c r="L683" s="235"/>
      <c r="M683" s="235"/>
      <c r="N683" s="235"/>
      <c r="O683" s="235"/>
      <c r="P683" s="235"/>
      <c r="Q683" s="235"/>
    </row>
    <row r="684" spans="1:17" ht="12" customHeight="1" x14ac:dyDescent="0.25">
      <c r="A684" s="235"/>
      <c r="B684" s="235"/>
      <c r="C684" s="235"/>
      <c r="D684" s="235"/>
      <c r="E684" s="235"/>
      <c r="F684" s="235"/>
      <c r="G684" s="235"/>
      <c r="H684" s="235"/>
      <c r="I684" s="235"/>
      <c r="J684" s="235"/>
      <c r="K684" s="235"/>
      <c r="L684" s="235"/>
      <c r="M684" s="235"/>
      <c r="N684" s="235"/>
      <c r="O684" s="235"/>
      <c r="P684" s="235"/>
      <c r="Q684" s="235"/>
    </row>
    <row r="685" spans="1:17" ht="12" customHeight="1" x14ac:dyDescent="0.25">
      <c r="A685" s="235"/>
      <c r="B685" s="235"/>
      <c r="C685" s="235"/>
      <c r="D685" s="235"/>
      <c r="E685" s="235"/>
      <c r="F685" s="235"/>
      <c r="G685" s="235"/>
      <c r="H685" s="235"/>
      <c r="I685" s="235"/>
      <c r="J685" s="235"/>
      <c r="K685" s="235"/>
      <c r="L685" s="235"/>
      <c r="M685" s="235"/>
      <c r="N685" s="235"/>
      <c r="O685" s="235"/>
      <c r="P685" s="235"/>
      <c r="Q685" s="235"/>
    </row>
    <row r="686" spans="1:17" ht="12" customHeight="1" x14ac:dyDescent="0.25">
      <c r="A686" s="235"/>
      <c r="B686" s="235"/>
      <c r="C686" s="235"/>
      <c r="D686" s="235"/>
      <c r="E686" s="235"/>
      <c r="F686" s="235"/>
      <c r="G686" s="235"/>
      <c r="H686" s="235"/>
      <c r="I686" s="235"/>
      <c r="J686" s="235"/>
      <c r="K686" s="235"/>
      <c r="L686" s="235"/>
      <c r="M686" s="235"/>
      <c r="N686" s="235"/>
      <c r="O686" s="235"/>
      <c r="P686" s="235"/>
      <c r="Q686" s="235"/>
    </row>
    <row r="687" spans="1:17" ht="12" customHeight="1" x14ac:dyDescent="0.25">
      <c r="A687" s="235"/>
      <c r="B687" s="235"/>
      <c r="C687" s="235"/>
      <c r="D687" s="235"/>
      <c r="E687" s="235"/>
      <c r="F687" s="235"/>
      <c r="G687" s="235"/>
      <c r="H687" s="235"/>
      <c r="I687" s="235"/>
      <c r="J687" s="235"/>
      <c r="K687" s="235"/>
      <c r="L687" s="235"/>
      <c r="M687" s="235"/>
      <c r="N687" s="235"/>
      <c r="O687" s="235"/>
      <c r="P687" s="235"/>
      <c r="Q687" s="235"/>
    </row>
    <row r="688" spans="1:17" ht="12" customHeight="1" x14ac:dyDescent="0.25">
      <c r="A688" s="235"/>
      <c r="B688" s="235"/>
      <c r="C688" s="235"/>
      <c r="D688" s="235"/>
      <c r="E688" s="235"/>
      <c r="F688" s="235"/>
      <c r="G688" s="235"/>
      <c r="H688" s="235"/>
      <c r="I688" s="235"/>
      <c r="J688" s="235"/>
      <c r="K688" s="235"/>
      <c r="L688" s="235"/>
      <c r="M688" s="235"/>
      <c r="N688" s="235"/>
      <c r="O688" s="235"/>
      <c r="P688" s="235"/>
      <c r="Q688" s="235"/>
    </row>
    <row r="689" spans="1:17" ht="12" customHeight="1" x14ac:dyDescent="0.25">
      <c r="A689" s="235"/>
      <c r="B689" s="235"/>
      <c r="C689" s="235"/>
      <c r="D689" s="235"/>
      <c r="E689" s="235"/>
      <c r="F689" s="235"/>
      <c r="G689" s="235"/>
      <c r="H689" s="235"/>
      <c r="I689" s="235"/>
      <c r="J689" s="235"/>
      <c r="K689" s="235"/>
      <c r="L689" s="235"/>
      <c r="M689" s="235"/>
      <c r="N689" s="235"/>
      <c r="O689" s="235"/>
      <c r="P689" s="235"/>
      <c r="Q689" s="235"/>
    </row>
    <row r="690" spans="1:17" ht="12" customHeight="1" x14ac:dyDescent="0.25">
      <c r="A690" s="235"/>
      <c r="B690" s="235"/>
      <c r="C690" s="235"/>
      <c r="D690" s="235"/>
      <c r="E690" s="235"/>
      <c r="F690" s="235"/>
      <c r="G690" s="235"/>
      <c r="H690" s="235"/>
      <c r="I690" s="235"/>
      <c r="J690" s="235"/>
      <c r="K690" s="235"/>
      <c r="L690" s="235"/>
      <c r="M690" s="235"/>
      <c r="N690" s="235"/>
      <c r="O690" s="235"/>
      <c r="P690" s="235"/>
      <c r="Q690" s="235"/>
    </row>
    <row r="691" spans="1:17" ht="12" customHeight="1" x14ac:dyDescent="0.25">
      <c r="A691" s="235"/>
      <c r="B691" s="235"/>
      <c r="C691" s="235"/>
      <c r="D691" s="235"/>
      <c r="E691" s="235"/>
      <c r="F691" s="235"/>
      <c r="G691" s="235"/>
      <c r="H691" s="235"/>
      <c r="I691" s="235"/>
      <c r="J691" s="235"/>
      <c r="K691" s="235"/>
      <c r="L691" s="235"/>
      <c r="M691" s="235"/>
      <c r="N691" s="235"/>
      <c r="O691" s="235"/>
      <c r="P691" s="235"/>
      <c r="Q691" s="235"/>
    </row>
    <row r="692" spans="1:17" ht="12" customHeight="1" x14ac:dyDescent="0.25">
      <c r="A692" s="235"/>
      <c r="B692" s="235"/>
      <c r="C692" s="235"/>
      <c r="D692" s="235"/>
      <c r="E692" s="235"/>
      <c r="F692" s="235"/>
      <c r="G692" s="235"/>
      <c r="H692" s="235"/>
      <c r="I692" s="235"/>
      <c r="J692" s="235"/>
      <c r="K692" s="235"/>
      <c r="L692" s="235"/>
      <c r="M692" s="235"/>
      <c r="N692" s="235"/>
      <c r="O692" s="235"/>
      <c r="P692" s="235"/>
      <c r="Q692" s="235"/>
    </row>
    <row r="693" spans="1:17" ht="12" customHeight="1" x14ac:dyDescent="0.25">
      <c r="A693" s="235"/>
      <c r="B693" s="235"/>
      <c r="C693" s="235"/>
      <c r="D693" s="235"/>
      <c r="E693" s="235"/>
      <c r="F693" s="235"/>
      <c r="G693" s="235"/>
      <c r="H693" s="235"/>
      <c r="I693" s="235"/>
      <c r="J693" s="235"/>
      <c r="K693" s="235"/>
      <c r="L693" s="235"/>
      <c r="M693" s="235"/>
      <c r="N693" s="235"/>
      <c r="O693" s="235"/>
      <c r="P693" s="235"/>
      <c r="Q693" s="235"/>
    </row>
    <row r="694" spans="1:17" ht="12" customHeight="1" x14ac:dyDescent="0.25">
      <c r="A694" s="235"/>
      <c r="B694" s="235"/>
      <c r="C694" s="235"/>
      <c r="D694" s="235"/>
      <c r="E694" s="235"/>
      <c r="F694" s="235"/>
      <c r="G694" s="235"/>
      <c r="H694" s="235"/>
      <c r="I694" s="235"/>
      <c r="J694" s="235"/>
      <c r="K694" s="235"/>
      <c r="L694" s="235"/>
      <c r="M694" s="235"/>
      <c r="N694" s="235"/>
      <c r="O694" s="235"/>
      <c r="P694" s="235"/>
      <c r="Q694" s="235"/>
    </row>
    <row r="695" spans="1:17" ht="12" customHeight="1" x14ac:dyDescent="0.25">
      <c r="A695" s="235"/>
      <c r="B695" s="235"/>
      <c r="C695" s="235"/>
      <c r="D695" s="235"/>
      <c r="E695" s="235"/>
      <c r="F695" s="235"/>
      <c r="G695" s="235"/>
      <c r="H695" s="235"/>
      <c r="I695" s="235"/>
      <c r="J695" s="235"/>
      <c r="K695" s="235"/>
      <c r="L695" s="235"/>
      <c r="M695" s="235"/>
      <c r="N695" s="235"/>
      <c r="O695" s="235"/>
      <c r="P695" s="235"/>
      <c r="Q695" s="235"/>
    </row>
    <row r="696" spans="1:17" ht="12" customHeight="1" x14ac:dyDescent="0.25">
      <c r="A696" s="235"/>
      <c r="B696" s="235"/>
      <c r="C696" s="235"/>
      <c r="D696" s="235"/>
      <c r="E696" s="235"/>
      <c r="F696" s="235"/>
      <c r="G696" s="235"/>
      <c r="H696" s="235"/>
      <c r="I696" s="235"/>
      <c r="J696" s="235"/>
      <c r="K696" s="235"/>
      <c r="L696" s="235"/>
      <c r="M696" s="235"/>
      <c r="N696" s="235"/>
      <c r="O696" s="235"/>
      <c r="P696" s="235"/>
      <c r="Q696" s="235"/>
    </row>
    <row r="697" spans="1:17" ht="12" customHeight="1" x14ac:dyDescent="0.25">
      <c r="A697" s="235"/>
      <c r="B697" s="235"/>
      <c r="C697" s="235"/>
      <c r="D697" s="235"/>
      <c r="E697" s="235"/>
      <c r="F697" s="235"/>
      <c r="G697" s="235"/>
      <c r="H697" s="235"/>
      <c r="I697" s="235"/>
      <c r="J697" s="235"/>
      <c r="K697" s="235"/>
      <c r="L697" s="235"/>
      <c r="M697" s="235"/>
      <c r="N697" s="235"/>
      <c r="O697" s="235"/>
      <c r="P697" s="235"/>
      <c r="Q697" s="235"/>
    </row>
    <row r="698" spans="1:17" ht="12" customHeight="1" x14ac:dyDescent="0.25">
      <c r="A698" s="235"/>
      <c r="B698" s="235"/>
      <c r="C698" s="235"/>
      <c r="D698" s="235"/>
      <c r="E698" s="235"/>
      <c r="F698" s="235"/>
      <c r="G698" s="235"/>
      <c r="H698" s="235"/>
      <c r="I698" s="235"/>
      <c r="J698" s="235"/>
      <c r="K698" s="235"/>
      <c r="L698" s="235"/>
      <c r="M698" s="235"/>
      <c r="N698" s="235"/>
      <c r="O698" s="235"/>
      <c r="P698" s="235"/>
      <c r="Q698" s="235"/>
    </row>
    <row r="699" spans="1:17" ht="12" customHeight="1" x14ac:dyDescent="0.25">
      <c r="A699" s="235"/>
      <c r="B699" s="235"/>
      <c r="C699" s="235"/>
      <c r="D699" s="235"/>
      <c r="E699" s="235"/>
      <c r="F699" s="235"/>
      <c r="G699" s="235"/>
      <c r="H699" s="235"/>
      <c r="I699" s="235"/>
      <c r="J699" s="235"/>
      <c r="K699" s="235"/>
      <c r="L699" s="235"/>
      <c r="M699" s="235"/>
      <c r="N699" s="235"/>
      <c r="O699" s="235"/>
      <c r="P699" s="235"/>
      <c r="Q699" s="235"/>
    </row>
    <row r="700" spans="1:17" ht="12" customHeight="1" x14ac:dyDescent="0.25">
      <c r="A700" s="235"/>
      <c r="B700" s="235"/>
      <c r="C700" s="235"/>
      <c r="D700" s="235"/>
      <c r="E700" s="235"/>
      <c r="F700" s="235"/>
      <c r="G700" s="235"/>
      <c r="H700" s="235"/>
      <c r="I700" s="235"/>
      <c r="J700" s="235"/>
      <c r="K700" s="235"/>
      <c r="L700" s="235"/>
      <c r="M700" s="235"/>
      <c r="N700" s="235"/>
      <c r="O700" s="235"/>
      <c r="P700" s="235"/>
      <c r="Q700" s="235"/>
    </row>
    <row r="701" spans="1:17" ht="12" customHeight="1" x14ac:dyDescent="0.25">
      <c r="A701" s="235"/>
      <c r="B701" s="235"/>
      <c r="C701" s="235"/>
      <c r="D701" s="235"/>
      <c r="E701" s="235"/>
      <c r="F701" s="235"/>
      <c r="G701" s="235"/>
      <c r="H701" s="235"/>
      <c r="I701" s="235"/>
      <c r="J701" s="235"/>
      <c r="K701" s="235"/>
      <c r="L701" s="235"/>
      <c r="M701" s="235"/>
      <c r="N701" s="235"/>
      <c r="O701" s="235"/>
      <c r="P701" s="235"/>
      <c r="Q701" s="235"/>
    </row>
    <row r="702" spans="1:17" ht="12" customHeight="1" x14ac:dyDescent="0.25">
      <c r="A702" s="235"/>
      <c r="B702" s="235"/>
      <c r="C702" s="235"/>
      <c r="D702" s="235"/>
      <c r="E702" s="235"/>
      <c r="F702" s="235"/>
      <c r="G702" s="235"/>
      <c r="H702" s="235"/>
      <c r="I702" s="235"/>
      <c r="J702" s="235"/>
      <c r="K702" s="235"/>
      <c r="L702" s="235"/>
      <c r="M702" s="235"/>
      <c r="N702" s="235"/>
      <c r="O702" s="235"/>
      <c r="P702" s="235"/>
      <c r="Q702" s="235"/>
    </row>
    <row r="703" spans="1:17" ht="12" customHeight="1" x14ac:dyDescent="0.25">
      <c r="A703" s="235"/>
      <c r="B703" s="235"/>
      <c r="C703" s="235"/>
      <c r="D703" s="235"/>
      <c r="E703" s="235"/>
      <c r="F703" s="235"/>
      <c r="G703" s="235"/>
      <c r="H703" s="235"/>
      <c r="I703" s="235"/>
      <c r="J703" s="235"/>
      <c r="K703" s="235"/>
      <c r="L703" s="235"/>
      <c r="M703" s="235"/>
      <c r="N703" s="235"/>
      <c r="O703" s="235"/>
      <c r="P703" s="235"/>
      <c r="Q703" s="235"/>
    </row>
    <row r="704" spans="1:17" ht="12" customHeight="1" x14ac:dyDescent="0.25">
      <c r="A704" s="235"/>
      <c r="B704" s="235"/>
      <c r="C704" s="235"/>
      <c r="D704" s="235"/>
      <c r="E704" s="235"/>
      <c r="F704" s="235"/>
      <c r="G704" s="235"/>
      <c r="H704" s="235"/>
      <c r="I704" s="235"/>
      <c r="J704" s="235"/>
      <c r="K704" s="235"/>
      <c r="L704" s="235"/>
      <c r="M704" s="235"/>
      <c r="N704" s="235"/>
      <c r="O704" s="235"/>
      <c r="P704" s="235"/>
      <c r="Q704" s="235"/>
    </row>
    <row r="705" spans="1:17" ht="12" customHeight="1" x14ac:dyDescent="0.25">
      <c r="A705" s="235"/>
      <c r="B705" s="235"/>
      <c r="C705" s="235"/>
      <c r="D705" s="235"/>
      <c r="E705" s="235"/>
      <c r="F705" s="235"/>
      <c r="G705" s="235"/>
      <c r="H705" s="235"/>
      <c r="I705" s="235"/>
      <c r="J705" s="235"/>
      <c r="K705" s="235"/>
      <c r="L705" s="235"/>
      <c r="M705" s="235"/>
      <c r="N705" s="235"/>
      <c r="O705" s="235"/>
      <c r="P705" s="235"/>
      <c r="Q705" s="235"/>
    </row>
    <row r="706" spans="1:17" ht="12" customHeight="1" x14ac:dyDescent="0.25">
      <c r="A706" s="235"/>
      <c r="B706" s="235"/>
      <c r="C706" s="235"/>
      <c r="D706" s="235"/>
      <c r="E706" s="235"/>
      <c r="F706" s="235"/>
      <c r="G706" s="235"/>
      <c r="H706" s="235"/>
      <c r="I706" s="235"/>
      <c r="J706" s="235"/>
      <c r="K706" s="235"/>
      <c r="L706" s="235"/>
      <c r="M706" s="235"/>
      <c r="N706" s="235"/>
      <c r="O706" s="235"/>
      <c r="P706" s="235"/>
      <c r="Q706" s="235"/>
    </row>
    <row r="707" spans="1:17" ht="12" customHeight="1" x14ac:dyDescent="0.25">
      <c r="A707" s="235"/>
      <c r="B707" s="235"/>
      <c r="C707" s="235"/>
      <c r="D707" s="235"/>
      <c r="E707" s="235"/>
      <c r="F707" s="235"/>
      <c r="G707" s="235"/>
      <c r="H707" s="235"/>
      <c r="I707" s="235"/>
      <c r="J707" s="235"/>
      <c r="K707" s="235"/>
      <c r="L707" s="235"/>
      <c r="M707" s="235"/>
      <c r="N707" s="235"/>
      <c r="O707" s="235"/>
      <c r="P707" s="235"/>
      <c r="Q707" s="235"/>
    </row>
    <row r="708" spans="1:17" ht="12" customHeight="1" x14ac:dyDescent="0.25">
      <c r="A708" s="235"/>
      <c r="B708" s="235"/>
      <c r="C708" s="235"/>
      <c r="D708" s="235"/>
      <c r="E708" s="235"/>
      <c r="F708" s="235"/>
      <c r="G708" s="235"/>
      <c r="H708" s="235"/>
      <c r="I708" s="235"/>
      <c r="J708" s="235"/>
      <c r="K708" s="235"/>
      <c r="L708" s="235"/>
      <c r="M708" s="235"/>
      <c r="N708" s="235"/>
      <c r="O708" s="235"/>
      <c r="P708" s="235"/>
      <c r="Q708" s="235"/>
    </row>
    <row r="709" spans="1:17" ht="12" customHeight="1" x14ac:dyDescent="0.25">
      <c r="A709" s="235"/>
      <c r="B709" s="235"/>
      <c r="C709" s="235"/>
      <c r="D709" s="235"/>
      <c r="E709" s="235"/>
      <c r="F709" s="235"/>
      <c r="G709" s="235"/>
      <c r="H709" s="235"/>
      <c r="I709" s="235"/>
      <c r="J709" s="235"/>
      <c r="K709" s="235"/>
      <c r="L709" s="235"/>
      <c r="M709" s="235"/>
      <c r="N709" s="235"/>
      <c r="O709" s="235"/>
      <c r="P709" s="235"/>
      <c r="Q709" s="235"/>
    </row>
    <row r="710" spans="1:17" ht="12" customHeight="1" x14ac:dyDescent="0.25">
      <c r="A710" s="235"/>
      <c r="B710" s="235"/>
      <c r="C710" s="235"/>
      <c r="D710" s="235"/>
      <c r="E710" s="235"/>
      <c r="F710" s="235"/>
      <c r="G710" s="235"/>
      <c r="H710" s="235"/>
      <c r="I710" s="235"/>
      <c r="J710" s="235"/>
      <c r="K710" s="235"/>
      <c r="L710" s="235"/>
      <c r="M710" s="235"/>
      <c r="N710" s="235"/>
      <c r="O710" s="235"/>
      <c r="P710" s="235"/>
      <c r="Q710" s="235"/>
    </row>
    <row r="711" spans="1:17" ht="12" customHeight="1" x14ac:dyDescent="0.25">
      <c r="A711" s="235"/>
      <c r="B711" s="235"/>
      <c r="C711" s="235"/>
      <c r="D711" s="235"/>
      <c r="E711" s="235"/>
      <c r="F711" s="235"/>
      <c r="G711" s="235"/>
      <c r="H711" s="235"/>
      <c r="I711" s="235"/>
      <c r="J711" s="235"/>
      <c r="K711" s="235"/>
      <c r="L711" s="235"/>
      <c r="M711" s="235"/>
      <c r="N711" s="235"/>
      <c r="O711" s="235"/>
      <c r="P711" s="235"/>
      <c r="Q711" s="235"/>
    </row>
    <row r="712" spans="1:17" ht="12" customHeight="1" x14ac:dyDescent="0.25">
      <c r="A712" s="235"/>
      <c r="B712" s="235"/>
      <c r="C712" s="235"/>
      <c r="D712" s="235"/>
      <c r="E712" s="235"/>
      <c r="F712" s="235"/>
      <c r="G712" s="235"/>
      <c r="H712" s="235"/>
      <c r="I712" s="235"/>
      <c r="J712" s="235"/>
      <c r="K712" s="235"/>
      <c r="L712" s="235"/>
      <c r="M712" s="235"/>
      <c r="N712" s="235"/>
      <c r="O712" s="235"/>
      <c r="P712" s="235"/>
      <c r="Q712" s="235"/>
    </row>
    <row r="713" spans="1:17" ht="12" customHeight="1" x14ac:dyDescent="0.25">
      <c r="A713" s="235"/>
      <c r="B713" s="235"/>
      <c r="C713" s="235"/>
      <c r="D713" s="235"/>
      <c r="E713" s="235"/>
      <c r="F713" s="235"/>
      <c r="G713" s="235"/>
      <c r="H713" s="235"/>
      <c r="I713" s="235"/>
      <c r="J713" s="235"/>
      <c r="K713" s="235"/>
      <c r="L713" s="235"/>
      <c r="M713" s="235"/>
      <c r="N713" s="235"/>
      <c r="O713" s="235"/>
      <c r="P713" s="235"/>
      <c r="Q713" s="235"/>
    </row>
    <row r="714" spans="1:17" ht="12" customHeight="1" x14ac:dyDescent="0.25">
      <c r="A714" s="235"/>
      <c r="B714" s="235"/>
      <c r="C714" s="235"/>
      <c r="D714" s="235"/>
      <c r="E714" s="235"/>
      <c r="F714" s="235"/>
      <c r="G714" s="235"/>
      <c r="H714" s="235"/>
      <c r="I714" s="235"/>
      <c r="J714" s="235"/>
      <c r="K714" s="235"/>
      <c r="L714" s="235"/>
      <c r="M714" s="235"/>
      <c r="N714" s="235"/>
      <c r="O714" s="235"/>
      <c r="P714" s="235"/>
      <c r="Q714" s="235"/>
    </row>
    <row r="715" spans="1:17" ht="12" customHeight="1" x14ac:dyDescent="0.25">
      <c r="A715" s="235"/>
      <c r="B715" s="235"/>
      <c r="C715" s="235"/>
      <c r="D715" s="235"/>
      <c r="E715" s="235"/>
      <c r="F715" s="235"/>
      <c r="G715" s="235"/>
      <c r="H715" s="235"/>
      <c r="I715" s="235"/>
      <c r="J715" s="235"/>
      <c r="K715" s="235"/>
      <c r="L715" s="235"/>
      <c r="M715" s="235"/>
      <c r="N715" s="235"/>
      <c r="O715" s="235"/>
      <c r="P715" s="235"/>
      <c r="Q715" s="235"/>
    </row>
    <row r="716" spans="1:17" ht="12" customHeight="1" x14ac:dyDescent="0.25">
      <c r="A716" s="235"/>
      <c r="B716" s="235"/>
      <c r="C716" s="235"/>
      <c r="D716" s="235"/>
      <c r="E716" s="235"/>
      <c r="F716" s="235"/>
      <c r="G716" s="235"/>
      <c r="H716" s="235"/>
      <c r="I716" s="235"/>
      <c r="J716" s="235"/>
      <c r="K716" s="235"/>
      <c r="L716" s="235"/>
      <c r="M716" s="235"/>
      <c r="N716" s="235"/>
      <c r="O716" s="235"/>
      <c r="P716" s="235"/>
      <c r="Q716" s="235"/>
    </row>
    <row r="717" spans="1:17" ht="12" customHeight="1" x14ac:dyDescent="0.25">
      <c r="A717" s="235"/>
      <c r="B717" s="235"/>
      <c r="C717" s="235"/>
      <c r="D717" s="235"/>
      <c r="E717" s="235"/>
      <c r="F717" s="235"/>
      <c r="G717" s="235"/>
      <c r="H717" s="235"/>
      <c r="I717" s="235"/>
      <c r="J717" s="235"/>
      <c r="K717" s="235"/>
      <c r="L717" s="235"/>
      <c r="M717" s="235"/>
      <c r="N717" s="235"/>
      <c r="O717" s="235"/>
      <c r="P717" s="235"/>
      <c r="Q717" s="235"/>
    </row>
    <row r="718" spans="1:17" ht="12" customHeight="1" x14ac:dyDescent="0.25">
      <c r="A718" s="235"/>
      <c r="B718" s="235"/>
      <c r="C718" s="235"/>
      <c r="D718" s="235"/>
      <c r="E718" s="235"/>
      <c r="F718" s="235"/>
      <c r="G718" s="235"/>
      <c r="H718" s="235"/>
      <c r="I718" s="235"/>
      <c r="J718" s="235"/>
      <c r="K718" s="235"/>
      <c r="L718" s="235"/>
      <c r="M718" s="235"/>
      <c r="N718" s="235"/>
      <c r="O718" s="235"/>
      <c r="P718" s="235"/>
      <c r="Q718" s="235"/>
    </row>
    <row r="719" spans="1:17" ht="12" customHeight="1" x14ac:dyDescent="0.25">
      <c r="A719" s="235"/>
      <c r="B719" s="235"/>
      <c r="C719" s="235"/>
      <c r="D719" s="235"/>
      <c r="E719" s="235"/>
      <c r="F719" s="235"/>
      <c r="G719" s="235"/>
      <c r="H719" s="235"/>
      <c r="I719" s="235"/>
      <c r="J719" s="235"/>
      <c r="K719" s="235"/>
      <c r="L719" s="235"/>
      <c r="M719" s="235"/>
      <c r="N719" s="235"/>
      <c r="O719" s="235"/>
      <c r="P719" s="235"/>
      <c r="Q719" s="235"/>
    </row>
    <row r="720" spans="1:17" ht="12" customHeight="1" x14ac:dyDescent="0.25">
      <c r="A720" s="235"/>
      <c r="B720" s="235"/>
      <c r="C720" s="235"/>
      <c r="D720" s="235"/>
      <c r="E720" s="235"/>
      <c r="F720" s="235"/>
      <c r="G720" s="235"/>
      <c r="H720" s="235"/>
      <c r="I720" s="235"/>
      <c r="J720" s="235"/>
      <c r="K720" s="235"/>
      <c r="L720" s="235"/>
      <c r="M720" s="235"/>
      <c r="N720" s="235"/>
      <c r="O720" s="235"/>
      <c r="P720" s="235"/>
      <c r="Q720" s="235"/>
    </row>
    <row r="721" spans="1:17" ht="12" customHeight="1" x14ac:dyDescent="0.25">
      <c r="A721" s="235"/>
      <c r="B721" s="235"/>
      <c r="C721" s="235"/>
      <c r="D721" s="235"/>
      <c r="E721" s="235"/>
      <c r="F721" s="235"/>
      <c r="G721" s="235"/>
      <c r="H721" s="235"/>
      <c r="I721" s="235"/>
      <c r="J721" s="235"/>
      <c r="K721" s="235"/>
      <c r="L721" s="235"/>
      <c r="M721" s="235"/>
      <c r="N721" s="235"/>
      <c r="O721" s="235"/>
      <c r="P721" s="235"/>
      <c r="Q721" s="235"/>
    </row>
    <row r="722" spans="1:17" ht="12" customHeight="1" x14ac:dyDescent="0.25">
      <c r="A722" s="235"/>
      <c r="B722" s="235"/>
      <c r="C722" s="235"/>
      <c r="D722" s="235"/>
      <c r="E722" s="235"/>
      <c r="F722" s="235"/>
      <c r="G722" s="235"/>
      <c r="H722" s="235"/>
      <c r="I722" s="235"/>
      <c r="J722" s="235"/>
      <c r="K722" s="235"/>
      <c r="L722" s="235"/>
      <c r="M722" s="235"/>
      <c r="N722" s="235"/>
      <c r="O722" s="235"/>
      <c r="P722" s="235"/>
      <c r="Q722" s="235"/>
    </row>
    <row r="723" spans="1:17" ht="12" customHeight="1" x14ac:dyDescent="0.25">
      <c r="A723" s="235"/>
      <c r="B723" s="235"/>
      <c r="C723" s="235"/>
      <c r="D723" s="235"/>
      <c r="E723" s="235"/>
      <c r="F723" s="235"/>
      <c r="G723" s="235"/>
      <c r="H723" s="235"/>
      <c r="I723" s="235"/>
      <c r="J723" s="235"/>
      <c r="K723" s="235"/>
      <c r="L723" s="235"/>
      <c r="M723" s="235"/>
      <c r="N723" s="235"/>
      <c r="O723" s="235"/>
      <c r="P723" s="235"/>
      <c r="Q723" s="235"/>
    </row>
    <row r="724" spans="1:17" ht="12" customHeight="1" x14ac:dyDescent="0.25">
      <c r="A724" s="235"/>
      <c r="B724" s="235"/>
      <c r="C724" s="235"/>
      <c r="D724" s="235"/>
      <c r="E724" s="235"/>
      <c r="F724" s="235"/>
      <c r="G724" s="235"/>
      <c r="H724" s="235"/>
      <c r="I724" s="235"/>
      <c r="J724" s="235"/>
      <c r="K724" s="235"/>
      <c r="L724" s="235"/>
      <c r="M724" s="235"/>
      <c r="N724" s="235"/>
      <c r="O724" s="235"/>
      <c r="P724" s="235"/>
      <c r="Q724" s="235"/>
    </row>
    <row r="725" spans="1:17" ht="12" customHeight="1" x14ac:dyDescent="0.25">
      <c r="A725" s="235"/>
      <c r="B725" s="235"/>
      <c r="C725" s="235"/>
      <c r="D725" s="235"/>
      <c r="E725" s="235"/>
      <c r="F725" s="235"/>
      <c r="G725" s="235"/>
      <c r="H725" s="235"/>
      <c r="I725" s="235"/>
      <c r="J725" s="235"/>
      <c r="K725" s="235"/>
      <c r="L725" s="235"/>
      <c r="M725" s="235"/>
      <c r="N725" s="235"/>
      <c r="O725" s="235"/>
      <c r="P725" s="235"/>
      <c r="Q725" s="235"/>
    </row>
    <row r="726" spans="1:17" ht="12" customHeight="1" x14ac:dyDescent="0.25">
      <c r="A726" s="235"/>
      <c r="B726" s="235"/>
      <c r="C726" s="235"/>
      <c r="D726" s="235"/>
      <c r="E726" s="235"/>
      <c r="F726" s="235"/>
      <c r="G726" s="235"/>
      <c r="H726" s="235"/>
      <c r="I726" s="235"/>
      <c r="J726" s="235"/>
      <c r="K726" s="235"/>
      <c r="L726" s="235"/>
      <c r="M726" s="235"/>
      <c r="N726" s="235"/>
      <c r="O726" s="235"/>
      <c r="P726" s="235"/>
      <c r="Q726" s="235"/>
    </row>
    <row r="727" spans="1:17" ht="12" customHeight="1" x14ac:dyDescent="0.25">
      <c r="A727" s="235"/>
      <c r="B727" s="235"/>
      <c r="C727" s="235"/>
      <c r="D727" s="235"/>
      <c r="E727" s="235"/>
      <c r="F727" s="235"/>
      <c r="G727" s="235"/>
      <c r="H727" s="235"/>
      <c r="I727" s="235"/>
      <c r="J727" s="235"/>
      <c r="K727" s="235"/>
      <c r="L727" s="235"/>
      <c r="M727" s="235"/>
      <c r="N727" s="235"/>
      <c r="O727" s="235"/>
      <c r="P727" s="235"/>
      <c r="Q727" s="235"/>
    </row>
    <row r="728" spans="1:17" ht="12" customHeight="1" x14ac:dyDescent="0.25">
      <c r="A728" s="235"/>
      <c r="B728" s="235"/>
      <c r="C728" s="235"/>
      <c r="D728" s="235"/>
      <c r="E728" s="235"/>
      <c r="F728" s="235"/>
      <c r="G728" s="235"/>
      <c r="H728" s="235"/>
      <c r="I728" s="235"/>
      <c r="J728" s="235"/>
      <c r="K728" s="235"/>
      <c r="L728" s="235"/>
      <c r="M728" s="235"/>
      <c r="N728" s="235"/>
      <c r="O728" s="235"/>
      <c r="P728" s="235"/>
      <c r="Q728" s="235"/>
    </row>
    <row r="729" spans="1:17" ht="12" customHeight="1" x14ac:dyDescent="0.25">
      <c r="A729" s="235"/>
      <c r="B729" s="235"/>
      <c r="C729" s="235"/>
      <c r="D729" s="235"/>
      <c r="E729" s="235"/>
      <c r="F729" s="235"/>
      <c r="G729" s="235"/>
      <c r="H729" s="235"/>
      <c r="I729" s="235"/>
      <c r="J729" s="235"/>
      <c r="K729" s="235"/>
      <c r="L729" s="235"/>
      <c r="M729" s="235"/>
      <c r="N729" s="235"/>
      <c r="O729" s="235"/>
      <c r="P729" s="235"/>
      <c r="Q729" s="235"/>
    </row>
    <row r="730" spans="1:17" ht="12" customHeight="1" x14ac:dyDescent="0.25">
      <c r="A730" s="235"/>
      <c r="B730" s="235"/>
      <c r="C730" s="235"/>
      <c r="D730" s="235"/>
      <c r="E730" s="235"/>
      <c r="F730" s="235"/>
      <c r="G730" s="235"/>
      <c r="H730" s="235"/>
      <c r="I730" s="235"/>
      <c r="J730" s="235"/>
      <c r="K730" s="235"/>
      <c r="L730" s="235"/>
      <c r="M730" s="235"/>
      <c r="N730" s="235"/>
      <c r="O730" s="235"/>
      <c r="P730" s="235"/>
      <c r="Q730" s="235"/>
    </row>
    <row r="731" spans="1:17" ht="12" customHeight="1" x14ac:dyDescent="0.25">
      <c r="A731" s="235"/>
      <c r="B731" s="235"/>
      <c r="C731" s="235"/>
      <c r="D731" s="235"/>
      <c r="E731" s="235"/>
      <c r="F731" s="235"/>
      <c r="G731" s="235"/>
      <c r="H731" s="235"/>
      <c r="I731" s="235"/>
      <c r="J731" s="235"/>
      <c r="K731" s="235"/>
      <c r="L731" s="235"/>
      <c r="M731" s="235"/>
      <c r="N731" s="235"/>
      <c r="O731" s="235"/>
      <c r="P731" s="235"/>
      <c r="Q731" s="235"/>
    </row>
    <row r="732" spans="1:17" ht="12" customHeight="1" x14ac:dyDescent="0.25">
      <c r="A732" s="235"/>
      <c r="B732" s="235"/>
      <c r="C732" s="235"/>
      <c r="D732" s="235"/>
      <c r="E732" s="235"/>
      <c r="F732" s="235"/>
      <c r="G732" s="235"/>
      <c r="H732" s="235"/>
      <c r="I732" s="235"/>
      <c r="J732" s="235"/>
      <c r="K732" s="235"/>
      <c r="L732" s="235"/>
      <c r="M732" s="235"/>
      <c r="N732" s="235"/>
      <c r="O732" s="235"/>
      <c r="P732" s="235"/>
      <c r="Q732" s="235"/>
    </row>
    <row r="733" spans="1:17" ht="12" customHeight="1" x14ac:dyDescent="0.25">
      <c r="A733" s="235"/>
      <c r="B733" s="235"/>
      <c r="C733" s="235"/>
      <c r="D733" s="235"/>
      <c r="E733" s="235"/>
      <c r="F733" s="235"/>
      <c r="G733" s="235"/>
      <c r="H733" s="235"/>
      <c r="I733" s="235"/>
      <c r="J733" s="235"/>
      <c r="K733" s="235"/>
      <c r="L733" s="235"/>
      <c r="M733" s="235"/>
      <c r="N733" s="235"/>
      <c r="O733" s="235"/>
      <c r="P733" s="235"/>
      <c r="Q733" s="235"/>
    </row>
    <row r="734" spans="1:17" ht="12" customHeight="1" x14ac:dyDescent="0.25">
      <c r="A734" s="235"/>
      <c r="B734" s="235"/>
      <c r="C734" s="235"/>
      <c r="D734" s="235"/>
      <c r="E734" s="235"/>
      <c r="F734" s="235"/>
      <c r="G734" s="235"/>
      <c r="H734" s="235"/>
      <c r="I734" s="235"/>
      <c r="J734" s="235"/>
      <c r="K734" s="235"/>
      <c r="L734" s="235"/>
      <c r="M734" s="235"/>
      <c r="N734" s="235"/>
      <c r="O734" s="235"/>
      <c r="P734" s="235"/>
      <c r="Q734" s="235"/>
    </row>
    <row r="735" spans="1:17" ht="12" customHeight="1" x14ac:dyDescent="0.25">
      <c r="A735" s="235"/>
      <c r="B735" s="235"/>
      <c r="C735" s="235"/>
      <c r="D735" s="235"/>
      <c r="E735" s="235"/>
      <c r="F735" s="235"/>
      <c r="G735" s="235"/>
      <c r="H735" s="235"/>
      <c r="I735" s="235"/>
      <c r="J735" s="235"/>
      <c r="K735" s="235"/>
      <c r="L735" s="235"/>
      <c r="M735" s="235"/>
      <c r="N735" s="235"/>
      <c r="O735" s="235"/>
      <c r="P735" s="235"/>
      <c r="Q735" s="235"/>
    </row>
    <row r="736" spans="1:17" ht="12" customHeight="1" x14ac:dyDescent="0.25">
      <c r="A736" s="235"/>
      <c r="B736" s="235"/>
      <c r="C736" s="235"/>
      <c r="D736" s="235"/>
      <c r="E736" s="235"/>
      <c r="F736" s="235"/>
      <c r="G736" s="235"/>
      <c r="H736" s="235"/>
      <c r="I736" s="235"/>
      <c r="J736" s="235"/>
      <c r="K736" s="235"/>
      <c r="L736" s="235"/>
      <c r="M736" s="235"/>
      <c r="N736" s="235"/>
      <c r="O736" s="235"/>
      <c r="P736" s="235"/>
      <c r="Q736" s="235"/>
    </row>
    <row r="737" spans="1:17" ht="12" customHeight="1" x14ac:dyDescent="0.25">
      <c r="A737" s="235"/>
      <c r="B737" s="235"/>
      <c r="C737" s="235"/>
      <c r="D737" s="235"/>
      <c r="E737" s="235"/>
      <c r="F737" s="235"/>
      <c r="G737" s="235"/>
      <c r="H737" s="235"/>
      <c r="I737" s="235"/>
      <c r="J737" s="235"/>
      <c r="K737" s="235"/>
      <c r="L737" s="235"/>
      <c r="M737" s="235"/>
      <c r="N737" s="235"/>
      <c r="O737" s="235"/>
      <c r="P737" s="235"/>
      <c r="Q737" s="235"/>
    </row>
    <row r="738" spans="1:17" ht="12" customHeight="1" x14ac:dyDescent="0.25">
      <c r="A738" s="235"/>
      <c r="B738" s="235"/>
      <c r="C738" s="235"/>
      <c r="D738" s="235"/>
      <c r="E738" s="235"/>
      <c r="F738" s="235"/>
      <c r="G738" s="235"/>
      <c r="H738" s="235"/>
      <c r="I738" s="235"/>
      <c r="J738" s="235"/>
      <c r="K738" s="235"/>
      <c r="L738" s="235"/>
      <c r="M738" s="235"/>
      <c r="N738" s="235"/>
      <c r="O738" s="235"/>
      <c r="P738" s="235"/>
      <c r="Q738" s="235"/>
    </row>
    <row r="739" spans="1:17" ht="12" customHeight="1" x14ac:dyDescent="0.25">
      <c r="A739" s="235"/>
      <c r="B739" s="235"/>
      <c r="C739" s="235"/>
      <c r="D739" s="235"/>
      <c r="E739" s="235"/>
      <c r="F739" s="235"/>
      <c r="G739" s="235"/>
      <c r="H739" s="235"/>
      <c r="I739" s="235"/>
      <c r="J739" s="235"/>
      <c r="K739" s="235"/>
      <c r="L739" s="235"/>
      <c r="M739" s="235"/>
      <c r="N739" s="235"/>
      <c r="O739" s="235"/>
      <c r="P739" s="235"/>
      <c r="Q739" s="235"/>
    </row>
    <row r="740" spans="1:17" ht="12" customHeight="1" x14ac:dyDescent="0.25">
      <c r="A740" s="235"/>
      <c r="B740" s="235"/>
      <c r="C740" s="235"/>
      <c r="D740" s="235"/>
      <c r="E740" s="235"/>
      <c r="F740" s="235"/>
      <c r="G740" s="235"/>
      <c r="H740" s="235"/>
      <c r="I740" s="235"/>
      <c r="J740" s="235"/>
      <c r="K740" s="235"/>
      <c r="L740" s="235"/>
      <c r="M740" s="235"/>
      <c r="N740" s="235"/>
      <c r="O740" s="235"/>
      <c r="P740" s="235"/>
      <c r="Q740" s="235"/>
    </row>
    <row r="741" spans="1:17" ht="12" customHeight="1" x14ac:dyDescent="0.25">
      <c r="A741" s="235"/>
      <c r="B741" s="235"/>
      <c r="C741" s="235"/>
      <c r="D741" s="235"/>
      <c r="E741" s="235"/>
      <c r="F741" s="235"/>
      <c r="G741" s="235"/>
      <c r="H741" s="235"/>
      <c r="I741" s="235"/>
      <c r="J741" s="235"/>
      <c r="K741" s="235"/>
      <c r="L741" s="235"/>
      <c r="M741" s="235"/>
      <c r="N741" s="235"/>
      <c r="O741" s="235"/>
      <c r="P741" s="235"/>
      <c r="Q741" s="235"/>
    </row>
    <row r="742" spans="1:17" ht="12" customHeight="1" x14ac:dyDescent="0.25">
      <c r="A742" s="235"/>
      <c r="B742" s="235"/>
      <c r="C742" s="235"/>
      <c r="D742" s="235"/>
      <c r="E742" s="235"/>
      <c r="F742" s="235"/>
      <c r="G742" s="235"/>
      <c r="H742" s="235"/>
      <c r="I742" s="235"/>
      <c r="J742" s="235"/>
      <c r="K742" s="235"/>
      <c r="L742" s="235"/>
      <c r="M742" s="235"/>
      <c r="N742" s="235"/>
      <c r="O742" s="235"/>
      <c r="P742" s="235"/>
      <c r="Q742" s="235"/>
    </row>
    <row r="743" spans="1:17" ht="12" customHeight="1" x14ac:dyDescent="0.25">
      <c r="A743" s="235"/>
      <c r="B743" s="235"/>
      <c r="C743" s="235"/>
      <c r="D743" s="235"/>
      <c r="E743" s="235"/>
      <c r="F743" s="235"/>
      <c r="G743" s="235"/>
      <c r="H743" s="235"/>
      <c r="I743" s="235"/>
      <c r="J743" s="235"/>
      <c r="K743" s="235"/>
      <c r="L743" s="235"/>
      <c r="M743" s="235"/>
      <c r="N743" s="235"/>
      <c r="O743" s="235"/>
      <c r="P743" s="235"/>
      <c r="Q743" s="235"/>
    </row>
    <row r="744" spans="1:17" ht="12" customHeight="1" x14ac:dyDescent="0.25">
      <c r="A744" s="235"/>
      <c r="B744" s="235"/>
      <c r="C744" s="235"/>
      <c r="D744" s="235"/>
      <c r="E744" s="235"/>
      <c r="F744" s="235"/>
      <c r="G744" s="235"/>
      <c r="H744" s="235"/>
      <c r="I744" s="235"/>
      <c r="J744" s="235"/>
      <c r="K744" s="235"/>
      <c r="L744" s="235"/>
      <c r="M744" s="235"/>
      <c r="N744" s="235"/>
      <c r="O744" s="235"/>
      <c r="P744" s="235"/>
      <c r="Q744" s="235"/>
    </row>
    <row r="745" spans="1:17" ht="12" customHeight="1" x14ac:dyDescent="0.25">
      <c r="A745" s="235"/>
      <c r="B745" s="235"/>
      <c r="C745" s="235"/>
      <c r="D745" s="235"/>
      <c r="E745" s="235"/>
      <c r="F745" s="235"/>
      <c r="G745" s="235"/>
      <c r="H745" s="235"/>
      <c r="I745" s="235"/>
      <c r="J745" s="235"/>
      <c r="K745" s="235"/>
      <c r="L745" s="235"/>
      <c r="M745" s="235"/>
      <c r="N745" s="235"/>
      <c r="O745" s="235"/>
      <c r="P745" s="235"/>
      <c r="Q745" s="235"/>
    </row>
    <row r="746" spans="1:17" ht="12" customHeight="1" x14ac:dyDescent="0.25">
      <c r="A746" s="235"/>
      <c r="B746" s="235"/>
      <c r="C746" s="235"/>
      <c r="D746" s="235"/>
      <c r="E746" s="235"/>
      <c r="F746" s="235"/>
      <c r="G746" s="235"/>
      <c r="H746" s="235"/>
      <c r="I746" s="235"/>
      <c r="J746" s="235"/>
      <c r="K746" s="235"/>
      <c r="L746" s="235"/>
      <c r="M746" s="235"/>
      <c r="N746" s="235"/>
      <c r="O746" s="235"/>
      <c r="P746" s="235"/>
      <c r="Q746" s="235"/>
    </row>
    <row r="747" spans="1:17" ht="12" customHeight="1" x14ac:dyDescent="0.25">
      <c r="A747" s="235"/>
      <c r="B747" s="235"/>
      <c r="C747" s="235"/>
      <c r="D747" s="235"/>
      <c r="E747" s="235"/>
      <c r="F747" s="235"/>
      <c r="G747" s="235"/>
      <c r="H747" s="235"/>
      <c r="I747" s="235"/>
      <c r="J747" s="235"/>
      <c r="K747" s="235"/>
      <c r="L747" s="235"/>
      <c r="M747" s="235"/>
      <c r="N747" s="235"/>
      <c r="O747" s="235"/>
      <c r="P747" s="235"/>
      <c r="Q747" s="235"/>
    </row>
    <row r="748" spans="1:17" ht="12" customHeight="1" x14ac:dyDescent="0.25">
      <c r="A748" s="235"/>
      <c r="B748" s="235"/>
      <c r="C748" s="235"/>
      <c r="D748" s="235"/>
      <c r="E748" s="235"/>
      <c r="F748" s="235"/>
      <c r="G748" s="235"/>
      <c r="H748" s="235"/>
      <c r="I748" s="235"/>
      <c r="J748" s="235"/>
      <c r="K748" s="235"/>
      <c r="L748" s="235"/>
      <c r="M748" s="235"/>
      <c r="N748" s="235"/>
      <c r="O748" s="235"/>
      <c r="P748" s="235"/>
      <c r="Q748" s="235"/>
    </row>
    <row r="749" spans="1:17" ht="12" customHeight="1" x14ac:dyDescent="0.25">
      <c r="A749" s="235"/>
      <c r="B749" s="235"/>
      <c r="C749" s="235"/>
      <c r="D749" s="235"/>
      <c r="E749" s="235"/>
      <c r="F749" s="235"/>
      <c r="G749" s="235"/>
      <c r="H749" s="235"/>
      <c r="I749" s="235"/>
      <c r="J749" s="235"/>
      <c r="K749" s="235"/>
      <c r="L749" s="235"/>
      <c r="M749" s="235"/>
      <c r="N749" s="235"/>
      <c r="O749" s="235"/>
      <c r="P749" s="235"/>
      <c r="Q749" s="235"/>
    </row>
    <row r="750" spans="1:17" ht="12" customHeight="1" x14ac:dyDescent="0.25">
      <c r="A750" s="235"/>
      <c r="B750" s="235"/>
      <c r="C750" s="235"/>
      <c r="D750" s="235"/>
      <c r="E750" s="235"/>
      <c r="F750" s="235"/>
      <c r="G750" s="235"/>
      <c r="H750" s="235"/>
      <c r="I750" s="235"/>
      <c r="J750" s="235"/>
      <c r="K750" s="235"/>
      <c r="L750" s="235"/>
      <c r="M750" s="235"/>
      <c r="N750" s="235"/>
      <c r="O750" s="235"/>
      <c r="P750" s="235"/>
      <c r="Q750" s="235"/>
    </row>
    <row r="751" spans="1:17" ht="12" customHeight="1" x14ac:dyDescent="0.25">
      <c r="A751" s="235"/>
      <c r="B751" s="235"/>
      <c r="C751" s="235"/>
      <c r="D751" s="235"/>
      <c r="E751" s="235"/>
      <c r="F751" s="235"/>
      <c r="G751" s="235"/>
      <c r="H751" s="235"/>
      <c r="I751" s="235"/>
      <c r="J751" s="235"/>
      <c r="K751" s="235"/>
      <c r="L751" s="235"/>
      <c r="M751" s="235"/>
      <c r="N751" s="235"/>
      <c r="O751" s="235"/>
      <c r="P751" s="235"/>
      <c r="Q751" s="235"/>
    </row>
    <row r="752" spans="1:17" ht="12" customHeight="1" x14ac:dyDescent="0.25">
      <c r="A752" s="235"/>
      <c r="B752" s="235"/>
      <c r="C752" s="235"/>
      <c r="D752" s="235"/>
      <c r="E752" s="235"/>
      <c r="F752" s="235"/>
      <c r="G752" s="235"/>
      <c r="H752" s="235"/>
      <c r="I752" s="235"/>
      <c r="J752" s="235"/>
      <c r="K752" s="235"/>
      <c r="L752" s="235"/>
      <c r="M752" s="235"/>
      <c r="N752" s="235"/>
      <c r="O752" s="235"/>
      <c r="P752" s="235"/>
      <c r="Q752" s="235"/>
    </row>
    <row r="753" spans="1:17" ht="12" customHeight="1" x14ac:dyDescent="0.25">
      <c r="A753" s="235"/>
      <c r="B753" s="235"/>
      <c r="C753" s="235"/>
      <c r="D753" s="235"/>
      <c r="E753" s="235"/>
      <c r="F753" s="235"/>
      <c r="G753" s="235"/>
      <c r="H753" s="235"/>
      <c r="I753" s="235"/>
      <c r="J753" s="235"/>
      <c r="K753" s="235"/>
      <c r="L753" s="235"/>
      <c r="M753" s="235"/>
      <c r="N753" s="235"/>
      <c r="O753" s="235"/>
      <c r="P753" s="235"/>
      <c r="Q753" s="235"/>
    </row>
    <row r="754" spans="1:17" ht="12" customHeight="1" x14ac:dyDescent="0.25">
      <c r="A754" s="235"/>
      <c r="B754" s="235"/>
      <c r="C754" s="235"/>
      <c r="D754" s="235"/>
      <c r="E754" s="235"/>
      <c r="F754" s="235"/>
      <c r="G754" s="235"/>
      <c r="H754" s="235"/>
      <c r="I754" s="235"/>
      <c r="J754" s="235"/>
      <c r="K754" s="235"/>
      <c r="L754" s="235"/>
      <c r="M754" s="235"/>
      <c r="N754" s="235"/>
      <c r="O754" s="235"/>
      <c r="P754" s="235"/>
      <c r="Q754" s="235"/>
    </row>
    <row r="755" spans="1:17" ht="12" customHeight="1" x14ac:dyDescent="0.25">
      <c r="A755" s="235"/>
      <c r="B755" s="235"/>
      <c r="C755" s="235"/>
      <c r="D755" s="235"/>
      <c r="E755" s="235"/>
      <c r="F755" s="235"/>
      <c r="G755" s="235"/>
      <c r="H755" s="235"/>
      <c r="I755" s="235"/>
      <c r="J755" s="235"/>
      <c r="K755" s="235"/>
      <c r="L755" s="235"/>
      <c r="M755" s="235"/>
      <c r="N755" s="235"/>
      <c r="O755" s="235"/>
      <c r="P755" s="235"/>
      <c r="Q755" s="235"/>
    </row>
    <row r="756" spans="1:17" ht="12" customHeight="1" x14ac:dyDescent="0.25">
      <c r="A756" s="235"/>
      <c r="B756" s="235"/>
      <c r="C756" s="235"/>
      <c r="D756" s="235"/>
      <c r="E756" s="235"/>
      <c r="F756" s="235"/>
      <c r="G756" s="235"/>
      <c r="H756" s="235"/>
      <c r="I756" s="235"/>
      <c r="J756" s="235"/>
      <c r="K756" s="235"/>
      <c r="L756" s="235"/>
      <c r="M756" s="235"/>
      <c r="N756" s="235"/>
      <c r="O756" s="235"/>
      <c r="P756" s="235"/>
      <c r="Q756" s="235"/>
    </row>
    <row r="757" spans="1:17" ht="12" customHeight="1" x14ac:dyDescent="0.25">
      <c r="A757" s="235"/>
      <c r="B757" s="235"/>
      <c r="C757" s="235"/>
      <c r="D757" s="235"/>
      <c r="E757" s="235"/>
      <c r="F757" s="235"/>
      <c r="G757" s="235"/>
      <c r="H757" s="235"/>
      <c r="I757" s="235"/>
      <c r="J757" s="235"/>
      <c r="K757" s="235"/>
      <c r="L757" s="235"/>
      <c r="M757" s="235"/>
      <c r="N757" s="235"/>
      <c r="O757" s="235"/>
      <c r="P757" s="235"/>
      <c r="Q757" s="235"/>
    </row>
    <row r="758" spans="1:17" ht="12" customHeight="1" x14ac:dyDescent="0.25">
      <c r="A758" s="235"/>
      <c r="B758" s="235"/>
      <c r="C758" s="235"/>
      <c r="D758" s="235"/>
      <c r="E758" s="235"/>
      <c r="F758" s="235"/>
      <c r="G758" s="235"/>
      <c r="H758" s="235"/>
      <c r="I758" s="235"/>
      <c r="J758" s="235"/>
      <c r="K758" s="235"/>
      <c r="L758" s="235"/>
      <c r="M758" s="235"/>
      <c r="N758" s="235"/>
      <c r="O758" s="235"/>
      <c r="P758" s="235"/>
      <c r="Q758" s="235"/>
    </row>
    <row r="759" spans="1:17" ht="12" customHeight="1" x14ac:dyDescent="0.25">
      <c r="A759" s="235"/>
      <c r="B759" s="235"/>
      <c r="C759" s="235"/>
      <c r="D759" s="235"/>
      <c r="E759" s="235"/>
      <c r="F759" s="235"/>
      <c r="G759" s="235"/>
      <c r="H759" s="235"/>
      <c r="I759" s="235"/>
      <c r="J759" s="235"/>
      <c r="K759" s="235"/>
      <c r="L759" s="235"/>
      <c r="M759" s="235"/>
      <c r="N759" s="235"/>
      <c r="O759" s="235"/>
      <c r="P759" s="235"/>
      <c r="Q759" s="235"/>
    </row>
    <row r="760" spans="1:17" ht="12" customHeight="1" x14ac:dyDescent="0.25">
      <c r="A760" s="235"/>
      <c r="B760" s="235"/>
      <c r="C760" s="235"/>
      <c r="D760" s="235"/>
      <c r="E760" s="235"/>
      <c r="F760" s="235"/>
      <c r="G760" s="235"/>
      <c r="H760" s="235"/>
      <c r="I760" s="235"/>
      <c r="J760" s="235"/>
      <c r="K760" s="235"/>
      <c r="L760" s="235"/>
      <c r="M760" s="235"/>
      <c r="N760" s="235"/>
      <c r="O760" s="235"/>
      <c r="P760" s="235"/>
      <c r="Q760" s="235"/>
    </row>
    <row r="761" spans="1:17" ht="12" customHeight="1" x14ac:dyDescent="0.25">
      <c r="A761" s="235"/>
      <c r="B761" s="235"/>
      <c r="C761" s="235"/>
      <c r="D761" s="235"/>
      <c r="E761" s="235"/>
      <c r="F761" s="235"/>
      <c r="G761" s="235"/>
      <c r="H761" s="235"/>
      <c r="I761" s="235"/>
      <c r="J761" s="235"/>
      <c r="K761" s="235"/>
      <c r="L761" s="235"/>
      <c r="M761" s="235"/>
      <c r="N761" s="235"/>
      <c r="O761" s="235"/>
      <c r="P761" s="235"/>
      <c r="Q761" s="235"/>
    </row>
    <row r="762" spans="1:17" ht="12" customHeight="1" x14ac:dyDescent="0.25">
      <c r="A762" s="235"/>
      <c r="B762" s="235"/>
      <c r="C762" s="235"/>
      <c r="D762" s="235"/>
      <c r="E762" s="235"/>
      <c r="F762" s="235"/>
      <c r="G762" s="235"/>
      <c r="H762" s="235"/>
      <c r="I762" s="235"/>
      <c r="J762" s="235"/>
      <c r="K762" s="235"/>
      <c r="L762" s="235"/>
      <c r="M762" s="235"/>
      <c r="N762" s="235"/>
      <c r="O762" s="235"/>
      <c r="P762" s="235"/>
      <c r="Q762" s="235"/>
    </row>
    <row r="763" spans="1:17" ht="12" customHeight="1" x14ac:dyDescent="0.25">
      <c r="A763" s="235"/>
      <c r="B763" s="235"/>
      <c r="C763" s="235"/>
      <c r="D763" s="235"/>
      <c r="E763" s="235"/>
      <c r="F763" s="235"/>
      <c r="G763" s="235"/>
      <c r="H763" s="235"/>
      <c r="I763" s="235"/>
      <c r="J763" s="235"/>
      <c r="K763" s="235"/>
      <c r="L763" s="235"/>
      <c r="M763" s="235"/>
      <c r="N763" s="235"/>
      <c r="O763" s="235"/>
      <c r="P763" s="235"/>
      <c r="Q763" s="235"/>
    </row>
    <row r="764" spans="1:17" ht="12" customHeight="1" x14ac:dyDescent="0.25">
      <c r="A764" s="235"/>
      <c r="B764" s="235"/>
      <c r="C764" s="235"/>
      <c r="D764" s="235"/>
      <c r="E764" s="235"/>
      <c r="F764" s="235"/>
      <c r="G764" s="235"/>
      <c r="H764" s="235"/>
      <c r="I764" s="235"/>
      <c r="J764" s="235"/>
      <c r="K764" s="235"/>
      <c r="L764" s="235"/>
      <c r="M764" s="235"/>
      <c r="N764" s="235"/>
      <c r="O764" s="235"/>
      <c r="P764" s="235"/>
      <c r="Q764" s="235"/>
    </row>
    <row r="765" spans="1:17" ht="12" customHeight="1" x14ac:dyDescent="0.25">
      <c r="A765" s="235"/>
      <c r="B765" s="235"/>
      <c r="C765" s="235"/>
      <c r="D765" s="235"/>
      <c r="E765" s="235"/>
      <c r="F765" s="235"/>
      <c r="G765" s="235"/>
      <c r="H765" s="235"/>
      <c r="I765" s="235"/>
      <c r="J765" s="235"/>
      <c r="K765" s="235"/>
      <c r="L765" s="235"/>
      <c r="M765" s="235"/>
      <c r="N765" s="235"/>
      <c r="O765" s="235"/>
      <c r="P765" s="235"/>
      <c r="Q765" s="235"/>
    </row>
    <row r="766" spans="1:17" ht="12" customHeight="1" x14ac:dyDescent="0.25">
      <c r="A766" s="235"/>
      <c r="B766" s="235"/>
      <c r="C766" s="235"/>
      <c r="D766" s="235"/>
      <c r="E766" s="235"/>
      <c r="F766" s="235"/>
      <c r="G766" s="235"/>
      <c r="H766" s="235"/>
      <c r="I766" s="235"/>
      <c r="J766" s="235"/>
      <c r="K766" s="235"/>
      <c r="L766" s="235"/>
      <c r="M766" s="235"/>
      <c r="N766" s="235"/>
      <c r="O766" s="235"/>
      <c r="P766" s="235"/>
      <c r="Q766" s="235"/>
    </row>
    <row r="767" spans="1:17" ht="12" customHeight="1" x14ac:dyDescent="0.25">
      <c r="A767" s="235"/>
      <c r="B767" s="235"/>
      <c r="C767" s="235"/>
      <c r="D767" s="235"/>
      <c r="E767" s="235"/>
      <c r="F767" s="235"/>
      <c r="G767" s="235"/>
      <c r="H767" s="235"/>
      <c r="I767" s="235"/>
      <c r="J767" s="235"/>
      <c r="K767" s="235"/>
      <c r="L767" s="235"/>
      <c r="M767" s="235"/>
      <c r="N767" s="235"/>
      <c r="O767" s="235"/>
      <c r="P767" s="235"/>
      <c r="Q767" s="235"/>
    </row>
    <row r="768" spans="1:17" ht="12" customHeight="1" x14ac:dyDescent="0.25">
      <c r="A768" s="235"/>
      <c r="B768" s="235"/>
      <c r="C768" s="235"/>
      <c r="D768" s="235"/>
      <c r="E768" s="235"/>
      <c r="F768" s="235"/>
      <c r="G768" s="235"/>
      <c r="H768" s="235"/>
      <c r="I768" s="235"/>
      <c r="J768" s="235"/>
      <c r="K768" s="235"/>
      <c r="L768" s="235"/>
      <c r="M768" s="235"/>
      <c r="N768" s="235"/>
      <c r="O768" s="235"/>
      <c r="P768" s="235"/>
      <c r="Q768" s="235"/>
    </row>
    <row r="769" spans="1:17" ht="12" customHeight="1" x14ac:dyDescent="0.25">
      <c r="A769" s="235"/>
      <c r="B769" s="235"/>
      <c r="C769" s="235"/>
      <c r="D769" s="235"/>
      <c r="E769" s="235"/>
      <c r="F769" s="235"/>
      <c r="G769" s="235"/>
      <c r="H769" s="235"/>
      <c r="I769" s="235"/>
      <c r="J769" s="235"/>
      <c r="K769" s="235"/>
      <c r="L769" s="235"/>
      <c r="M769" s="235"/>
      <c r="N769" s="235"/>
      <c r="O769" s="235"/>
      <c r="P769" s="235"/>
      <c r="Q769" s="235"/>
    </row>
    <row r="770" spans="1:17" ht="12" customHeight="1" x14ac:dyDescent="0.25">
      <c r="A770" s="235"/>
      <c r="B770" s="235"/>
      <c r="C770" s="235"/>
      <c r="D770" s="235"/>
      <c r="E770" s="235"/>
      <c r="F770" s="235"/>
      <c r="G770" s="235"/>
      <c r="H770" s="235"/>
      <c r="I770" s="235"/>
      <c r="J770" s="235"/>
      <c r="K770" s="235"/>
      <c r="L770" s="235"/>
      <c r="M770" s="235"/>
      <c r="N770" s="235"/>
      <c r="O770" s="235"/>
      <c r="P770" s="235"/>
      <c r="Q770" s="235"/>
    </row>
    <row r="771" spans="1:17" ht="12" customHeight="1" x14ac:dyDescent="0.25">
      <c r="A771" s="235"/>
      <c r="B771" s="235"/>
      <c r="C771" s="235"/>
      <c r="D771" s="235"/>
      <c r="E771" s="235"/>
      <c r="F771" s="235"/>
      <c r="G771" s="235"/>
      <c r="H771" s="235"/>
      <c r="I771" s="235"/>
      <c r="J771" s="235"/>
      <c r="K771" s="235"/>
      <c r="L771" s="235"/>
      <c r="M771" s="235"/>
      <c r="N771" s="235"/>
      <c r="O771" s="235"/>
      <c r="P771" s="235"/>
      <c r="Q771" s="235"/>
    </row>
    <row r="772" spans="1:17" ht="12" customHeight="1" x14ac:dyDescent="0.25">
      <c r="A772" s="235"/>
      <c r="B772" s="235"/>
      <c r="C772" s="235"/>
      <c r="D772" s="235"/>
      <c r="E772" s="235"/>
      <c r="F772" s="235"/>
      <c r="G772" s="235"/>
      <c r="H772" s="235"/>
      <c r="I772" s="235"/>
      <c r="J772" s="235"/>
      <c r="K772" s="235"/>
      <c r="L772" s="235"/>
      <c r="M772" s="235"/>
      <c r="N772" s="235"/>
      <c r="O772" s="235"/>
      <c r="P772" s="235"/>
      <c r="Q772" s="235"/>
    </row>
    <row r="773" spans="1:17" ht="12" customHeight="1" x14ac:dyDescent="0.25">
      <c r="A773" s="235"/>
      <c r="B773" s="235"/>
      <c r="C773" s="235"/>
      <c r="D773" s="235"/>
      <c r="E773" s="235"/>
      <c r="F773" s="235"/>
      <c r="G773" s="235"/>
      <c r="H773" s="235"/>
      <c r="I773" s="235"/>
      <c r="J773" s="235"/>
      <c r="K773" s="235"/>
      <c r="L773" s="235"/>
      <c r="M773" s="235"/>
      <c r="N773" s="235"/>
      <c r="O773" s="235"/>
      <c r="P773" s="235"/>
      <c r="Q773" s="235"/>
    </row>
    <row r="774" spans="1:17" ht="12" customHeight="1" x14ac:dyDescent="0.25">
      <c r="A774" s="235"/>
      <c r="B774" s="235"/>
      <c r="C774" s="235"/>
      <c r="D774" s="235"/>
      <c r="E774" s="235"/>
      <c r="F774" s="235"/>
      <c r="G774" s="235"/>
      <c r="H774" s="235"/>
      <c r="I774" s="235"/>
      <c r="J774" s="235"/>
      <c r="K774" s="235"/>
      <c r="L774" s="235"/>
      <c r="M774" s="235"/>
      <c r="N774" s="235"/>
      <c r="O774" s="235"/>
      <c r="P774" s="235"/>
      <c r="Q774" s="235"/>
    </row>
    <row r="775" spans="1:17" ht="12" customHeight="1" x14ac:dyDescent="0.25">
      <c r="A775" s="235"/>
      <c r="B775" s="235"/>
      <c r="C775" s="235"/>
      <c r="D775" s="235"/>
      <c r="E775" s="235"/>
      <c r="F775" s="235"/>
      <c r="G775" s="235"/>
      <c r="H775" s="235"/>
      <c r="I775" s="235"/>
      <c r="J775" s="235"/>
      <c r="K775" s="235"/>
      <c r="L775" s="235"/>
      <c r="M775" s="235"/>
      <c r="N775" s="235"/>
      <c r="O775" s="235"/>
      <c r="P775" s="235"/>
      <c r="Q775" s="235"/>
    </row>
    <row r="776" spans="1:17" ht="12" customHeight="1" x14ac:dyDescent="0.25">
      <c r="A776" s="235"/>
      <c r="B776" s="235"/>
      <c r="C776" s="235"/>
      <c r="D776" s="235"/>
      <c r="E776" s="235"/>
      <c r="F776" s="235"/>
      <c r="G776" s="235"/>
      <c r="H776" s="235"/>
      <c r="I776" s="235"/>
      <c r="J776" s="235"/>
      <c r="K776" s="235"/>
      <c r="L776" s="235"/>
      <c r="M776" s="235"/>
      <c r="N776" s="235"/>
      <c r="O776" s="235"/>
      <c r="P776" s="235"/>
      <c r="Q776" s="235"/>
    </row>
    <row r="777" spans="1:17" ht="12" customHeight="1" x14ac:dyDescent="0.25">
      <c r="A777" s="235"/>
      <c r="B777" s="235"/>
      <c r="C777" s="235"/>
      <c r="D777" s="235"/>
      <c r="E777" s="235"/>
      <c r="F777" s="235"/>
      <c r="G777" s="235"/>
      <c r="H777" s="235"/>
      <c r="I777" s="235"/>
      <c r="J777" s="235"/>
      <c r="K777" s="235"/>
      <c r="L777" s="235"/>
      <c r="M777" s="235"/>
      <c r="N777" s="235"/>
      <c r="O777" s="235"/>
      <c r="P777" s="235"/>
      <c r="Q777" s="235"/>
    </row>
    <row r="778" spans="1:17" ht="12" customHeight="1" x14ac:dyDescent="0.25">
      <c r="A778" s="235"/>
      <c r="B778" s="235"/>
      <c r="C778" s="235"/>
      <c r="D778" s="235"/>
      <c r="E778" s="235"/>
      <c r="F778" s="235"/>
      <c r="G778" s="235"/>
      <c r="H778" s="235"/>
      <c r="I778" s="235"/>
      <c r="J778" s="235"/>
      <c r="K778" s="235"/>
      <c r="L778" s="235"/>
      <c r="M778" s="235"/>
      <c r="N778" s="235"/>
      <c r="O778" s="235"/>
      <c r="P778" s="235"/>
      <c r="Q778" s="235"/>
    </row>
    <row r="779" spans="1:17" ht="12" customHeight="1" x14ac:dyDescent="0.25">
      <c r="A779" s="235"/>
      <c r="B779" s="235"/>
      <c r="C779" s="235"/>
      <c r="D779" s="235"/>
      <c r="E779" s="235"/>
      <c r="F779" s="235"/>
      <c r="G779" s="235"/>
      <c r="H779" s="235"/>
      <c r="I779" s="235"/>
      <c r="J779" s="235"/>
      <c r="K779" s="235"/>
      <c r="L779" s="235"/>
      <c r="M779" s="235"/>
      <c r="N779" s="235"/>
      <c r="O779" s="235"/>
      <c r="P779" s="235"/>
      <c r="Q779" s="235"/>
    </row>
    <row r="780" spans="1:17" ht="12" customHeight="1" x14ac:dyDescent="0.25">
      <c r="A780" s="235"/>
      <c r="B780" s="235"/>
      <c r="C780" s="235"/>
      <c r="D780" s="235"/>
      <c r="E780" s="235"/>
      <c r="F780" s="235"/>
      <c r="G780" s="235"/>
      <c r="H780" s="235"/>
      <c r="I780" s="235"/>
      <c r="J780" s="235"/>
      <c r="K780" s="235"/>
      <c r="L780" s="235"/>
      <c r="M780" s="235"/>
      <c r="N780" s="235"/>
      <c r="O780" s="235"/>
      <c r="P780" s="235"/>
      <c r="Q780" s="235"/>
    </row>
    <row r="781" spans="1:17" ht="12" customHeight="1" x14ac:dyDescent="0.25">
      <c r="A781" s="235"/>
      <c r="B781" s="235"/>
      <c r="C781" s="235"/>
      <c r="D781" s="235"/>
      <c r="E781" s="235"/>
      <c r="F781" s="235"/>
      <c r="G781" s="235"/>
      <c r="H781" s="235"/>
      <c r="I781" s="235"/>
      <c r="J781" s="235"/>
      <c r="K781" s="235"/>
      <c r="L781" s="235"/>
      <c r="M781" s="235"/>
      <c r="N781" s="235"/>
      <c r="O781" s="235"/>
      <c r="P781" s="235"/>
      <c r="Q781" s="235"/>
    </row>
    <row r="782" spans="1:17" ht="12" customHeight="1" x14ac:dyDescent="0.25">
      <c r="A782" s="235"/>
      <c r="B782" s="235"/>
      <c r="C782" s="235"/>
      <c r="D782" s="235"/>
      <c r="E782" s="235"/>
      <c r="F782" s="235"/>
      <c r="G782" s="235"/>
      <c r="H782" s="235"/>
      <c r="I782" s="235"/>
      <c r="J782" s="235"/>
      <c r="K782" s="235"/>
      <c r="L782" s="235"/>
      <c r="M782" s="235"/>
      <c r="N782" s="235"/>
      <c r="O782" s="235"/>
      <c r="P782" s="235"/>
      <c r="Q782" s="235"/>
    </row>
    <row r="783" spans="1:17" ht="12" customHeight="1" x14ac:dyDescent="0.25">
      <c r="A783" s="235"/>
      <c r="B783" s="235"/>
      <c r="C783" s="235"/>
      <c r="D783" s="235"/>
      <c r="E783" s="235"/>
      <c r="F783" s="235"/>
      <c r="G783" s="235"/>
      <c r="H783" s="235"/>
      <c r="I783" s="235"/>
      <c r="J783" s="235"/>
      <c r="K783" s="235"/>
      <c r="L783" s="235"/>
      <c r="M783" s="235"/>
      <c r="N783" s="235"/>
      <c r="O783" s="235"/>
      <c r="P783" s="235"/>
      <c r="Q783" s="235"/>
    </row>
    <row r="784" spans="1:17" ht="12" customHeight="1" x14ac:dyDescent="0.25">
      <c r="A784" s="235"/>
      <c r="B784" s="235"/>
      <c r="C784" s="235"/>
      <c r="D784" s="235"/>
      <c r="E784" s="235"/>
      <c r="F784" s="235"/>
      <c r="G784" s="235"/>
      <c r="H784" s="235"/>
      <c r="I784" s="235"/>
      <c r="J784" s="235"/>
      <c r="K784" s="235"/>
      <c r="L784" s="235"/>
      <c r="M784" s="235"/>
      <c r="N784" s="235"/>
      <c r="O784" s="235"/>
      <c r="P784" s="235"/>
      <c r="Q784" s="235"/>
    </row>
    <row r="785" spans="1:17" ht="12" customHeight="1" x14ac:dyDescent="0.25">
      <c r="A785" s="235"/>
      <c r="B785" s="235"/>
      <c r="C785" s="235"/>
      <c r="D785" s="235"/>
      <c r="E785" s="235"/>
      <c r="F785" s="235"/>
      <c r="G785" s="235"/>
      <c r="H785" s="235"/>
      <c r="I785" s="235"/>
      <c r="J785" s="235"/>
      <c r="K785" s="235"/>
      <c r="L785" s="235"/>
      <c r="M785" s="235"/>
      <c r="N785" s="235"/>
      <c r="O785" s="235"/>
      <c r="P785" s="235"/>
      <c r="Q785" s="235"/>
    </row>
    <row r="786" spans="1:17" ht="12" customHeight="1" x14ac:dyDescent="0.25">
      <c r="A786" s="235"/>
      <c r="B786" s="235"/>
      <c r="C786" s="235"/>
      <c r="D786" s="235"/>
      <c r="E786" s="235"/>
      <c r="F786" s="235"/>
      <c r="G786" s="235"/>
      <c r="H786" s="235"/>
      <c r="I786" s="235"/>
      <c r="J786" s="235"/>
      <c r="K786" s="235"/>
      <c r="L786" s="235"/>
      <c r="M786" s="235"/>
      <c r="N786" s="235"/>
      <c r="O786" s="235"/>
      <c r="P786" s="235"/>
      <c r="Q786" s="235"/>
    </row>
    <row r="787" spans="1:17" ht="12" customHeight="1" x14ac:dyDescent="0.25">
      <c r="A787" s="235"/>
      <c r="B787" s="235"/>
      <c r="C787" s="235"/>
      <c r="D787" s="235"/>
      <c r="E787" s="235"/>
      <c r="F787" s="235"/>
      <c r="G787" s="235"/>
      <c r="H787" s="235"/>
      <c r="I787" s="235"/>
      <c r="J787" s="235"/>
      <c r="K787" s="235"/>
      <c r="L787" s="235"/>
      <c r="M787" s="235"/>
      <c r="N787" s="235"/>
      <c r="O787" s="235"/>
      <c r="P787" s="235"/>
      <c r="Q787" s="235"/>
    </row>
    <row r="788" spans="1:17" ht="12" customHeight="1" x14ac:dyDescent="0.25">
      <c r="A788" s="235"/>
      <c r="B788" s="235"/>
      <c r="C788" s="235"/>
      <c r="D788" s="235"/>
      <c r="E788" s="235"/>
      <c r="F788" s="235"/>
      <c r="G788" s="235"/>
      <c r="H788" s="235"/>
      <c r="I788" s="235"/>
      <c r="J788" s="235"/>
      <c r="K788" s="235"/>
      <c r="L788" s="235"/>
      <c r="M788" s="235"/>
      <c r="N788" s="235"/>
      <c r="O788" s="235"/>
      <c r="P788" s="235"/>
      <c r="Q788" s="235"/>
    </row>
    <row r="789" spans="1:17" ht="12" customHeight="1" x14ac:dyDescent="0.25">
      <c r="A789" s="235"/>
      <c r="B789" s="235"/>
      <c r="C789" s="235"/>
      <c r="D789" s="235"/>
      <c r="E789" s="235"/>
      <c r="F789" s="235"/>
      <c r="G789" s="235"/>
      <c r="H789" s="235"/>
      <c r="I789" s="235"/>
      <c r="J789" s="235"/>
      <c r="K789" s="235"/>
      <c r="L789" s="235"/>
      <c r="M789" s="235"/>
      <c r="N789" s="235"/>
      <c r="O789" s="235"/>
      <c r="P789" s="235"/>
      <c r="Q789" s="235"/>
    </row>
    <row r="790" spans="1:17" ht="12" customHeight="1" x14ac:dyDescent="0.25">
      <c r="A790" s="235"/>
      <c r="B790" s="235"/>
      <c r="C790" s="235"/>
      <c r="D790" s="235"/>
      <c r="E790" s="235"/>
      <c r="F790" s="235"/>
      <c r="G790" s="235"/>
      <c r="H790" s="235"/>
      <c r="I790" s="235"/>
      <c r="J790" s="235"/>
      <c r="K790" s="235"/>
      <c r="L790" s="235"/>
      <c r="M790" s="235"/>
      <c r="N790" s="235"/>
      <c r="O790" s="235"/>
      <c r="P790" s="235"/>
      <c r="Q790" s="235"/>
    </row>
    <row r="791" spans="1:17" ht="12" customHeight="1" x14ac:dyDescent="0.25">
      <c r="A791" s="235"/>
      <c r="B791" s="235"/>
      <c r="C791" s="235"/>
      <c r="D791" s="235"/>
      <c r="E791" s="235"/>
      <c r="F791" s="235"/>
      <c r="G791" s="235"/>
      <c r="H791" s="235"/>
      <c r="I791" s="235"/>
      <c r="J791" s="235"/>
      <c r="K791" s="235"/>
      <c r="L791" s="235"/>
      <c r="M791" s="235"/>
      <c r="N791" s="235"/>
      <c r="O791" s="235"/>
      <c r="P791" s="235"/>
      <c r="Q791" s="235"/>
    </row>
    <row r="792" spans="1:17" ht="12" customHeight="1" x14ac:dyDescent="0.25">
      <c r="A792" s="235"/>
      <c r="B792" s="235"/>
      <c r="C792" s="235"/>
      <c r="D792" s="235"/>
      <c r="E792" s="235"/>
      <c r="F792" s="235"/>
      <c r="G792" s="235"/>
      <c r="H792" s="235"/>
      <c r="I792" s="235"/>
      <c r="J792" s="235"/>
      <c r="K792" s="235"/>
      <c r="L792" s="235"/>
      <c r="M792" s="235"/>
      <c r="N792" s="235"/>
      <c r="O792" s="235"/>
      <c r="P792" s="235"/>
      <c r="Q792" s="235"/>
    </row>
    <row r="793" spans="1:17" ht="12" customHeight="1" x14ac:dyDescent="0.25">
      <c r="A793" s="235"/>
      <c r="B793" s="235"/>
      <c r="C793" s="235"/>
      <c r="D793" s="235"/>
      <c r="E793" s="235"/>
      <c r="F793" s="235"/>
      <c r="G793" s="235"/>
      <c r="H793" s="235"/>
      <c r="I793" s="235"/>
      <c r="J793" s="235"/>
      <c r="K793" s="235"/>
      <c r="L793" s="235"/>
      <c r="M793" s="235"/>
      <c r="N793" s="235"/>
      <c r="O793" s="235"/>
      <c r="P793" s="235"/>
      <c r="Q793" s="235"/>
    </row>
    <row r="794" spans="1:17" ht="12" customHeight="1" x14ac:dyDescent="0.25">
      <c r="A794" s="235"/>
      <c r="B794" s="235"/>
      <c r="C794" s="235"/>
      <c r="D794" s="235"/>
      <c r="E794" s="235"/>
      <c r="F794" s="235"/>
      <c r="G794" s="235"/>
      <c r="H794" s="235"/>
      <c r="I794" s="235"/>
      <c r="J794" s="235"/>
      <c r="K794" s="235"/>
      <c r="L794" s="235"/>
      <c r="M794" s="235"/>
      <c r="N794" s="235"/>
      <c r="O794" s="235"/>
      <c r="P794" s="235"/>
      <c r="Q794" s="235"/>
    </row>
    <row r="795" spans="1:17" ht="12" customHeight="1" x14ac:dyDescent="0.25">
      <c r="A795" s="235"/>
      <c r="B795" s="235"/>
      <c r="C795" s="235"/>
      <c r="D795" s="235"/>
      <c r="E795" s="235"/>
      <c r="F795" s="235"/>
      <c r="G795" s="235"/>
      <c r="H795" s="235"/>
      <c r="I795" s="235"/>
      <c r="J795" s="235"/>
      <c r="K795" s="235"/>
      <c r="L795" s="235"/>
      <c r="M795" s="235"/>
      <c r="N795" s="235"/>
      <c r="O795" s="235"/>
      <c r="P795" s="235"/>
      <c r="Q795" s="235"/>
    </row>
    <row r="796" spans="1:17" ht="12" customHeight="1" x14ac:dyDescent="0.25">
      <c r="A796" s="235"/>
      <c r="B796" s="235"/>
      <c r="C796" s="235"/>
      <c r="D796" s="235"/>
      <c r="E796" s="235"/>
      <c r="F796" s="235"/>
      <c r="G796" s="235"/>
      <c r="H796" s="235"/>
      <c r="I796" s="235"/>
      <c r="J796" s="235"/>
      <c r="K796" s="235"/>
      <c r="L796" s="235"/>
      <c r="M796" s="235"/>
      <c r="N796" s="235"/>
      <c r="O796" s="235"/>
      <c r="P796" s="235"/>
      <c r="Q796" s="235"/>
    </row>
    <row r="797" spans="1:17" ht="12" customHeight="1" x14ac:dyDescent="0.25">
      <c r="A797" s="235"/>
      <c r="B797" s="235"/>
      <c r="C797" s="235"/>
      <c r="D797" s="235"/>
      <c r="E797" s="235"/>
      <c r="F797" s="235"/>
      <c r="G797" s="235"/>
      <c r="H797" s="235"/>
      <c r="I797" s="235"/>
      <c r="J797" s="235"/>
      <c r="K797" s="235"/>
      <c r="L797" s="235"/>
      <c r="M797" s="235"/>
      <c r="N797" s="235"/>
      <c r="O797" s="235"/>
      <c r="P797" s="235"/>
      <c r="Q797" s="235"/>
    </row>
    <row r="798" spans="1:17" ht="12" customHeight="1" x14ac:dyDescent="0.25">
      <c r="A798" s="235"/>
      <c r="B798" s="235"/>
      <c r="C798" s="235"/>
      <c r="D798" s="235"/>
      <c r="E798" s="235"/>
      <c r="F798" s="235"/>
      <c r="G798" s="235"/>
      <c r="H798" s="235"/>
      <c r="I798" s="235"/>
      <c r="J798" s="235"/>
      <c r="K798" s="235"/>
      <c r="L798" s="235"/>
      <c r="M798" s="235"/>
      <c r="N798" s="235"/>
      <c r="O798" s="235"/>
      <c r="P798" s="235"/>
      <c r="Q798" s="235"/>
    </row>
    <row r="799" spans="1:17" ht="12" customHeight="1" x14ac:dyDescent="0.25">
      <c r="A799" s="235"/>
      <c r="B799" s="235"/>
      <c r="C799" s="235"/>
      <c r="D799" s="235"/>
      <c r="E799" s="235"/>
      <c r="F799" s="235"/>
      <c r="G799" s="235"/>
      <c r="H799" s="235"/>
      <c r="I799" s="235"/>
      <c r="J799" s="235"/>
      <c r="K799" s="235"/>
      <c r="L799" s="235"/>
      <c r="M799" s="235"/>
      <c r="N799" s="235"/>
      <c r="O799" s="235"/>
      <c r="P799" s="235"/>
      <c r="Q799" s="235"/>
    </row>
    <row r="800" spans="1:17" ht="12" customHeight="1" x14ac:dyDescent="0.25">
      <c r="A800" s="235"/>
      <c r="B800" s="235"/>
      <c r="C800" s="235"/>
      <c r="D800" s="235"/>
      <c r="E800" s="235"/>
      <c r="F800" s="235"/>
      <c r="G800" s="235"/>
      <c r="H800" s="235"/>
      <c r="I800" s="235"/>
      <c r="J800" s="235"/>
      <c r="K800" s="235"/>
      <c r="L800" s="235"/>
      <c r="M800" s="235"/>
      <c r="N800" s="235"/>
      <c r="O800" s="235"/>
      <c r="P800" s="235"/>
      <c r="Q800" s="235"/>
    </row>
    <row r="801" spans="1:17" ht="12" customHeight="1" x14ac:dyDescent="0.25">
      <c r="A801" s="235"/>
      <c r="B801" s="235"/>
      <c r="C801" s="235"/>
      <c r="D801" s="235"/>
      <c r="E801" s="235"/>
      <c r="F801" s="235"/>
      <c r="G801" s="235"/>
      <c r="H801" s="235"/>
      <c r="I801" s="235"/>
      <c r="J801" s="235"/>
      <c r="K801" s="235"/>
      <c r="L801" s="235"/>
      <c r="M801" s="235"/>
      <c r="N801" s="235"/>
      <c r="O801" s="235"/>
      <c r="P801" s="235"/>
      <c r="Q801" s="235"/>
    </row>
    <row r="802" spans="1:17" ht="12" customHeight="1" x14ac:dyDescent="0.25">
      <c r="A802" s="235"/>
      <c r="B802" s="235"/>
      <c r="C802" s="235"/>
      <c r="D802" s="235"/>
      <c r="E802" s="235"/>
      <c r="F802" s="235"/>
      <c r="G802" s="235"/>
      <c r="H802" s="235"/>
      <c r="I802" s="235"/>
      <c r="J802" s="235"/>
      <c r="K802" s="235"/>
      <c r="L802" s="235"/>
      <c r="M802" s="235"/>
      <c r="N802" s="235"/>
      <c r="O802" s="235"/>
      <c r="P802" s="235"/>
      <c r="Q802" s="235"/>
    </row>
    <row r="803" spans="1:17" ht="12" customHeight="1" x14ac:dyDescent="0.25">
      <c r="A803" s="235"/>
      <c r="B803" s="235"/>
      <c r="C803" s="235"/>
      <c r="D803" s="235"/>
      <c r="E803" s="235"/>
      <c r="F803" s="235"/>
      <c r="G803" s="235"/>
      <c r="H803" s="235"/>
      <c r="I803" s="235"/>
      <c r="J803" s="235"/>
      <c r="K803" s="235"/>
      <c r="L803" s="235"/>
      <c r="M803" s="235"/>
      <c r="N803" s="235"/>
      <c r="O803" s="235"/>
      <c r="P803" s="235"/>
      <c r="Q803" s="235"/>
    </row>
    <row r="804" spans="1:17" ht="12" customHeight="1" x14ac:dyDescent="0.25">
      <c r="A804" s="235"/>
      <c r="B804" s="235"/>
      <c r="C804" s="235"/>
      <c r="D804" s="235"/>
      <c r="E804" s="235"/>
      <c r="F804" s="235"/>
      <c r="G804" s="235"/>
      <c r="H804" s="235"/>
      <c r="I804" s="235"/>
      <c r="J804" s="235"/>
      <c r="K804" s="235"/>
      <c r="L804" s="235"/>
      <c r="M804" s="235"/>
      <c r="N804" s="235"/>
      <c r="O804" s="235"/>
      <c r="P804" s="235"/>
      <c r="Q804" s="235"/>
    </row>
    <row r="805" spans="1:17" ht="12" customHeight="1" x14ac:dyDescent="0.25">
      <c r="A805" s="235"/>
      <c r="B805" s="235"/>
      <c r="C805" s="235"/>
      <c r="D805" s="235"/>
      <c r="E805" s="235"/>
      <c r="F805" s="235"/>
      <c r="G805" s="235"/>
      <c r="H805" s="235"/>
      <c r="I805" s="235"/>
      <c r="J805" s="235"/>
      <c r="K805" s="235"/>
      <c r="L805" s="235"/>
      <c r="M805" s="235"/>
      <c r="N805" s="235"/>
      <c r="O805" s="235"/>
      <c r="P805" s="235"/>
      <c r="Q805" s="235"/>
    </row>
    <row r="806" spans="1:17" ht="12" customHeight="1" x14ac:dyDescent="0.25">
      <c r="A806" s="235"/>
      <c r="B806" s="235"/>
      <c r="C806" s="235"/>
      <c r="D806" s="235"/>
      <c r="E806" s="235"/>
      <c r="F806" s="235"/>
      <c r="G806" s="235"/>
      <c r="H806" s="235"/>
      <c r="I806" s="235"/>
      <c r="J806" s="235"/>
      <c r="K806" s="235"/>
      <c r="L806" s="235"/>
      <c r="M806" s="235"/>
      <c r="N806" s="235"/>
      <c r="O806" s="235"/>
      <c r="P806" s="235"/>
      <c r="Q806" s="235"/>
    </row>
    <row r="807" spans="1:17" ht="12" customHeight="1" x14ac:dyDescent="0.25">
      <c r="A807" s="235"/>
      <c r="B807" s="235"/>
      <c r="C807" s="235"/>
      <c r="D807" s="235"/>
      <c r="E807" s="235"/>
      <c r="F807" s="235"/>
      <c r="G807" s="235"/>
      <c r="H807" s="235"/>
      <c r="I807" s="235"/>
      <c r="J807" s="235"/>
      <c r="K807" s="235"/>
      <c r="L807" s="235"/>
      <c r="M807" s="235"/>
      <c r="N807" s="235"/>
      <c r="O807" s="235"/>
      <c r="P807" s="235"/>
      <c r="Q807" s="235"/>
    </row>
    <row r="808" spans="1:17" ht="12" customHeight="1" x14ac:dyDescent="0.25">
      <c r="A808" s="235"/>
      <c r="B808" s="235"/>
      <c r="C808" s="235"/>
      <c r="D808" s="235"/>
      <c r="E808" s="235"/>
      <c r="F808" s="235"/>
      <c r="G808" s="235"/>
      <c r="H808" s="235"/>
      <c r="I808" s="235"/>
      <c r="J808" s="235"/>
      <c r="K808" s="235"/>
      <c r="L808" s="235"/>
      <c r="M808" s="235"/>
      <c r="N808" s="235"/>
      <c r="O808" s="235"/>
      <c r="P808" s="235"/>
      <c r="Q808" s="235"/>
    </row>
    <row r="809" spans="1:17" ht="12" customHeight="1" x14ac:dyDescent="0.25">
      <c r="A809" s="235"/>
      <c r="B809" s="235"/>
      <c r="C809" s="235"/>
      <c r="D809" s="235"/>
      <c r="E809" s="235"/>
      <c r="F809" s="235"/>
      <c r="G809" s="235"/>
      <c r="H809" s="235"/>
      <c r="I809" s="235"/>
      <c r="J809" s="235"/>
      <c r="K809" s="235"/>
      <c r="L809" s="235"/>
      <c r="M809" s="235"/>
      <c r="N809" s="235"/>
      <c r="O809" s="235"/>
      <c r="P809" s="235"/>
      <c r="Q809" s="235"/>
    </row>
    <row r="810" spans="1:17" ht="12" customHeight="1" x14ac:dyDescent="0.25">
      <c r="A810" s="235"/>
      <c r="B810" s="235"/>
      <c r="C810" s="235"/>
      <c r="D810" s="235"/>
      <c r="E810" s="235"/>
      <c r="F810" s="235"/>
      <c r="G810" s="235"/>
      <c r="H810" s="235"/>
      <c r="I810" s="235"/>
      <c r="J810" s="235"/>
      <c r="K810" s="235"/>
      <c r="L810" s="235"/>
      <c r="M810" s="235"/>
      <c r="N810" s="235"/>
      <c r="O810" s="235"/>
      <c r="P810" s="235"/>
      <c r="Q810" s="235"/>
    </row>
    <row r="811" spans="1:17" ht="12" customHeight="1" x14ac:dyDescent="0.25">
      <c r="A811" s="235"/>
      <c r="B811" s="235"/>
      <c r="C811" s="235"/>
      <c r="D811" s="235"/>
      <c r="E811" s="235"/>
      <c r="F811" s="235"/>
      <c r="G811" s="235"/>
      <c r="H811" s="235"/>
      <c r="I811" s="235"/>
      <c r="J811" s="235"/>
      <c r="K811" s="235"/>
      <c r="L811" s="235"/>
      <c r="M811" s="235"/>
      <c r="N811" s="235"/>
      <c r="O811" s="235"/>
      <c r="P811" s="235"/>
      <c r="Q811" s="235"/>
    </row>
    <row r="812" spans="1:17" ht="12" customHeight="1" x14ac:dyDescent="0.25">
      <c r="A812" s="235"/>
      <c r="B812" s="235"/>
      <c r="C812" s="235"/>
      <c r="D812" s="235"/>
      <c r="E812" s="235"/>
      <c r="F812" s="235"/>
      <c r="G812" s="235"/>
      <c r="H812" s="235"/>
      <c r="I812" s="235"/>
      <c r="J812" s="235"/>
      <c r="K812" s="235"/>
      <c r="L812" s="235"/>
      <c r="M812" s="235"/>
      <c r="N812" s="235"/>
      <c r="O812" s="235"/>
      <c r="P812" s="235"/>
      <c r="Q812" s="235"/>
    </row>
    <row r="813" spans="1:17" ht="12" customHeight="1" x14ac:dyDescent="0.25">
      <c r="A813" s="235"/>
      <c r="B813" s="235"/>
      <c r="C813" s="235"/>
      <c r="D813" s="235"/>
      <c r="E813" s="235"/>
      <c r="F813" s="235"/>
      <c r="G813" s="235"/>
      <c r="H813" s="235"/>
      <c r="I813" s="235"/>
      <c r="J813" s="235"/>
      <c r="K813" s="235"/>
      <c r="L813" s="235"/>
      <c r="M813" s="235"/>
      <c r="N813" s="235"/>
      <c r="O813" s="235"/>
      <c r="P813" s="235"/>
      <c r="Q813" s="235"/>
    </row>
    <row r="814" spans="1:17" ht="12" customHeight="1" x14ac:dyDescent="0.25">
      <c r="A814" s="235"/>
      <c r="B814" s="235"/>
      <c r="C814" s="235"/>
      <c r="D814" s="235"/>
      <c r="E814" s="235"/>
      <c r="F814" s="235"/>
      <c r="G814" s="235"/>
      <c r="H814" s="235"/>
      <c r="I814" s="235"/>
      <c r="J814" s="235"/>
      <c r="K814" s="235"/>
      <c r="L814" s="235"/>
      <c r="M814" s="235"/>
      <c r="N814" s="235"/>
      <c r="O814" s="235"/>
      <c r="P814" s="235"/>
      <c r="Q814" s="235"/>
    </row>
    <row r="815" spans="1:17" ht="12" customHeight="1" x14ac:dyDescent="0.25">
      <c r="A815" s="235"/>
      <c r="B815" s="235"/>
      <c r="C815" s="235"/>
      <c r="D815" s="235"/>
      <c r="E815" s="235"/>
      <c r="F815" s="235"/>
      <c r="G815" s="235"/>
      <c r="H815" s="235"/>
      <c r="I815" s="235"/>
      <c r="J815" s="235"/>
      <c r="K815" s="235"/>
      <c r="L815" s="235"/>
      <c r="M815" s="235"/>
      <c r="N815" s="235"/>
      <c r="O815" s="235"/>
      <c r="P815" s="235"/>
      <c r="Q815" s="235"/>
    </row>
    <row r="816" spans="1:17" ht="12" customHeight="1" x14ac:dyDescent="0.25">
      <c r="A816" s="235"/>
      <c r="B816" s="235"/>
      <c r="C816" s="235"/>
      <c r="D816" s="235"/>
      <c r="E816" s="235"/>
      <c r="F816" s="235"/>
      <c r="G816" s="235"/>
      <c r="H816" s="235"/>
      <c r="I816" s="235"/>
      <c r="J816" s="235"/>
      <c r="K816" s="235"/>
      <c r="L816" s="235"/>
      <c r="M816" s="235"/>
      <c r="N816" s="235"/>
      <c r="O816" s="235"/>
      <c r="P816" s="235"/>
      <c r="Q816" s="235"/>
    </row>
    <row r="817" spans="1:17" ht="12" customHeight="1" x14ac:dyDescent="0.25">
      <c r="A817" s="235"/>
      <c r="B817" s="235"/>
      <c r="C817" s="235"/>
      <c r="D817" s="235"/>
      <c r="E817" s="235"/>
      <c r="F817" s="235"/>
      <c r="G817" s="235"/>
      <c r="H817" s="235"/>
      <c r="I817" s="235"/>
      <c r="J817" s="235"/>
      <c r="K817" s="235"/>
      <c r="L817" s="235"/>
      <c r="M817" s="235"/>
      <c r="N817" s="235"/>
      <c r="O817" s="235"/>
      <c r="P817" s="235"/>
      <c r="Q817" s="235"/>
    </row>
    <row r="818" spans="1:17" ht="12" customHeight="1" x14ac:dyDescent="0.25">
      <c r="A818" s="235"/>
      <c r="B818" s="235"/>
      <c r="C818" s="235"/>
      <c r="D818" s="235"/>
      <c r="E818" s="235"/>
      <c r="F818" s="235"/>
      <c r="G818" s="235"/>
      <c r="H818" s="235"/>
      <c r="I818" s="235"/>
      <c r="J818" s="235"/>
      <c r="K818" s="235"/>
      <c r="L818" s="235"/>
      <c r="M818" s="235"/>
      <c r="N818" s="235"/>
      <c r="O818" s="235"/>
      <c r="P818" s="235"/>
      <c r="Q818" s="235"/>
    </row>
    <row r="819" spans="1:17" ht="12" customHeight="1" x14ac:dyDescent="0.25">
      <c r="A819" s="235"/>
      <c r="B819" s="235"/>
      <c r="C819" s="235"/>
      <c r="D819" s="235"/>
      <c r="E819" s="235"/>
      <c r="F819" s="235"/>
      <c r="G819" s="235"/>
      <c r="H819" s="235"/>
      <c r="I819" s="235"/>
      <c r="J819" s="235"/>
      <c r="K819" s="235"/>
      <c r="L819" s="235"/>
      <c r="M819" s="235"/>
      <c r="N819" s="235"/>
      <c r="O819" s="235"/>
      <c r="P819" s="235"/>
      <c r="Q819" s="235"/>
    </row>
    <row r="820" spans="1:17" ht="12" customHeight="1" x14ac:dyDescent="0.25">
      <c r="A820" s="235"/>
      <c r="B820" s="235"/>
      <c r="C820" s="235"/>
      <c r="D820" s="235"/>
      <c r="E820" s="235"/>
      <c r="F820" s="235"/>
      <c r="G820" s="235"/>
      <c r="H820" s="235"/>
      <c r="I820" s="235"/>
      <c r="J820" s="235"/>
      <c r="K820" s="235"/>
      <c r="L820" s="235"/>
      <c r="M820" s="235"/>
      <c r="N820" s="235"/>
      <c r="O820" s="235"/>
      <c r="P820" s="235"/>
      <c r="Q820" s="235"/>
    </row>
    <row r="821" spans="1:17" ht="12" customHeight="1" x14ac:dyDescent="0.25">
      <c r="A821" s="235"/>
      <c r="B821" s="235"/>
      <c r="C821" s="235"/>
      <c r="D821" s="235"/>
      <c r="E821" s="235"/>
      <c r="F821" s="235"/>
      <c r="G821" s="235"/>
      <c r="H821" s="235"/>
      <c r="I821" s="235"/>
      <c r="J821" s="235"/>
      <c r="K821" s="235"/>
      <c r="L821" s="235"/>
      <c r="M821" s="235"/>
      <c r="N821" s="235"/>
      <c r="O821" s="235"/>
      <c r="P821" s="235"/>
      <c r="Q821" s="235"/>
    </row>
    <row r="822" spans="1:17" ht="12" customHeight="1" x14ac:dyDescent="0.25">
      <c r="A822" s="235"/>
      <c r="B822" s="235"/>
      <c r="C822" s="235"/>
      <c r="D822" s="235"/>
      <c r="E822" s="235"/>
      <c r="F822" s="235"/>
      <c r="G822" s="235"/>
      <c r="H822" s="235"/>
      <c r="I822" s="235"/>
      <c r="J822" s="235"/>
      <c r="K822" s="235"/>
      <c r="L822" s="235"/>
      <c r="M822" s="235"/>
      <c r="N822" s="235"/>
      <c r="O822" s="235"/>
      <c r="P822" s="235"/>
      <c r="Q822" s="235"/>
    </row>
    <row r="823" spans="1:17" ht="12" customHeight="1" x14ac:dyDescent="0.25">
      <c r="A823" s="235"/>
      <c r="B823" s="235"/>
      <c r="C823" s="235"/>
      <c r="D823" s="235"/>
      <c r="E823" s="235"/>
      <c r="F823" s="235"/>
      <c r="G823" s="235"/>
      <c r="H823" s="235"/>
      <c r="I823" s="235"/>
      <c r="J823" s="235"/>
      <c r="K823" s="235"/>
      <c r="L823" s="235"/>
      <c r="M823" s="235"/>
      <c r="N823" s="235"/>
      <c r="O823" s="235"/>
      <c r="P823" s="235"/>
      <c r="Q823" s="235"/>
    </row>
    <row r="824" spans="1:17" ht="12" customHeight="1" x14ac:dyDescent="0.25">
      <c r="A824" s="235"/>
      <c r="B824" s="235"/>
      <c r="C824" s="235"/>
      <c r="D824" s="235"/>
      <c r="E824" s="235"/>
      <c r="F824" s="235"/>
      <c r="G824" s="235"/>
      <c r="H824" s="235"/>
      <c r="I824" s="235"/>
      <c r="J824" s="235"/>
      <c r="K824" s="235"/>
      <c r="L824" s="235"/>
      <c r="M824" s="235"/>
      <c r="N824" s="235"/>
      <c r="O824" s="235"/>
      <c r="P824" s="235"/>
      <c r="Q824" s="235"/>
    </row>
    <row r="825" spans="1:17" ht="12" customHeight="1" x14ac:dyDescent="0.25">
      <c r="A825" s="235"/>
      <c r="B825" s="235"/>
      <c r="C825" s="235"/>
      <c r="D825" s="235"/>
      <c r="E825" s="235"/>
      <c r="F825" s="235"/>
      <c r="G825" s="235"/>
      <c r="H825" s="235"/>
      <c r="I825" s="235"/>
      <c r="J825" s="235"/>
      <c r="K825" s="235"/>
      <c r="L825" s="235"/>
      <c r="M825" s="235"/>
      <c r="N825" s="235"/>
      <c r="O825" s="235"/>
      <c r="P825" s="235"/>
      <c r="Q825" s="235"/>
    </row>
    <row r="826" spans="1:17" ht="12" customHeight="1" x14ac:dyDescent="0.25">
      <c r="A826" s="235"/>
      <c r="B826" s="235"/>
      <c r="C826" s="235"/>
      <c r="D826" s="235"/>
      <c r="E826" s="235"/>
      <c r="F826" s="235"/>
      <c r="G826" s="235"/>
      <c r="H826" s="235"/>
      <c r="I826" s="235"/>
      <c r="J826" s="235"/>
      <c r="K826" s="235"/>
      <c r="L826" s="235"/>
      <c r="M826" s="235"/>
      <c r="N826" s="235"/>
      <c r="O826" s="235"/>
      <c r="P826" s="235"/>
      <c r="Q826" s="235"/>
    </row>
    <row r="827" spans="1:17" ht="12" customHeight="1" x14ac:dyDescent="0.25">
      <c r="A827" s="235"/>
      <c r="B827" s="235"/>
      <c r="C827" s="235"/>
      <c r="D827" s="235"/>
      <c r="E827" s="235"/>
      <c r="F827" s="235"/>
      <c r="G827" s="235"/>
      <c r="H827" s="235"/>
      <c r="I827" s="235"/>
      <c r="J827" s="235"/>
      <c r="K827" s="235"/>
      <c r="L827" s="235"/>
      <c r="M827" s="235"/>
      <c r="N827" s="235"/>
      <c r="O827" s="235"/>
      <c r="P827" s="235"/>
      <c r="Q827" s="235"/>
    </row>
    <row r="828" spans="1:17" ht="12" customHeight="1" x14ac:dyDescent="0.25">
      <c r="A828" s="235"/>
      <c r="B828" s="235"/>
      <c r="C828" s="235"/>
      <c r="D828" s="235"/>
      <c r="E828" s="235"/>
      <c r="F828" s="235"/>
      <c r="G828" s="235"/>
      <c r="H828" s="235"/>
      <c r="I828" s="235"/>
      <c r="J828" s="235"/>
      <c r="K828" s="235"/>
      <c r="L828" s="235"/>
      <c r="M828" s="235"/>
      <c r="N828" s="235"/>
      <c r="O828" s="235"/>
      <c r="P828" s="235"/>
      <c r="Q828" s="235"/>
    </row>
    <row r="829" spans="1:17" ht="12" customHeight="1" x14ac:dyDescent="0.25">
      <c r="A829" s="235"/>
      <c r="B829" s="235"/>
      <c r="C829" s="235"/>
      <c r="D829" s="235"/>
      <c r="E829" s="235"/>
      <c r="F829" s="235"/>
      <c r="G829" s="235"/>
      <c r="H829" s="235"/>
      <c r="I829" s="235"/>
      <c r="J829" s="235"/>
      <c r="K829" s="235"/>
      <c r="L829" s="235"/>
      <c r="M829" s="235"/>
      <c r="N829" s="235"/>
      <c r="O829" s="235"/>
      <c r="P829" s="235"/>
      <c r="Q829" s="235"/>
    </row>
    <row r="830" spans="1:17" ht="12" customHeight="1" x14ac:dyDescent="0.25">
      <c r="A830" s="235"/>
      <c r="B830" s="235"/>
      <c r="C830" s="235"/>
      <c r="D830" s="235"/>
      <c r="E830" s="235"/>
      <c r="F830" s="235"/>
      <c r="G830" s="235"/>
      <c r="H830" s="235"/>
      <c r="I830" s="235"/>
      <c r="J830" s="235"/>
      <c r="K830" s="235"/>
      <c r="L830" s="235"/>
      <c r="M830" s="235"/>
      <c r="N830" s="235"/>
      <c r="O830" s="235"/>
      <c r="P830" s="235"/>
      <c r="Q830" s="235"/>
    </row>
    <row r="831" spans="1:17" ht="12" customHeight="1" x14ac:dyDescent="0.25">
      <c r="A831" s="235"/>
      <c r="B831" s="235"/>
      <c r="C831" s="235"/>
      <c r="D831" s="235"/>
      <c r="E831" s="235"/>
      <c r="F831" s="235"/>
      <c r="G831" s="235"/>
      <c r="H831" s="235"/>
      <c r="I831" s="235"/>
      <c r="J831" s="235"/>
      <c r="K831" s="235"/>
      <c r="L831" s="235"/>
      <c r="M831" s="235"/>
      <c r="N831" s="235"/>
      <c r="O831" s="235"/>
      <c r="P831" s="235"/>
      <c r="Q831" s="235"/>
    </row>
    <row r="832" spans="1:17" ht="12" customHeight="1" x14ac:dyDescent="0.25">
      <c r="A832" s="235"/>
      <c r="B832" s="235"/>
      <c r="C832" s="235"/>
      <c r="D832" s="235"/>
      <c r="E832" s="235"/>
      <c r="F832" s="235"/>
      <c r="G832" s="235"/>
      <c r="H832" s="235"/>
      <c r="I832" s="235"/>
      <c r="J832" s="235"/>
      <c r="K832" s="235"/>
      <c r="L832" s="235"/>
      <c r="M832" s="235"/>
      <c r="N832" s="235"/>
      <c r="O832" s="235"/>
      <c r="P832" s="235"/>
      <c r="Q832" s="235"/>
    </row>
    <row r="833" spans="1:17" ht="12" customHeight="1" x14ac:dyDescent="0.25">
      <c r="A833" s="235"/>
      <c r="B833" s="235"/>
      <c r="C833" s="235"/>
      <c r="D833" s="235"/>
      <c r="E833" s="235"/>
      <c r="F833" s="235"/>
      <c r="G833" s="235"/>
      <c r="H833" s="235"/>
      <c r="I833" s="235"/>
      <c r="J833" s="235"/>
      <c r="K833" s="235"/>
      <c r="L833" s="235"/>
      <c r="M833" s="235"/>
      <c r="N833" s="235"/>
      <c r="O833" s="235"/>
      <c r="P833" s="235"/>
      <c r="Q833" s="235"/>
    </row>
    <row r="834" spans="1:17" ht="12" customHeight="1" x14ac:dyDescent="0.25">
      <c r="A834" s="235"/>
      <c r="B834" s="235"/>
      <c r="C834" s="235"/>
      <c r="D834" s="235"/>
      <c r="E834" s="235"/>
      <c r="F834" s="235"/>
      <c r="G834" s="235"/>
      <c r="H834" s="235"/>
      <c r="I834" s="235"/>
      <c r="J834" s="235"/>
      <c r="K834" s="235"/>
      <c r="L834" s="235"/>
      <c r="M834" s="235"/>
      <c r="N834" s="235"/>
      <c r="O834" s="235"/>
      <c r="P834" s="235"/>
      <c r="Q834" s="235"/>
    </row>
    <row r="835" spans="1:17" ht="12" customHeight="1" x14ac:dyDescent="0.25">
      <c r="A835" s="235"/>
      <c r="B835" s="235"/>
      <c r="C835" s="235"/>
      <c r="D835" s="235"/>
      <c r="E835" s="235"/>
      <c r="F835" s="235"/>
      <c r="G835" s="235"/>
      <c r="H835" s="235"/>
      <c r="I835" s="235"/>
      <c r="J835" s="235"/>
      <c r="K835" s="235"/>
      <c r="L835" s="235"/>
      <c r="M835" s="235"/>
      <c r="N835" s="235"/>
      <c r="O835" s="235"/>
      <c r="P835" s="235"/>
      <c r="Q835" s="235"/>
    </row>
    <row r="836" spans="1:17" ht="12" customHeight="1" x14ac:dyDescent="0.25">
      <c r="A836" s="235"/>
      <c r="B836" s="235"/>
      <c r="C836" s="235"/>
      <c r="D836" s="235"/>
      <c r="E836" s="235"/>
      <c r="F836" s="235"/>
      <c r="G836" s="235"/>
      <c r="H836" s="235"/>
      <c r="I836" s="235"/>
      <c r="J836" s="235"/>
      <c r="K836" s="235"/>
      <c r="L836" s="235"/>
      <c r="M836" s="235"/>
      <c r="N836" s="235"/>
      <c r="O836" s="235"/>
      <c r="P836" s="235"/>
      <c r="Q836" s="235"/>
    </row>
    <row r="837" spans="1:17" ht="12" customHeight="1" x14ac:dyDescent="0.25">
      <c r="A837" s="235"/>
      <c r="B837" s="235"/>
      <c r="C837" s="235"/>
      <c r="D837" s="235"/>
      <c r="E837" s="235"/>
      <c r="F837" s="235"/>
      <c r="G837" s="235"/>
      <c r="H837" s="235"/>
      <c r="I837" s="235"/>
      <c r="J837" s="235"/>
      <c r="K837" s="235"/>
      <c r="L837" s="235"/>
      <c r="M837" s="235"/>
      <c r="N837" s="235"/>
      <c r="O837" s="235"/>
      <c r="P837" s="235"/>
      <c r="Q837" s="235"/>
    </row>
    <row r="838" spans="1:17" ht="12" customHeight="1" x14ac:dyDescent="0.25">
      <c r="A838" s="235"/>
      <c r="B838" s="235"/>
      <c r="C838" s="235"/>
      <c r="D838" s="235"/>
      <c r="E838" s="235"/>
      <c r="F838" s="235"/>
      <c r="G838" s="235"/>
      <c r="H838" s="235"/>
      <c r="I838" s="235"/>
      <c r="J838" s="235"/>
      <c r="K838" s="235"/>
      <c r="L838" s="235"/>
      <c r="M838" s="235"/>
      <c r="N838" s="235"/>
      <c r="O838" s="235"/>
      <c r="P838" s="235"/>
      <c r="Q838" s="235"/>
    </row>
    <row r="839" spans="1:17" ht="12" customHeight="1" x14ac:dyDescent="0.25">
      <c r="A839" s="235"/>
      <c r="B839" s="235"/>
      <c r="C839" s="235"/>
      <c r="D839" s="235"/>
      <c r="E839" s="235"/>
      <c r="F839" s="235"/>
      <c r="G839" s="235"/>
      <c r="H839" s="235"/>
      <c r="I839" s="235"/>
      <c r="J839" s="235"/>
      <c r="K839" s="235"/>
      <c r="L839" s="235"/>
      <c r="M839" s="235"/>
      <c r="N839" s="235"/>
      <c r="O839" s="235"/>
      <c r="P839" s="235"/>
      <c r="Q839" s="235"/>
    </row>
    <row r="840" spans="1:17" ht="12" customHeight="1" x14ac:dyDescent="0.25">
      <c r="A840" s="235"/>
      <c r="B840" s="235"/>
      <c r="C840" s="235"/>
      <c r="D840" s="235"/>
      <c r="E840" s="235"/>
      <c r="F840" s="235"/>
      <c r="G840" s="235"/>
      <c r="H840" s="235"/>
      <c r="I840" s="235"/>
      <c r="J840" s="235"/>
      <c r="K840" s="235"/>
      <c r="L840" s="235"/>
      <c r="M840" s="235"/>
      <c r="N840" s="235"/>
      <c r="O840" s="235"/>
      <c r="P840" s="235"/>
      <c r="Q840" s="235"/>
    </row>
    <row r="841" spans="1:17" ht="12" customHeight="1" x14ac:dyDescent="0.25">
      <c r="A841" s="235"/>
      <c r="B841" s="235"/>
      <c r="C841" s="235"/>
      <c r="D841" s="235"/>
      <c r="E841" s="235"/>
      <c r="F841" s="235"/>
      <c r="G841" s="235"/>
      <c r="H841" s="235"/>
      <c r="I841" s="235"/>
      <c r="J841" s="235"/>
      <c r="K841" s="235"/>
      <c r="L841" s="235"/>
      <c r="M841" s="235"/>
      <c r="N841" s="235"/>
      <c r="O841" s="235"/>
      <c r="P841" s="235"/>
      <c r="Q841" s="235"/>
    </row>
    <row r="842" spans="1:17" ht="12" customHeight="1" x14ac:dyDescent="0.25">
      <c r="A842" s="235"/>
      <c r="B842" s="235"/>
      <c r="C842" s="235"/>
      <c r="D842" s="235"/>
      <c r="E842" s="235"/>
      <c r="F842" s="235"/>
      <c r="G842" s="235"/>
      <c r="H842" s="235"/>
      <c r="I842" s="235"/>
      <c r="J842" s="235"/>
      <c r="K842" s="235"/>
      <c r="L842" s="235"/>
      <c r="M842" s="235"/>
      <c r="N842" s="235"/>
      <c r="O842" s="235"/>
      <c r="P842" s="235"/>
      <c r="Q842" s="235"/>
    </row>
    <row r="843" spans="1:17" ht="12" customHeight="1" x14ac:dyDescent="0.25">
      <c r="A843" s="235"/>
      <c r="B843" s="235"/>
      <c r="C843" s="235"/>
      <c r="D843" s="235"/>
      <c r="E843" s="235"/>
      <c r="F843" s="235"/>
      <c r="G843" s="235"/>
      <c r="H843" s="235"/>
      <c r="I843" s="235"/>
      <c r="J843" s="235"/>
      <c r="K843" s="235"/>
      <c r="L843" s="235"/>
      <c r="M843" s="235"/>
      <c r="N843" s="235"/>
      <c r="O843" s="235"/>
      <c r="P843" s="235"/>
      <c r="Q843" s="235"/>
    </row>
    <row r="844" spans="1:17" ht="12" customHeight="1" x14ac:dyDescent="0.25">
      <c r="A844" s="235"/>
      <c r="B844" s="235"/>
      <c r="C844" s="235"/>
      <c r="D844" s="235"/>
      <c r="E844" s="235"/>
      <c r="F844" s="235"/>
      <c r="G844" s="235"/>
      <c r="H844" s="235"/>
      <c r="I844" s="235"/>
      <c r="J844" s="235"/>
      <c r="K844" s="235"/>
      <c r="L844" s="235"/>
      <c r="M844" s="235"/>
      <c r="N844" s="235"/>
      <c r="O844" s="235"/>
      <c r="P844" s="235"/>
      <c r="Q844" s="235"/>
    </row>
    <row r="845" spans="1:17" ht="12" customHeight="1" x14ac:dyDescent="0.25">
      <c r="A845" s="235"/>
      <c r="B845" s="235"/>
      <c r="C845" s="235"/>
      <c r="D845" s="235"/>
      <c r="E845" s="235"/>
      <c r="F845" s="235"/>
      <c r="G845" s="235"/>
      <c r="H845" s="235"/>
      <c r="I845" s="235"/>
      <c r="J845" s="235"/>
      <c r="K845" s="235"/>
      <c r="L845" s="235"/>
      <c r="M845" s="235"/>
      <c r="N845" s="235"/>
      <c r="O845" s="235"/>
      <c r="P845" s="235"/>
      <c r="Q845" s="235"/>
    </row>
    <row r="846" spans="1:17" ht="12" customHeight="1" x14ac:dyDescent="0.25">
      <c r="A846" s="235"/>
      <c r="B846" s="235"/>
      <c r="C846" s="235"/>
      <c r="D846" s="235"/>
      <c r="E846" s="235"/>
      <c r="F846" s="235"/>
      <c r="G846" s="235"/>
      <c r="H846" s="235"/>
      <c r="I846" s="235"/>
      <c r="J846" s="235"/>
      <c r="K846" s="235"/>
      <c r="L846" s="235"/>
      <c r="M846" s="235"/>
      <c r="N846" s="235"/>
      <c r="O846" s="235"/>
      <c r="P846" s="235"/>
      <c r="Q846" s="235"/>
    </row>
    <row r="847" spans="1:17" ht="12" customHeight="1" x14ac:dyDescent="0.25">
      <c r="A847" s="235"/>
      <c r="B847" s="235"/>
      <c r="C847" s="235"/>
      <c r="D847" s="235"/>
      <c r="E847" s="235"/>
      <c r="F847" s="235"/>
      <c r="G847" s="235"/>
      <c r="H847" s="235"/>
      <c r="I847" s="235"/>
      <c r="J847" s="235"/>
      <c r="K847" s="235"/>
      <c r="L847" s="235"/>
      <c r="M847" s="235"/>
      <c r="N847" s="235"/>
      <c r="O847" s="235"/>
      <c r="P847" s="235"/>
      <c r="Q847" s="235"/>
    </row>
    <row r="848" spans="1:17" ht="12" customHeight="1" x14ac:dyDescent="0.25">
      <c r="A848" s="235"/>
      <c r="B848" s="235"/>
      <c r="C848" s="235"/>
      <c r="D848" s="235"/>
      <c r="E848" s="235"/>
      <c r="F848" s="235"/>
      <c r="G848" s="235"/>
      <c r="H848" s="235"/>
      <c r="I848" s="235"/>
      <c r="J848" s="235"/>
      <c r="K848" s="235"/>
      <c r="L848" s="235"/>
      <c r="M848" s="235"/>
      <c r="N848" s="235"/>
      <c r="O848" s="235"/>
      <c r="P848" s="235"/>
      <c r="Q848" s="235"/>
    </row>
    <row r="849" spans="1:17" ht="12" customHeight="1" x14ac:dyDescent="0.25">
      <c r="A849" s="235"/>
      <c r="B849" s="235"/>
      <c r="C849" s="235"/>
      <c r="D849" s="235"/>
      <c r="E849" s="235"/>
      <c r="F849" s="235"/>
      <c r="G849" s="235"/>
      <c r="H849" s="235"/>
      <c r="I849" s="235"/>
      <c r="J849" s="235"/>
      <c r="K849" s="235"/>
      <c r="L849" s="235"/>
      <c r="M849" s="235"/>
      <c r="N849" s="235"/>
      <c r="O849" s="235"/>
      <c r="P849" s="235"/>
      <c r="Q849" s="235"/>
    </row>
    <row r="850" spans="1:17" ht="12" customHeight="1" x14ac:dyDescent="0.25">
      <c r="A850" s="235"/>
      <c r="B850" s="235"/>
      <c r="C850" s="235"/>
      <c r="D850" s="235"/>
      <c r="E850" s="235"/>
      <c r="F850" s="235"/>
      <c r="G850" s="235"/>
      <c r="H850" s="235"/>
      <c r="I850" s="235"/>
      <c r="J850" s="235"/>
      <c r="K850" s="235"/>
      <c r="L850" s="235"/>
      <c r="M850" s="235"/>
      <c r="N850" s="235"/>
      <c r="O850" s="235"/>
      <c r="P850" s="235"/>
      <c r="Q850" s="235"/>
    </row>
    <row r="851" spans="1:17" ht="12" customHeight="1" x14ac:dyDescent="0.25">
      <c r="A851" s="235"/>
      <c r="B851" s="235"/>
      <c r="C851" s="235"/>
      <c r="D851" s="235"/>
      <c r="E851" s="235"/>
      <c r="F851" s="235"/>
      <c r="G851" s="235"/>
      <c r="H851" s="235"/>
      <c r="I851" s="235"/>
      <c r="J851" s="235"/>
      <c r="K851" s="235"/>
      <c r="L851" s="235"/>
      <c r="M851" s="235"/>
      <c r="N851" s="235"/>
      <c r="O851" s="235"/>
      <c r="P851" s="235"/>
      <c r="Q851" s="235"/>
    </row>
    <row r="852" spans="1:17" ht="12" customHeight="1" x14ac:dyDescent="0.25">
      <c r="A852" s="235"/>
      <c r="B852" s="235"/>
      <c r="C852" s="235"/>
      <c r="D852" s="235"/>
      <c r="E852" s="235"/>
      <c r="F852" s="235"/>
      <c r="G852" s="235"/>
      <c r="H852" s="235"/>
      <c r="I852" s="235"/>
      <c r="J852" s="235"/>
      <c r="K852" s="235"/>
      <c r="L852" s="235"/>
      <c r="M852" s="235"/>
      <c r="N852" s="235"/>
      <c r="O852" s="235"/>
      <c r="P852" s="235"/>
      <c r="Q852" s="235"/>
    </row>
    <row r="853" spans="1:17" ht="12" customHeight="1" x14ac:dyDescent="0.25">
      <c r="A853" s="235"/>
      <c r="B853" s="235"/>
      <c r="C853" s="235"/>
      <c r="D853" s="235"/>
      <c r="E853" s="235"/>
      <c r="F853" s="235"/>
      <c r="G853" s="235"/>
      <c r="H853" s="235"/>
      <c r="I853" s="235"/>
      <c r="J853" s="235"/>
      <c r="K853" s="235"/>
      <c r="L853" s="235"/>
      <c r="M853" s="235"/>
      <c r="N853" s="235"/>
      <c r="O853" s="235"/>
      <c r="P853" s="235"/>
      <c r="Q853" s="235"/>
    </row>
    <row r="854" spans="1:17" ht="12" customHeight="1" x14ac:dyDescent="0.25">
      <c r="A854" s="235"/>
      <c r="B854" s="235"/>
      <c r="C854" s="235"/>
      <c r="D854" s="235"/>
      <c r="E854" s="235"/>
      <c r="F854" s="235"/>
      <c r="G854" s="235"/>
      <c r="H854" s="235"/>
      <c r="I854" s="235"/>
      <c r="J854" s="235"/>
      <c r="K854" s="235"/>
      <c r="L854" s="235"/>
      <c r="M854" s="235"/>
      <c r="N854" s="235"/>
      <c r="O854" s="235"/>
      <c r="P854" s="235"/>
      <c r="Q854" s="235"/>
    </row>
    <row r="855" spans="1:17" ht="12" customHeight="1" x14ac:dyDescent="0.25">
      <c r="A855" s="235"/>
      <c r="B855" s="235"/>
      <c r="C855" s="235"/>
      <c r="D855" s="235"/>
      <c r="E855" s="235"/>
      <c r="F855" s="235"/>
      <c r="G855" s="235"/>
      <c r="H855" s="235"/>
      <c r="I855" s="235"/>
      <c r="J855" s="235"/>
      <c r="K855" s="235"/>
      <c r="L855" s="235"/>
      <c r="M855" s="235"/>
      <c r="N855" s="235"/>
      <c r="O855" s="235"/>
      <c r="P855" s="235"/>
      <c r="Q855" s="235"/>
    </row>
    <row r="856" spans="1:17" ht="12" customHeight="1" x14ac:dyDescent="0.25">
      <c r="A856" s="235"/>
      <c r="B856" s="235"/>
      <c r="C856" s="235"/>
      <c r="D856" s="235"/>
      <c r="E856" s="235"/>
      <c r="F856" s="235"/>
      <c r="G856" s="235"/>
      <c r="H856" s="235"/>
      <c r="I856" s="235"/>
      <c r="J856" s="235"/>
      <c r="K856" s="235"/>
      <c r="L856" s="235"/>
      <c r="M856" s="235"/>
      <c r="N856" s="235"/>
      <c r="O856" s="235"/>
      <c r="P856" s="235"/>
      <c r="Q856" s="235"/>
    </row>
    <row r="857" spans="1:17" ht="12" customHeight="1" x14ac:dyDescent="0.25">
      <c r="A857" s="235"/>
      <c r="B857" s="235"/>
      <c r="C857" s="235"/>
      <c r="D857" s="235"/>
      <c r="E857" s="235"/>
      <c r="F857" s="235"/>
      <c r="G857" s="235"/>
      <c r="H857" s="235"/>
      <c r="I857" s="235"/>
      <c r="J857" s="235"/>
      <c r="K857" s="235"/>
      <c r="L857" s="235"/>
      <c r="M857" s="235"/>
      <c r="N857" s="235"/>
      <c r="O857" s="235"/>
      <c r="P857" s="235"/>
      <c r="Q857" s="235"/>
    </row>
    <row r="858" spans="1:17" ht="12" customHeight="1" x14ac:dyDescent="0.25">
      <c r="A858" s="235"/>
      <c r="B858" s="235"/>
      <c r="C858" s="235"/>
      <c r="D858" s="235"/>
      <c r="E858" s="235"/>
      <c r="F858" s="235"/>
      <c r="G858" s="235"/>
      <c r="H858" s="235"/>
      <c r="I858" s="235"/>
      <c r="J858" s="235"/>
      <c r="K858" s="235"/>
      <c r="L858" s="235"/>
      <c r="M858" s="235"/>
      <c r="N858" s="235"/>
      <c r="O858" s="235"/>
      <c r="P858" s="235"/>
      <c r="Q858" s="235"/>
    </row>
    <row r="859" spans="1:17" ht="12" customHeight="1" x14ac:dyDescent="0.25">
      <c r="A859" s="235"/>
      <c r="B859" s="235"/>
      <c r="C859" s="235"/>
      <c r="D859" s="235"/>
      <c r="E859" s="235"/>
      <c r="F859" s="235"/>
      <c r="G859" s="235"/>
      <c r="H859" s="235"/>
      <c r="I859" s="235"/>
      <c r="J859" s="235"/>
      <c r="K859" s="235"/>
      <c r="L859" s="235"/>
      <c r="M859" s="235"/>
      <c r="N859" s="235"/>
      <c r="O859" s="235"/>
      <c r="P859" s="235"/>
      <c r="Q859" s="235"/>
    </row>
    <row r="860" spans="1:17" ht="12" customHeight="1" x14ac:dyDescent="0.25">
      <c r="A860" s="235"/>
      <c r="B860" s="235"/>
      <c r="C860" s="235"/>
      <c r="D860" s="235"/>
      <c r="E860" s="235"/>
      <c r="F860" s="235"/>
      <c r="G860" s="235"/>
      <c r="H860" s="235"/>
      <c r="I860" s="235"/>
      <c r="J860" s="235"/>
      <c r="K860" s="235"/>
      <c r="L860" s="235"/>
      <c r="M860" s="235"/>
      <c r="N860" s="235"/>
      <c r="O860" s="235"/>
      <c r="P860" s="235"/>
      <c r="Q860" s="235"/>
    </row>
    <row r="861" spans="1:17" ht="12" customHeight="1" x14ac:dyDescent="0.25">
      <c r="A861" s="235"/>
      <c r="B861" s="235"/>
      <c r="C861" s="235"/>
      <c r="D861" s="235"/>
      <c r="E861" s="235"/>
      <c r="F861" s="235"/>
      <c r="G861" s="235"/>
      <c r="H861" s="235"/>
      <c r="I861" s="235"/>
      <c r="J861" s="235"/>
      <c r="K861" s="235"/>
      <c r="L861" s="235"/>
      <c r="M861" s="235"/>
      <c r="N861" s="235"/>
      <c r="O861" s="235"/>
      <c r="P861" s="235"/>
      <c r="Q861" s="235"/>
    </row>
    <row r="862" spans="1:17" ht="12" customHeight="1" x14ac:dyDescent="0.25">
      <c r="A862" s="235"/>
      <c r="B862" s="235"/>
      <c r="C862" s="235"/>
      <c r="D862" s="235"/>
      <c r="E862" s="235"/>
      <c r="F862" s="235"/>
      <c r="G862" s="235"/>
      <c r="H862" s="235"/>
      <c r="I862" s="235"/>
      <c r="J862" s="235"/>
      <c r="K862" s="235"/>
      <c r="L862" s="235"/>
      <c r="M862" s="235"/>
      <c r="N862" s="235"/>
      <c r="O862" s="235"/>
      <c r="P862" s="235"/>
      <c r="Q862" s="235"/>
    </row>
    <row r="863" spans="1:17" ht="12" customHeight="1" x14ac:dyDescent="0.25">
      <c r="A863" s="235"/>
      <c r="B863" s="235"/>
      <c r="C863" s="235"/>
      <c r="D863" s="235"/>
      <c r="E863" s="235"/>
      <c r="F863" s="235"/>
      <c r="G863" s="235"/>
      <c r="H863" s="235"/>
      <c r="I863" s="235"/>
      <c r="J863" s="235"/>
      <c r="K863" s="235"/>
      <c r="L863" s="235"/>
      <c r="M863" s="235"/>
      <c r="N863" s="235"/>
      <c r="O863" s="235"/>
      <c r="P863" s="235"/>
      <c r="Q863" s="235"/>
    </row>
    <row r="864" spans="1:17" ht="12" customHeight="1" x14ac:dyDescent="0.25">
      <c r="A864" s="235"/>
      <c r="B864" s="235"/>
      <c r="C864" s="235"/>
      <c r="D864" s="235"/>
      <c r="E864" s="235"/>
      <c r="F864" s="235"/>
      <c r="G864" s="235"/>
      <c r="H864" s="235"/>
      <c r="I864" s="235"/>
      <c r="J864" s="235"/>
      <c r="K864" s="235"/>
      <c r="L864" s="235"/>
      <c r="M864" s="235"/>
      <c r="N864" s="235"/>
      <c r="O864" s="235"/>
      <c r="P864" s="235"/>
      <c r="Q864" s="235"/>
    </row>
    <row r="865" spans="1:17" ht="12" customHeight="1" x14ac:dyDescent="0.25">
      <c r="A865" s="235"/>
      <c r="B865" s="235"/>
      <c r="C865" s="235"/>
      <c r="D865" s="235"/>
      <c r="E865" s="235"/>
      <c r="F865" s="235"/>
      <c r="G865" s="235"/>
      <c r="H865" s="235"/>
      <c r="I865" s="235"/>
      <c r="J865" s="235"/>
      <c r="K865" s="235"/>
      <c r="L865" s="235"/>
      <c r="M865" s="235"/>
      <c r="N865" s="235"/>
      <c r="O865" s="235"/>
      <c r="P865" s="235"/>
      <c r="Q865" s="235"/>
    </row>
    <row r="866" spans="1:17" ht="12" customHeight="1" x14ac:dyDescent="0.25">
      <c r="A866" s="235"/>
      <c r="B866" s="235"/>
      <c r="C866" s="235"/>
      <c r="D866" s="235"/>
      <c r="E866" s="235"/>
      <c r="F866" s="235"/>
      <c r="G866" s="235"/>
      <c r="H866" s="235"/>
      <c r="I866" s="235"/>
      <c r="J866" s="235"/>
      <c r="K866" s="235"/>
      <c r="L866" s="235"/>
      <c r="M866" s="235"/>
      <c r="N866" s="235"/>
      <c r="O866" s="235"/>
      <c r="P866" s="235"/>
      <c r="Q866" s="235"/>
    </row>
    <row r="867" spans="1:17" ht="12" customHeight="1" x14ac:dyDescent="0.25">
      <c r="A867" s="235"/>
      <c r="B867" s="235"/>
      <c r="C867" s="235"/>
      <c r="D867" s="235"/>
      <c r="E867" s="235"/>
      <c r="F867" s="235"/>
      <c r="G867" s="235"/>
      <c r="H867" s="235"/>
      <c r="I867" s="235"/>
      <c r="J867" s="235"/>
      <c r="K867" s="235"/>
      <c r="L867" s="235"/>
      <c r="M867" s="235"/>
      <c r="N867" s="235"/>
      <c r="O867" s="235"/>
      <c r="P867" s="235"/>
      <c r="Q867" s="235"/>
    </row>
    <row r="868" spans="1:17" ht="12" customHeight="1" x14ac:dyDescent="0.25">
      <c r="A868" s="235"/>
      <c r="B868" s="235"/>
      <c r="C868" s="235"/>
      <c r="D868" s="235"/>
      <c r="E868" s="235"/>
      <c r="F868" s="235"/>
      <c r="G868" s="235"/>
      <c r="H868" s="235"/>
      <c r="I868" s="235"/>
      <c r="J868" s="235"/>
      <c r="K868" s="235"/>
      <c r="L868" s="235"/>
      <c r="M868" s="235"/>
      <c r="N868" s="235"/>
      <c r="O868" s="235"/>
      <c r="P868" s="235"/>
      <c r="Q868" s="235"/>
    </row>
    <row r="869" spans="1:17" ht="12" customHeight="1" x14ac:dyDescent="0.25">
      <c r="A869" s="235"/>
      <c r="B869" s="235"/>
      <c r="C869" s="235"/>
      <c r="D869" s="235"/>
      <c r="E869" s="235"/>
      <c r="F869" s="235"/>
      <c r="G869" s="235"/>
      <c r="H869" s="235"/>
      <c r="I869" s="235"/>
      <c r="J869" s="235"/>
      <c r="K869" s="235"/>
      <c r="L869" s="235"/>
      <c r="M869" s="235"/>
      <c r="N869" s="235"/>
      <c r="O869" s="235"/>
      <c r="P869" s="235"/>
      <c r="Q869" s="235"/>
    </row>
    <row r="870" spans="1:17" ht="12" customHeight="1" x14ac:dyDescent="0.25">
      <c r="A870" s="235"/>
      <c r="B870" s="235"/>
      <c r="C870" s="235"/>
      <c r="D870" s="235"/>
      <c r="E870" s="235"/>
      <c r="F870" s="235"/>
      <c r="G870" s="235"/>
      <c r="H870" s="235"/>
      <c r="I870" s="235"/>
      <c r="J870" s="235"/>
      <c r="K870" s="235"/>
      <c r="L870" s="235"/>
      <c r="M870" s="235"/>
      <c r="N870" s="235"/>
      <c r="O870" s="235"/>
      <c r="P870" s="235"/>
      <c r="Q870" s="235"/>
    </row>
    <row r="871" spans="1:17" ht="12" customHeight="1" x14ac:dyDescent="0.25">
      <c r="A871" s="235"/>
      <c r="B871" s="235"/>
      <c r="C871" s="235"/>
      <c r="D871" s="235"/>
      <c r="E871" s="235"/>
      <c r="F871" s="235"/>
      <c r="G871" s="235"/>
      <c r="H871" s="235"/>
      <c r="I871" s="235"/>
      <c r="J871" s="235"/>
      <c r="K871" s="235"/>
      <c r="L871" s="235"/>
      <c r="M871" s="235"/>
      <c r="N871" s="235"/>
      <c r="O871" s="235"/>
      <c r="P871" s="235"/>
      <c r="Q871" s="235"/>
    </row>
    <row r="872" spans="1:17" ht="12" customHeight="1" x14ac:dyDescent="0.25">
      <c r="A872" s="235"/>
      <c r="B872" s="235"/>
      <c r="C872" s="235"/>
      <c r="D872" s="235"/>
      <c r="E872" s="235"/>
      <c r="F872" s="235"/>
      <c r="G872" s="235"/>
      <c r="H872" s="235"/>
      <c r="I872" s="235"/>
      <c r="J872" s="235"/>
      <c r="K872" s="235"/>
      <c r="L872" s="235"/>
      <c r="M872" s="235"/>
      <c r="N872" s="235"/>
      <c r="O872" s="235"/>
      <c r="P872" s="235"/>
      <c r="Q872" s="235"/>
    </row>
    <row r="873" spans="1:17" ht="12" customHeight="1" x14ac:dyDescent="0.25">
      <c r="A873" s="235"/>
      <c r="B873" s="235"/>
      <c r="C873" s="235"/>
      <c r="D873" s="235"/>
      <c r="E873" s="235"/>
      <c r="F873" s="235"/>
      <c r="G873" s="235"/>
      <c r="H873" s="235"/>
      <c r="I873" s="235"/>
      <c r="J873" s="235"/>
      <c r="K873" s="235"/>
      <c r="L873" s="235"/>
      <c r="M873" s="235"/>
      <c r="N873" s="235"/>
      <c r="O873" s="235"/>
      <c r="P873" s="235"/>
      <c r="Q873" s="235"/>
    </row>
    <row r="874" spans="1:17" ht="12" customHeight="1" x14ac:dyDescent="0.25">
      <c r="A874" s="235"/>
      <c r="B874" s="235"/>
      <c r="C874" s="235"/>
      <c r="D874" s="235"/>
      <c r="E874" s="235"/>
      <c r="F874" s="235"/>
      <c r="G874" s="235"/>
      <c r="H874" s="235"/>
      <c r="I874" s="235"/>
      <c r="J874" s="235"/>
      <c r="K874" s="235"/>
      <c r="L874" s="235"/>
      <c r="M874" s="235"/>
      <c r="N874" s="235"/>
      <c r="O874" s="235"/>
      <c r="P874" s="235"/>
      <c r="Q874" s="235"/>
    </row>
    <row r="875" spans="1:17" ht="12" customHeight="1" x14ac:dyDescent="0.25">
      <c r="A875" s="235"/>
      <c r="B875" s="235"/>
      <c r="C875" s="235"/>
      <c r="D875" s="235"/>
      <c r="E875" s="235"/>
      <c r="F875" s="235"/>
      <c r="G875" s="235"/>
      <c r="H875" s="235"/>
      <c r="I875" s="235"/>
      <c r="J875" s="235"/>
      <c r="K875" s="235"/>
      <c r="L875" s="235"/>
      <c r="M875" s="235"/>
      <c r="N875" s="235"/>
      <c r="O875" s="235"/>
      <c r="P875" s="235"/>
      <c r="Q875" s="235"/>
    </row>
    <row r="876" spans="1:17" ht="12" customHeight="1" x14ac:dyDescent="0.25">
      <c r="A876" s="235"/>
      <c r="B876" s="235"/>
      <c r="C876" s="235"/>
      <c r="D876" s="235"/>
      <c r="E876" s="235"/>
      <c r="F876" s="235"/>
      <c r="G876" s="235"/>
      <c r="H876" s="235"/>
      <c r="I876" s="235"/>
      <c r="J876" s="235"/>
      <c r="K876" s="235"/>
      <c r="L876" s="235"/>
      <c r="M876" s="235"/>
      <c r="N876" s="235"/>
      <c r="O876" s="235"/>
      <c r="P876" s="235"/>
      <c r="Q876" s="235"/>
    </row>
    <row r="877" spans="1:17" ht="12" customHeight="1" x14ac:dyDescent="0.25">
      <c r="A877" s="235"/>
      <c r="B877" s="235"/>
      <c r="C877" s="235"/>
      <c r="D877" s="235"/>
      <c r="E877" s="235"/>
      <c r="F877" s="235"/>
      <c r="G877" s="235"/>
      <c r="H877" s="235"/>
      <c r="I877" s="235"/>
      <c r="J877" s="235"/>
      <c r="K877" s="235"/>
      <c r="L877" s="235"/>
      <c r="M877" s="235"/>
      <c r="N877" s="235"/>
      <c r="O877" s="235"/>
      <c r="P877" s="235"/>
      <c r="Q877" s="235"/>
    </row>
    <row r="878" spans="1:17" ht="12" customHeight="1" x14ac:dyDescent="0.25">
      <c r="A878" s="235"/>
      <c r="B878" s="235"/>
      <c r="C878" s="235"/>
      <c r="D878" s="235"/>
      <c r="E878" s="235"/>
      <c r="F878" s="235"/>
      <c r="G878" s="235"/>
      <c r="H878" s="235"/>
      <c r="I878" s="235"/>
      <c r="J878" s="235"/>
      <c r="K878" s="235"/>
      <c r="L878" s="235"/>
      <c r="M878" s="235"/>
      <c r="N878" s="235"/>
      <c r="O878" s="235"/>
      <c r="P878" s="235"/>
      <c r="Q878" s="235"/>
    </row>
    <row r="879" spans="1:17" ht="12" customHeight="1" x14ac:dyDescent="0.25">
      <c r="A879" s="235"/>
      <c r="B879" s="235"/>
      <c r="C879" s="235"/>
      <c r="D879" s="235"/>
      <c r="E879" s="235"/>
      <c r="F879" s="235"/>
      <c r="G879" s="235"/>
      <c r="H879" s="235"/>
      <c r="I879" s="235"/>
      <c r="J879" s="235"/>
      <c r="K879" s="235"/>
      <c r="L879" s="235"/>
      <c r="M879" s="235"/>
      <c r="N879" s="235"/>
      <c r="O879" s="235"/>
      <c r="P879" s="235"/>
      <c r="Q879" s="235"/>
    </row>
    <row r="880" spans="1:17" ht="12" customHeight="1" x14ac:dyDescent="0.25">
      <c r="A880" s="235"/>
      <c r="B880" s="235"/>
      <c r="C880" s="235"/>
      <c r="D880" s="235"/>
      <c r="E880" s="235"/>
      <c r="F880" s="235"/>
      <c r="G880" s="235"/>
      <c r="H880" s="235"/>
      <c r="I880" s="235"/>
      <c r="J880" s="235"/>
      <c r="K880" s="235"/>
      <c r="L880" s="235"/>
      <c r="M880" s="235"/>
      <c r="N880" s="235"/>
      <c r="O880" s="235"/>
      <c r="P880" s="235"/>
      <c r="Q880" s="235"/>
    </row>
    <row r="881" spans="1:17" ht="12" customHeight="1" x14ac:dyDescent="0.25">
      <c r="A881" s="235"/>
      <c r="B881" s="235"/>
      <c r="C881" s="235"/>
      <c r="D881" s="235"/>
      <c r="E881" s="235"/>
      <c r="F881" s="235"/>
      <c r="G881" s="235"/>
      <c r="H881" s="235"/>
      <c r="I881" s="235"/>
      <c r="J881" s="235"/>
      <c r="K881" s="235"/>
      <c r="L881" s="235"/>
      <c r="M881" s="235"/>
      <c r="N881" s="235"/>
      <c r="O881" s="235"/>
      <c r="P881" s="235"/>
      <c r="Q881" s="235"/>
    </row>
    <row r="882" spans="1:17" ht="12" customHeight="1" x14ac:dyDescent="0.25">
      <c r="A882" s="235"/>
      <c r="B882" s="235"/>
      <c r="C882" s="235"/>
      <c r="D882" s="235"/>
      <c r="E882" s="235"/>
      <c r="F882" s="235"/>
      <c r="G882" s="235"/>
      <c r="H882" s="235"/>
      <c r="I882" s="235"/>
      <c r="J882" s="235"/>
      <c r="K882" s="235"/>
      <c r="L882" s="235"/>
      <c r="M882" s="235"/>
      <c r="N882" s="235"/>
      <c r="O882" s="235"/>
      <c r="P882" s="235"/>
      <c r="Q882" s="235"/>
    </row>
    <row r="883" spans="1:17" ht="12" customHeight="1" x14ac:dyDescent="0.25">
      <c r="A883" s="235"/>
      <c r="B883" s="235"/>
      <c r="C883" s="235"/>
      <c r="D883" s="235"/>
      <c r="E883" s="235"/>
      <c r="F883" s="235"/>
      <c r="G883" s="235"/>
      <c r="H883" s="235"/>
      <c r="I883" s="235"/>
      <c r="J883" s="235"/>
      <c r="K883" s="235"/>
      <c r="L883" s="235"/>
      <c r="M883" s="235"/>
      <c r="N883" s="235"/>
      <c r="O883" s="235"/>
      <c r="P883" s="235"/>
      <c r="Q883" s="235"/>
    </row>
    <row r="884" spans="1:17" ht="12" customHeight="1" x14ac:dyDescent="0.25">
      <c r="A884" s="235"/>
      <c r="B884" s="235"/>
      <c r="C884" s="235"/>
      <c r="D884" s="235"/>
      <c r="E884" s="235"/>
      <c r="F884" s="235"/>
      <c r="G884" s="235"/>
      <c r="H884" s="235"/>
      <c r="I884" s="235"/>
      <c r="J884" s="235"/>
      <c r="K884" s="235"/>
      <c r="L884" s="235"/>
      <c r="M884" s="235"/>
      <c r="N884" s="235"/>
      <c r="O884" s="235"/>
      <c r="P884" s="235"/>
      <c r="Q884" s="235"/>
    </row>
    <row r="885" spans="1:17" ht="12" customHeight="1" x14ac:dyDescent="0.25">
      <c r="A885" s="235"/>
      <c r="B885" s="235"/>
      <c r="C885" s="235"/>
      <c r="D885" s="235"/>
      <c r="E885" s="235"/>
      <c r="F885" s="235"/>
      <c r="G885" s="235"/>
      <c r="H885" s="235"/>
      <c r="I885" s="235"/>
      <c r="J885" s="235"/>
      <c r="K885" s="235"/>
      <c r="L885" s="235"/>
      <c r="M885" s="235"/>
      <c r="N885" s="235"/>
      <c r="O885" s="235"/>
      <c r="P885" s="235"/>
      <c r="Q885" s="235"/>
    </row>
    <row r="886" spans="1:17" ht="12" customHeight="1" x14ac:dyDescent="0.25">
      <c r="A886" s="235"/>
      <c r="B886" s="235"/>
      <c r="C886" s="235"/>
      <c r="D886" s="235"/>
      <c r="E886" s="235"/>
      <c r="F886" s="235"/>
      <c r="G886" s="235"/>
      <c r="H886" s="235"/>
      <c r="I886" s="235"/>
      <c r="J886" s="235"/>
      <c r="K886" s="235"/>
      <c r="L886" s="235"/>
      <c r="M886" s="235"/>
      <c r="N886" s="235"/>
      <c r="O886" s="235"/>
      <c r="P886" s="235"/>
      <c r="Q886" s="235"/>
    </row>
    <row r="887" spans="1:17" ht="12" customHeight="1" x14ac:dyDescent="0.25">
      <c r="A887" s="235"/>
      <c r="B887" s="235"/>
      <c r="C887" s="235"/>
      <c r="D887" s="235"/>
      <c r="E887" s="235"/>
      <c r="F887" s="235"/>
      <c r="G887" s="235"/>
      <c r="H887" s="235"/>
      <c r="I887" s="235"/>
      <c r="J887" s="235"/>
      <c r="K887" s="235"/>
      <c r="L887" s="235"/>
      <c r="M887" s="235"/>
      <c r="N887" s="235"/>
      <c r="O887" s="235"/>
      <c r="P887" s="235"/>
      <c r="Q887" s="235"/>
    </row>
    <row r="888" spans="1:17" ht="12" customHeight="1" x14ac:dyDescent="0.25">
      <c r="A888" s="235"/>
      <c r="B888" s="235"/>
      <c r="C888" s="235"/>
      <c r="D888" s="235"/>
      <c r="E888" s="235"/>
      <c r="F888" s="235"/>
      <c r="G888" s="235"/>
      <c r="H888" s="235"/>
      <c r="I888" s="235"/>
      <c r="J888" s="235"/>
      <c r="K888" s="235"/>
      <c r="L888" s="235"/>
      <c r="M888" s="235"/>
      <c r="N888" s="235"/>
      <c r="O888" s="235"/>
      <c r="P888" s="235"/>
      <c r="Q888" s="235"/>
    </row>
    <row r="889" spans="1:17" ht="12" customHeight="1" x14ac:dyDescent="0.25">
      <c r="A889" s="235"/>
      <c r="B889" s="235"/>
      <c r="C889" s="235"/>
      <c r="D889" s="235"/>
      <c r="E889" s="235"/>
      <c r="F889" s="235"/>
      <c r="G889" s="235"/>
      <c r="H889" s="235"/>
      <c r="I889" s="235"/>
      <c r="J889" s="235"/>
      <c r="K889" s="235"/>
      <c r="L889" s="235"/>
      <c r="M889" s="235"/>
      <c r="N889" s="235"/>
      <c r="O889" s="235"/>
      <c r="P889" s="235"/>
      <c r="Q889" s="235"/>
    </row>
    <row r="890" spans="1:17" ht="12" customHeight="1" x14ac:dyDescent="0.25">
      <c r="A890" s="235"/>
      <c r="B890" s="235"/>
      <c r="C890" s="235"/>
      <c r="D890" s="235"/>
      <c r="E890" s="235"/>
      <c r="F890" s="235"/>
      <c r="G890" s="235"/>
      <c r="H890" s="235"/>
      <c r="I890" s="235"/>
      <c r="J890" s="235"/>
      <c r="K890" s="235"/>
      <c r="L890" s="235"/>
      <c r="M890" s="235"/>
      <c r="N890" s="235"/>
      <c r="O890" s="235"/>
      <c r="P890" s="235"/>
      <c r="Q890" s="235"/>
    </row>
    <row r="891" spans="1:17" ht="12" customHeight="1" x14ac:dyDescent="0.25">
      <c r="A891" s="235"/>
      <c r="B891" s="235"/>
      <c r="C891" s="235"/>
      <c r="D891" s="235"/>
      <c r="E891" s="235"/>
      <c r="F891" s="235"/>
      <c r="G891" s="235"/>
      <c r="H891" s="235"/>
      <c r="I891" s="235"/>
      <c r="J891" s="235"/>
      <c r="K891" s="235"/>
      <c r="L891" s="235"/>
      <c r="M891" s="235"/>
      <c r="N891" s="235"/>
      <c r="O891" s="235"/>
      <c r="P891" s="235"/>
      <c r="Q891" s="235"/>
    </row>
    <row r="892" spans="1:17" ht="12" customHeight="1" x14ac:dyDescent="0.25">
      <c r="A892" s="235"/>
      <c r="B892" s="235"/>
      <c r="C892" s="235"/>
      <c r="D892" s="235"/>
      <c r="E892" s="235"/>
      <c r="F892" s="235"/>
      <c r="G892" s="235"/>
      <c r="H892" s="235"/>
      <c r="I892" s="235"/>
      <c r="J892" s="235"/>
      <c r="K892" s="235"/>
      <c r="L892" s="235"/>
      <c r="M892" s="235"/>
      <c r="N892" s="235"/>
      <c r="O892" s="235"/>
      <c r="P892" s="235"/>
      <c r="Q892" s="235"/>
    </row>
    <row r="893" spans="1:17" ht="12" customHeight="1" x14ac:dyDescent="0.25">
      <c r="A893" s="235"/>
      <c r="B893" s="235"/>
      <c r="C893" s="235"/>
      <c r="D893" s="235"/>
      <c r="E893" s="235"/>
      <c r="F893" s="235"/>
      <c r="G893" s="235"/>
      <c r="H893" s="235"/>
      <c r="I893" s="235"/>
      <c r="J893" s="235"/>
      <c r="K893" s="235"/>
      <c r="L893" s="235"/>
      <c r="M893" s="235"/>
      <c r="N893" s="235"/>
      <c r="O893" s="235"/>
      <c r="P893" s="235"/>
      <c r="Q893" s="235"/>
    </row>
    <row r="894" spans="1:17" ht="12" customHeight="1" x14ac:dyDescent="0.25">
      <c r="A894" s="235"/>
      <c r="B894" s="235"/>
      <c r="C894" s="235"/>
      <c r="D894" s="235"/>
      <c r="E894" s="235"/>
      <c r="F894" s="235"/>
      <c r="G894" s="235"/>
      <c r="H894" s="235"/>
      <c r="I894" s="235"/>
      <c r="J894" s="235"/>
      <c r="K894" s="235"/>
      <c r="L894" s="235"/>
      <c r="M894" s="235"/>
      <c r="N894" s="235"/>
      <c r="O894" s="235"/>
      <c r="P894" s="235"/>
      <c r="Q894" s="235"/>
    </row>
    <row r="895" spans="1:17" ht="12" customHeight="1" x14ac:dyDescent="0.25">
      <c r="A895" s="235"/>
      <c r="B895" s="235"/>
      <c r="C895" s="235"/>
      <c r="D895" s="235"/>
      <c r="E895" s="235"/>
      <c r="F895" s="235"/>
      <c r="G895" s="235"/>
      <c r="H895" s="235"/>
      <c r="I895" s="235"/>
      <c r="J895" s="235"/>
      <c r="K895" s="235"/>
      <c r="L895" s="235"/>
      <c r="M895" s="235"/>
      <c r="N895" s="235"/>
      <c r="O895" s="235"/>
      <c r="P895" s="235"/>
      <c r="Q895" s="235"/>
    </row>
    <row r="896" spans="1:17" ht="12" customHeight="1" x14ac:dyDescent="0.25">
      <c r="A896" s="235"/>
      <c r="B896" s="235"/>
      <c r="C896" s="235"/>
      <c r="D896" s="235"/>
      <c r="E896" s="235"/>
      <c r="F896" s="235"/>
      <c r="G896" s="235"/>
      <c r="H896" s="235"/>
      <c r="I896" s="235"/>
      <c r="J896" s="235"/>
      <c r="K896" s="235"/>
      <c r="L896" s="235"/>
      <c r="M896" s="235"/>
      <c r="N896" s="235"/>
      <c r="O896" s="235"/>
      <c r="P896" s="235"/>
      <c r="Q896" s="235"/>
    </row>
    <row r="897" spans="1:17" ht="12" customHeight="1" x14ac:dyDescent="0.25">
      <c r="A897" s="235"/>
      <c r="B897" s="235"/>
      <c r="C897" s="235"/>
      <c r="D897" s="235"/>
      <c r="E897" s="235"/>
      <c r="F897" s="235"/>
      <c r="G897" s="235"/>
      <c r="H897" s="235"/>
      <c r="I897" s="235"/>
      <c r="J897" s="235"/>
      <c r="K897" s="235"/>
      <c r="L897" s="235"/>
      <c r="M897" s="235"/>
      <c r="N897" s="235"/>
      <c r="O897" s="235"/>
      <c r="P897" s="235"/>
      <c r="Q897" s="235"/>
    </row>
    <row r="898" spans="1:17" ht="12" customHeight="1" x14ac:dyDescent="0.25">
      <c r="A898" s="235"/>
      <c r="B898" s="235"/>
      <c r="C898" s="235"/>
      <c r="D898" s="235"/>
      <c r="E898" s="235"/>
      <c r="F898" s="235"/>
      <c r="G898" s="235"/>
      <c r="H898" s="235"/>
      <c r="I898" s="235"/>
      <c r="J898" s="235"/>
      <c r="K898" s="235"/>
      <c r="L898" s="235"/>
      <c r="M898" s="235"/>
      <c r="N898" s="235"/>
      <c r="O898" s="235"/>
      <c r="P898" s="235"/>
      <c r="Q898" s="235"/>
    </row>
    <row r="899" spans="1:17" ht="12" customHeight="1" x14ac:dyDescent="0.25">
      <c r="A899" s="235"/>
      <c r="B899" s="235"/>
      <c r="C899" s="235"/>
      <c r="D899" s="235"/>
      <c r="E899" s="235"/>
      <c r="F899" s="235"/>
      <c r="G899" s="235"/>
      <c r="H899" s="235"/>
      <c r="I899" s="235"/>
      <c r="J899" s="235"/>
      <c r="K899" s="235"/>
      <c r="L899" s="235"/>
      <c r="M899" s="235"/>
      <c r="N899" s="235"/>
      <c r="O899" s="235"/>
      <c r="P899" s="235"/>
      <c r="Q899" s="235"/>
    </row>
    <row r="900" spans="1:17" ht="12" customHeight="1" x14ac:dyDescent="0.25">
      <c r="A900" s="235"/>
      <c r="B900" s="235"/>
      <c r="C900" s="235"/>
      <c r="D900" s="235"/>
      <c r="E900" s="235"/>
      <c r="F900" s="235"/>
      <c r="G900" s="235"/>
      <c r="H900" s="235"/>
      <c r="I900" s="235"/>
      <c r="J900" s="235"/>
      <c r="K900" s="235"/>
      <c r="L900" s="235"/>
      <c r="M900" s="235"/>
      <c r="N900" s="235"/>
      <c r="O900" s="235"/>
      <c r="P900" s="235"/>
      <c r="Q900" s="235"/>
    </row>
    <row r="901" spans="1:17" ht="12" customHeight="1" x14ac:dyDescent="0.25">
      <c r="A901" s="235"/>
      <c r="B901" s="235"/>
      <c r="C901" s="235"/>
      <c r="D901" s="235"/>
      <c r="E901" s="235"/>
      <c r="F901" s="235"/>
      <c r="G901" s="235"/>
      <c r="H901" s="235"/>
      <c r="I901" s="235"/>
      <c r="J901" s="235"/>
      <c r="K901" s="235"/>
      <c r="L901" s="235"/>
      <c r="M901" s="235"/>
      <c r="N901" s="235"/>
      <c r="O901" s="235"/>
      <c r="P901" s="235"/>
      <c r="Q901" s="235"/>
    </row>
    <row r="902" spans="1:17" ht="12" customHeight="1" x14ac:dyDescent="0.25">
      <c r="A902" s="235"/>
      <c r="B902" s="235"/>
      <c r="C902" s="235"/>
      <c r="D902" s="235"/>
      <c r="E902" s="235"/>
      <c r="F902" s="235"/>
      <c r="G902" s="235"/>
      <c r="H902" s="235"/>
      <c r="I902" s="235"/>
      <c r="J902" s="235"/>
      <c r="K902" s="235"/>
      <c r="L902" s="235"/>
      <c r="M902" s="235"/>
      <c r="N902" s="235"/>
      <c r="O902" s="235"/>
      <c r="P902" s="235"/>
      <c r="Q902" s="235"/>
    </row>
    <row r="903" spans="1:17" ht="12" customHeight="1" x14ac:dyDescent="0.25">
      <c r="A903" s="235"/>
      <c r="B903" s="235"/>
      <c r="C903" s="235"/>
      <c r="D903" s="235"/>
      <c r="E903" s="235"/>
      <c r="F903" s="235"/>
      <c r="G903" s="235"/>
      <c r="H903" s="235"/>
      <c r="I903" s="235"/>
      <c r="J903" s="235"/>
      <c r="K903" s="235"/>
      <c r="L903" s="235"/>
      <c r="M903" s="235"/>
      <c r="N903" s="235"/>
      <c r="O903" s="235"/>
      <c r="P903" s="235"/>
      <c r="Q903" s="235"/>
    </row>
    <row r="904" spans="1:17" ht="12" customHeight="1" x14ac:dyDescent="0.25">
      <c r="A904" s="235"/>
      <c r="B904" s="235"/>
      <c r="C904" s="235"/>
      <c r="D904" s="235"/>
      <c r="E904" s="235"/>
      <c r="F904" s="235"/>
      <c r="G904" s="235"/>
      <c r="H904" s="235"/>
      <c r="I904" s="235"/>
      <c r="J904" s="235"/>
      <c r="K904" s="235"/>
      <c r="L904" s="235"/>
      <c r="M904" s="235"/>
      <c r="N904" s="235"/>
      <c r="O904" s="235"/>
      <c r="P904" s="235"/>
      <c r="Q904" s="235"/>
    </row>
    <row r="905" spans="1:17" ht="12" customHeight="1" x14ac:dyDescent="0.25">
      <c r="A905" s="235"/>
      <c r="B905" s="235"/>
      <c r="C905" s="235"/>
      <c r="D905" s="235"/>
      <c r="E905" s="235"/>
      <c r="F905" s="235"/>
      <c r="G905" s="235"/>
      <c r="H905" s="235"/>
      <c r="I905" s="235"/>
      <c r="J905" s="235"/>
      <c r="K905" s="235"/>
      <c r="L905" s="235"/>
      <c r="M905" s="235"/>
      <c r="N905" s="235"/>
      <c r="O905" s="235"/>
      <c r="P905" s="235"/>
      <c r="Q905" s="235"/>
    </row>
    <row r="906" spans="1:17" ht="12" customHeight="1" x14ac:dyDescent="0.25">
      <c r="A906" s="235"/>
      <c r="B906" s="235"/>
      <c r="C906" s="235"/>
      <c r="D906" s="235"/>
      <c r="E906" s="235"/>
      <c r="F906" s="235"/>
      <c r="G906" s="235"/>
      <c r="H906" s="235"/>
      <c r="I906" s="235"/>
      <c r="J906" s="235"/>
      <c r="K906" s="235"/>
      <c r="L906" s="235"/>
      <c r="M906" s="235"/>
      <c r="N906" s="235"/>
      <c r="O906" s="235"/>
      <c r="P906" s="235"/>
      <c r="Q906" s="235"/>
    </row>
    <row r="907" spans="1:17" ht="12" customHeight="1" x14ac:dyDescent="0.25">
      <c r="A907" s="235"/>
      <c r="B907" s="235"/>
      <c r="C907" s="235"/>
      <c r="D907" s="235"/>
      <c r="E907" s="235"/>
      <c r="F907" s="235"/>
      <c r="G907" s="235"/>
      <c r="H907" s="235"/>
      <c r="I907" s="235"/>
      <c r="J907" s="235"/>
      <c r="K907" s="235"/>
      <c r="L907" s="235"/>
      <c r="M907" s="235"/>
      <c r="N907" s="235"/>
      <c r="O907" s="235"/>
      <c r="P907" s="235"/>
      <c r="Q907" s="235"/>
    </row>
    <row r="908" spans="1:17" ht="12" customHeight="1" x14ac:dyDescent="0.25">
      <c r="A908" s="235"/>
      <c r="B908" s="235"/>
      <c r="C908" s="235"/>
      <c r="D908" s="235"/>
      <c r="E908" s="235"/>
      <c r="F908" s="235"/>
      <c r="G908" s="235"/>
      <c r="H908" s="235"/>
      <c r="I908" s="235"/>
      <c r="J908" s="235"/>
      <c r="K908" s="235"/>
      <c r="L908" s="235"/>
      <c r="M908" s="235"/>
      <c r="N908" s="235"/>
      <c r="O908" s="235"/>
      <c r="P908" s="235"/>
      <c r="Q908" s="235"/>
    </row>
    <row r="909" spans="1:17" ht="12" customHeight="1" x14ac:dyDescent="0.25">
      <c r="A909" s="235"/>
      <c r="B909" s="235"/>
      <c r="C909" s="235"/>
      <c r="D909" s="235"/>
      <c r="E909" s="235"/>
      <c r="F909" s="235"/>
      <c r="G909" s="235"/>
      <c r="H909" s="235"/>
      <c r="I909" s="235"/>
      <c r="J909" s="235"/>
      <c r="K909" s="235"/>
      <c r="L909" s="235"/>
      <c r="M909" s="235"/>
      <c r="N909" s="235"/>
      <c r="O909" s="235"/>
      <c r="P909" s="235"/>
      <c r="Q909" s="235"/>
    </row>
    <row r="910" spans="1:17" ht="12" customHeight="1" x14ac:dyDescent="0.25">
      <c r="A910" s="235"/>
      <c r="B910" s="235"/>
      <c r="C910" s="235"/>
      <c r="D910" s="235"/>
      <c r="E910" s="235"/>
      <c r="F910" s="235"/>
      <c r="G910" s="235"/>
      <c r="H910" s="235"/>
      <c r="I910" s="235"/>
      <c r="J910" s="235"/>
      <c r="K910" s="235"/>
      <c r="L910" s="235"/>
      <c r="M910" s="235"/>
      <c r="N910" s="235"/>
      <c r="O910" s="235"/>
      <c r="P910" s="235"/>
      <c r="Q910" s="235"/>
    </row>
    <row r="911" spans="1:17" ht="12" customHeight="1" x14ac:dyDescent="0.25">
      <c r="A911" s="235"/>
      <c r="B911" s="235"/>
      <c r="C911" s="235"/>
      <c r="D911" s="235"/>
      <c r="E911" s="235"/>
      <c r="F911" s="235"/>
      <c r="G911" s="235"/>
      <c r="H911" s="235"/>
      <c r="I911" s="235"/>
      <c r="J911" s="235"/>
      <c r="K911" s="235"/>
      <c r="L911" s="235"/>
      <c r="M911" s="235"/>
      <c r="N911" s="235"/>
      <c r="O911" s="235"/>
      <c r="P911" s="235"/>
      <c r="Q911" s="235"/>
    </row>
    <row r="912" spans="1:17" ht="12" customHeight="1" x14ac:dyDescent="0.25">
      <c r="A912" s="235"/>
      <c r="B912" s="235"/>
      <c r="C912" s="235"/>
      <c r="D912" s="235"/>
      <c r="E912" s="235"/>
      <c r="F912" s="235"/>
      <c r="G912" s="235"/>
      <c r="H912" s="235"/>
      <c r="I912" s="235"/>
      <c r="J912" s="235"/>
      <c r="K912" s="235"/>
      <c r="L912" s="235"/>
      <c r="M912" s="235"/>
      <c r="N912" s="235"/>
      <c r="O912" s="235"/>
      <c r="P912" s="235"/>
      <c r="Q912" s="235"/>
    </row>
    <row r="913" spans="1:17" ht="12" customHeight="1" x14ac:dyDescent="0.25">
      <c r="A913" s="235"/>
      <c r="B913" s="235"/>
      <c r="C913" s="235"/>
      <c r="D913" s="235"/>
      <c r="E913" s="235"/>
      <c r="F913" s="235"/>
      <c r="G913" s="235"/>
      <c r="H913" s="235"/>
      <c r="I913" s="235"/>
      <c r="J913" s="235"/>
      <c r="K913" s="235"/>
      <c r="L913" s="235"/>
      <c r="M913" s="235"/>
      <c r="N913" s="235"/>
      <c r="O913" s="235"/>
      <c r="P913" s="235"/>
      <c r="Q913" s="235"/>
    </row>
    <row r="914" spans="1:17" ht="12" customHeight="1" x14ac:dyDescent="0.25">
      <c r="A914" s="235"/>
      <c r="B914" s="235"/>
      <c r="C914" s="235"/>
      <c r="D914" s="235"/>
      <c r="E914" s="235"/>
      <c r="F914" s="235"/>
      <c r="G914" s="235"/>
      <c r="H914" s="235"/>
      <c r="I914" s="235"/>
      <c r="J914" s="235"/>
      <c r="K914" s="235"/>
      <c r="L914" s="235"/>
      <c r="M914" s="235"/>
      <c r="N914" s="235"/>
      <c r="O914" s="235"/>
      <c r="P914" s="235"/>
      <c r="Q914" s="235"/>
    </row>
    <row r="915" spans="1:17" ht="12" customHeight="1" x14ac:dyDescent="0.25">
      <c r="A915" s="235"/>
      <c r="B915" s="235"/>
      <c r="C915" s="235"/>
      <c r="D915" s="235"/>
      <c r="E915" s="235"/>
      <c r="F915" s="235"/>
      <c r="G915" s="235"/>
      <c r="H915" s="235"/>
      <c r="I915" s="235"/>
      <c r="J915" s="235"/>
      <c r="K915" s="235"/>
      <c r="L915" s="235"/>
      <c r="M915" s="235"/>
      <c r="N915" s="235"/>
      <c r="O915" s="235"/>
      <c r="P915" s="235"/>
      <c r="Q915" s="235"/>
    </row>
    <row r="916" spans="1:17" ht="12" customHeight="1" x14ac:dyDescent="0.25">
      <c r="A916" s="235"/>
      <c r="B916" s="235"/>
      <c r="C916" s="235"/>
      <c r="D916" s="235"/>
      <c r="E916" s="235"/>
      <c r="F916" s="235"/>
      <c r="G916" s="235"/>
      <c r="H916" s="235"/>
      <c r="I916" s="235"/>
      <c r="J916" s="235"/>
      <c r="K916" s="235"/>
      <c r="L916" s="235"/>
      <c r="M916" s="235"/>
      <c r="N916" s="235"/>
      <c r="O916" s="235"/>
      <c r="P916" s="235"/>
      <c r="Q916" s="235"/>
    </row>
    <row r="917" spans="1:17" ht="12" customHeight="1" x14ac:dyDescent="0.25">
      <c r="A917" s="235"/>
      <c r="B917" s="235"/>
      <c r="C917" s="235"/>
      <c r="D917" s="235"/>
      <c r="E917" s="235"/>
      <c r="F917" s="235"/>
      <c r="G917" s="235"/>
      <c r="H917" s="235"/>
      <c r="I917" s="235"/>
      <c r="J917" s="235"/>
      <c r="K917" s="235"/>
      <c r="L917" s="235"/>
      <c r="M917" s="235"/>
      <c r="N917" s="235"/>
      <c r="O917" s="235"/>
      <c r="P917" s="235"/>
      <c r="Q917" s="235"/>
    </row>
    <row r="918" spans="1:17" ht="12" customHeight="1" x14ac:dyDescent="0.25">
      <c r="A918" s="235"/>
      <c r="B918" s="235"/>
      <c r="C918" s="235"/>
      <c r="D918" s="235"/>
      <c r="E918" s="235"/>
      <c r="F918" s="235"/>
      <c r="G918" s="235"/>
      <c r="H918" s="235"/>
      <c r="I918" s="235"/>
      <c r="J918" s="235"/>
      <c r="K918" s="235"/>
      <c r="L918" s="235"/>
      <c r="M918" s="235"/>
      <c r="N918" s="235"/>
      <c r="O918" s="235"/>
      <c r="P918" s="235"/>
      <c r="Q918" s="235"/>
    </row>
    <row r="919" spans="1:17" ht="12" customHeight="1" x14ac:dyDescent="0.25">
      <c r="A919" s="235"/>
      <c r="B919" s="235"/>
      <c r="C919" s="235"/>
      <c r="D919" s="235"/>
      <c r="E919" s="235"/>
      <c r="F919" s="235"/>
      <c r="G919" s="235"/>
      <c r="H919" s="235"/>
      <c r="I919" s="235"/>
      <c r="J919" s="235"/>
      <c r="K919" s="235"/>
      <c r="L919" s="235"/>
      <c r="M919" s="235"/>
      <c r="N919" s="235"/>
      <c r="O919" s="235"/>
      <c r="P919" s="235"/>
      <c r="Q919" s="235"/>
    </row>
    <row r="920" spans="1:17" ht="12" customHeight="1" x14ac:dyDescent="0.25">
      <c r="A920" s="235"/>
      <c r="B920" s="235"/>
      <c r="C920" s="235"/>
      <c r="D920" s="235"/>
      <c r="E920" s="235"/>
      <c r="F920" s="235"/>
      <c r="G920" s="235"/>
      <c r="H920" s="235"/>
      <c r="I920" s="235"/>
      <c r="J920" s="235"/>
      <c r="K920" s="235"/>
      <c r="L920" s="235"/>
      <c r="M920" s="235"/>
      <c r="N920" s="235"/>
      <c r="O920" s="235"/>
      <c r="P920" s="235"/>
      <c r="Q920" s="235"/>
    </row>
    <row r="921" spans="1:17" ht="12" customHeight="1" x14ac:dyDescent="0.25">
      <c r="A921" s="235"/>
      <c r="B921" s="235"/>
      <c r="C921" s="235"/>
      <c r="D921" s="235"/>
      <c r="E921" s="235"/>
      <c r="F921" s="235"/>
      <c r="G921" s="235"/>
      <c r="H921" s="235"/>
      <c r="I921" s="235"/>
      <c r="J921" s="235"/>
      <c r="K921" s="235"/>
      <c r="L921" s="235"/>
      <c r="M921" s="235"/>
      <c r="N921" s="235"/>
      <c r="O921" s="235"/>
      <c r="P921" s="235"/>
      <c r="Q921" s="235"/>
    </row>
    <row r="922" spans="1:17" ht="12" customHeight="1" x14ac:dyDescent="0.25">
      <c r="A922" s="235"/>
      <c r="B922" s="235"/>
      <c r="C922" s="235"/>
      <c r="D922" s="235"/>
      <c r="E922" s="235"/>
      <c r="F922" s="235"/>
      <c r="G922" s="235"/>
      <c r="H922" s="235"/>
      <c r="I922" s="235"/>
      <c r="J922" s="235"/>
      <c r="K922" s="235"/>
      <c r="L922" s="235"/>
      <c r="M922" s="235"/>
      <c r="N922" s="235"/>
      <c r="O922" s="235"/>
      <c r="P922" s="235"/>
      <c r="Q922" s="235"/>
    </row>
    <row r="923" spans="1:17" ht="12" customHeight="1" x14ac:dyDescent="0.25">
      <c r="A923" s="235"/>
      <c r="B923" s="235"/>
      <c r="C923" s="235"/>
      <c r="D923" s="235"/>
      <c r="E923" s="235"/>
      <c r="F923" s="235"/>
      <c r="G923" s="235"/>
      <c r="H923" s="235"/>
      <c r="I923" s="235"/>
      <c r="J923" s="235"/>
      <c r="K923" s="235"/>
      <c r="L923" s="235"/>
      <c r="M923" s="235"/>
      <c r="N923" s="235"/>
      <c r="O923" s="235"/>
      <c r="P923" s="235"/>
      <c r="Q923" s="235"/>
    </row>
    <row r="924" spans="1:17" ht="12" customHeight="1" x14ac:dyDescent="0.25">
      <c r="A924" s="235"/>
      <c r="B924" s="235"/>
      <c r="C924" s="235"/>
      <c r="D924" s="235"/>
      <c r="E924" s="235"/>
      <c r="F924" s="235"/>
      <c r="G924" s="235"/>
      <c r="H924" s="235"/>
      <c r="I924" s="235"/>
      <c r="J924" s="235"/>
      <c r="K924" s="235"/>
      <c r="L924" s="235"/>
      <c r="M924" s="235"/>
      <c r="N924" s="235"/>
      <c r="O924" s="235"/>
      <c r="P924" s="235"/>
      <c r="Q924" s="235"/>
    </row>
    <row r="925" spans="1:17" ht="12" customHeight="1" x14ac:dyDescent="0.25">
      <c r="A925" s="235"/>
      <c r="B925" s="235"/>
      <c r="C925" s="235"/>
      <c r="D925" s="235"/>
      <c r="E925" s="235"/>
      <c r="F925" s="235"/>
      <c r="G925" s="235"/>
      <c r="H925" s="235"/>
      <c r="I925" s="235"/>
      <c r="J925" s="235"/>
      <c r="K925" s="235"/>
      <c r="L925" s="235"/>
      <c r="M925" s="235"/>
      <c r="N925" s="235"/>
      <c r="O925" s="235"/>
      <c r="P925" s="235"/>
      <c r="Q925" s="235"/>
    </row>
    <row r="926" spans="1:17" ht="12" customHeight="1" x14ac:dyDescent="0.25">
      <c r="A926" s="235"/>
      <c r="B926" s="235"/>
      <c r="C926" s="235"/>
      <c r="D926" s="235"/>
      <c r="E926" s="235"/>
      <c r="F926" s="235"/>
      <c r="G926" s="235"/>
      <c r="H926" s="235"/>
      <c r="I926" s="235"/>
      <c r="J926" s="235"/>
      <c r="K926" s="235"/>
      <c r="L926" s="235"/>
      <c r="M926" s="235"/>
      <c r="N926" s="235"/>
      <c r="O926" s="235"/>
      <c r="P926" s="235"/>
      <c r="Q926" s="235"/>
    </row>
    <row r="927" spans="1:17" ht="12" customHeight="1" x14ac:dyDescent="0.25">
      <c r="A927" s="235"/>
      <c r="B927" s="235"/>
      <c r="C927" s="235"/>
      <c r="D927" s="235"/>
      <c r="E927" s="235"/>
      <c r="F927" s="235"/>
      <c r="G927" s="235"/>
      <c r="H927" s="235"/>
      <c r="I927" s="235"/>
      <c r="J927" s="235"/>
      <c r="K927" s="235"/>
      <c r="L927" s="235"/>
      <c r="M927" s="235"/>
      <c r="N927" s="235"/>
      <c r="O927" s="235"/>
      <c r="P927" s="235"/>
      <c r="Q927" s="235"/>
    </row>
    <row r="928" spans="1:17" ht="12" customHeight="1" x14ac:dyDescent="0.25">
      <c r="A928" s="235"/>
      <c r="B928" s="235"/>
      <c r="C928" s="235"/>
      <c r="D928" s="235"/>
      <c r="E928" s="235"/>
      <c r="F928" s="235"/>
      <c r="G928" s="235"/>
      <c r="H928" s="235"/>
      <c r="I928" s="235"/>
      <c r="J928" s="235"/>
      <c r="K928" s="235"/>
      <c r="L928" s="235"/>
      <c r="M928" s="235"/>
      <c r="N928" s="235"/>
      <c r="O928" s="235"/>
      <c r="P928" s="235"/>
      <c r="Q928" s="235"/>
    </row>
    <row r="929" spans="1:17" ht="12" customHeight="1" x14ac:dyDescent="0.25">
      <c r="A929" s="235"/>
      <c r="B929" s="235"/>
      <c r="C929" s="235"/>
      <c r="D929" s="235"/>
      <c r="E929" s="235"/>
      <c r="F929" s="235"/>
      <c r="G929" s="235"/>
      <c r="H929" s="235"/>
      <c r="I929" s="235"/>
      <c r="J929" s="235"/>
      <c r="K929" s="235"/>
      <c r="L929" s="235"/>
      <c r="M929" s="235"/>
      <c r="N929" s="235"/>
      <c r="O929" s="235"/>
      <c r="P929" s="235"/>
      <c r="Q929" s="235"/>
    </row>
    <row r="930" spans="1:17" ht="12" customHeight="1" x14ac:dyDescent="0.25">
      <c r="A930" s="235"/>
      <c r="B930" s="235"/>
      <c r="C930" s="235"/>
      <c r="D930" s="235"/>
      <c r="E930" s="235"/>
      <c r="F930" s="235"/>
      <c r="G930" s="235"/>
      <c r="H930" s="235"/>
      <c r="I930" s="235"/>
      <c r="J930" s="235"/>
      <c r="K930" s="235"/>
      <c r="L930" s="235"/>
      <c r="M930" s="235"/>
      <c r="N930" s="235"/>
      <c r="O930" s="235"/>
      <c r="P930" s="235"/>
      <c r="Q930" s="235"/>
    </row>
    <row r="931" spans="1:17" ht="12" customHeight="1" x14ac:dyDescent="0.25">
      <c r="A931" s="235"/>
      <c r="B931" s="235"/>
      <c r="C931" s="235"/>
      <c r="D931" s="235"/>
      <c r="E931" s="235"/>
      <c r="F931" s="235"/>
      <c r="G931" s="235"/>
      <c r="H931" s="235"/>
      <c r="I931" s="235"/>
      <c r="J931" s="235"/>
      <c r="K931" s="235"/>
      <c r="L931" s="235"/>
      <c r="M931" s="235"/>
      <c r="N931" s="235"/>
      <c r="O931" s="235"/>
      <c r="P931" s="235"/>
      <c r="Q931" s="235"/>
    </row>
    <row r="932" spans="1:17" ht="12" customHeight="1" x14ac:dyDescent="0.25">
      <c r="A932" s="235"/>
      <c r="B932" s="235"/>
      <c r="C932" s="235"/>
      <c r="D932" s="235"/>
      <c r="E932" s="235"/>
      <c r="F932" s="235"/>
      <c r="G932" s="235"/>
      <c r="H932" s="235"/>
      <c r="I932" s="235"/>
      <c r="J932" s="235"/>
      <c r="K932" s="235"/>
      <c r="L932" s="235"/>
      <c r="M932" s="235"/>
      <c r="N932" s="235"/>
      <c r="O932" s="235"/>
      <c r="P932" s="235"/>
      <c r="Q932" s="235"/>
    </row>
    <row r="933" spans="1:17" ht="12" customHeight="1" x14ac:dyDescent="0.25">
      <c r="A933" s="235"/>
      <c r="B933" s="235"/>
      <c r="C933" s="235"/>
      <c r="D933" s="235"/>
      <c r="E933" s="235"/>
      <c r="F933" s="235"/>
      <c r="G933" s="235"/>
      <c r="H933" s="235"/>
      <c r="I933" s="235"/>
      <c r="J933" s="235"/>
      <c r="K933" s="235"/>
      <c r="L933" s="235"/>
      <c r="M933" s="235"/>
      <c r="N933" s="235"/>
      <c r="O933" s="235"/>
      <c r="P933" s="235"/>
      <c r="Q933" s="235"/>
    </row>
    <row r="934" spans="1:17" ht="12" customHeight="1" x14ac:dyDescent="0.25">
      <c r="A934" s="235"/>
      <c r="B934" s="235"/>
      <c r="C934" s="235"/>
      <c r="D934" s="235"/>
      <c r="E934" s="235"/>
      <c r="F934" s="235"/>
      <c r="G934" s="235"/>
      <c r="H934" s="235"/>
      <c r="I934" s="235"/>
      <c r="J934" s="235"/>
      <c r="K934" s="235"/>
      <c r="L934" s="235"/>
      <c r="M934" s="235"/>
      <c r="N934" s="235"/>
      <c r="O934" s="235"/>
      <c r="P934" s="235"/>
      <c r="Q934" s="235"/>
    </row>
    <row r="935" spans="1:17" ht="12" customHeight="1" x14ac:dyDescent="0.25">
      <c r="A935" s="235"/>
      <c r="B935" s="235"/>
      <c r="C935" s="235"/>
      <c r="D935" s="235"/>
      <c r="E935" s="235"/>
      <c r="F935" s="235"/>
      <c r="G935" s="235"/>
      <c r="H935" s="235"/>
      <c r="I935" s="235"/>
      <c r="J935" s="235"/>
      <c r="K935" s="235"/>
      <c r="L935" s="235"/>
      <c r="M935" s="235"/>
      <c r="N935" s="235"/>
      <c r="O935" s="235"/>
      <c r="P935" s="235"/>
      <c r="Q935" s="235"/>
    </row>
    <row r="936" spans="1:17" ht="12" customHeight="1" x14ac:dyDescent="0.25">
      <c r="A936" s="235"/>
      <c r="B936" s="235"/>
      <c r="C936" s="235"/>
      <c r="D936" s="235"/>
      <c r="E936" s="235"/>
      <c r="F936" s="235"/>
      <c r="G936" s="235"/>
      <c r="H936" s="235"/>
      <c r="I936" s="235"/>
      <c r="J936" s="235"/>
      <c r="K936" s="235"/>
      <c r="L936" s="235"/>
      <c r="M936" s="235"/>
      <c r="N936" s="235"/>
      <c r="O936" s="235"/>
      <c r="P936" s="235"/>
      <c r="Q936" s="235"/>
    </row>
    <row r="937" spans="1:17" ht="12" customHeight="1" x14ac:dyDescent="0.25">
      <c r="A937" s="235"/>
      <c r="B937" s="235"/>
      <c r="C937" s="235"/>
      <c r="D937" s="235"/>
      <c r="E937" s="235"/>
      <c r="F937" s="235"/>
      <c r="G937" s="235"/>
      <c r="H937" s="235"/>
      <c r="I937" s="235"/>
      <c r="J937" s="235"/>
      <c r="K937" s="235"/>
      <c r="L937" s="235"/>
      <c r="M937" s="235"/>
      <c r="N937" s="235"/>
      <c r="O937" s="235"/>
      <c r="P937" s="235"/>
      <c r="Q937" s="235"/>
    </row>
    <row r="938" spans="1:17" ht="12" customHeight="1" x14ac:dyDescent="0.25">
      <c r="A938" s="235"/>
      <c r="B938" s="235"/>
      <c r="C938" s="235"/>
      <c r="D938" s="235"/>
      <c r="E938" s="235"/>
      <c r="F938" s="235"/>
      <c r="G938" s="235"/>
      <c r="H938" s="235"/>
      <c r="I938" s="235"/>
      <c r="J938" s="235"/>
      <c r="K938" s="235"/>
      <c r="L938" s="235"/>
      <c r="M938" s="235"/>
      <c r="N938" s="235"/>
      <c r="O938" s="235"/>
      <c r="P938" s="235"/>
      <c r="Q938" s="235"/>
    </row>
    <row r="939" spans="1:17" ht="12" customHeight="1" x14ac:dyDescent="0.25">
      <c r="A939" s="235"/>
      <c r="B939" s="235"/>
      <c r="C939" s="235"/>
      <c r="D939" s="235"/>
      <c r="E939" s="235"/>
      <c r="F939" s="235"/>
      <c r="G939" s="235"/>
      <c r="H939" s="235"/>
      <c r="I939" s="235"/>
      <c r="J939" s="235"/>
      <c r="K939" s="235"/>
      <c r="L939" s="235"/>
      <c r="M939" s="235"/>
      <c r="N939" s="235"/>
      <c r="O939" s="235"/>
      <c r="P939" s="235"/>
      <c r="Q939" s="235"/>
    </row>
    <row r="940" spans="1:17" ht="12" customHeight="1" x14ac:dyDescent="0.25">
      <c r="A940" s="235"/>
      <c r="B940" s="235"/>
      <c r="C940" s="235"/>
      <c r="D940" s="235"/>
      <c r="E940" s="235"/>
      <c r="F940" s="235"/>
      <c r="G940" s="235"/>
      <c r="H940" s="235"/>
      <c r="I940" s="235"/>
      <c r="J940" s="235"/>
      <c r="K940" s="235"/>
      <c r="L940" s="235"/>
      <c r="M940" s="235"/>
      <c r="N940" s="235"/>
      <c r="O940" s="235"/>
      <c r="P940" s="235"/>
      <c r="Q940" s="235"/>
    </row>
    <row r="941" spans="1:17" ht="12" customHeight="1" x14ac:dyDescent="0.25">
      <c r="A941" s="235"/>
      <c r="B941" s="235"/>
      <c r="C941" s="235"/>
      <c r="D941" s="235"/>
      <c r="E941" s="235"/>
      <c r="F941" s="235"/>
      <c r="G941" s="235"/>
      <c r="H941" s="235"/>
      <c r="I941" s="235"/>
      <c r="J941" s="235"/>
      <c r="K941" s="235"/>
      <c r="L941" s="235"/>
      <c r="M941" s="235"/>
      <c r="N941" s="235"/>
      <c r="O941" s="235"/>
      <c r="P941" s="235"/>
      <c r="Q941" s="235"/>
    </row>
    <row r="942" spans="1:17" ht="12" customHeight="1" x14ac:dyDescent="0.25">
      <c r="A942" s="235"/>
      <c r="B942" s="235"/>
      <c r="C942" s="235"/>
      <c r="D942" s="235"/>
      <c r="E942" s="235"/>
      <c r="F942" s="235"/>
      <c r="G942" s="235"/>
      <c r="H942" s="235"/>
      <c r="I942" s="235"/>
      <c r="J942" s="235"/>
      <c r="K942" s="235"/>
      <c r="L942" s="235"/>
      <c r="M942" s="235"/>
      <c r="N942" s="235"/>
      <c r="O942" s="235"/>
      <c r="P942" s="235"/>
      <c r="Q942" s="235"/>
    </row>
    <row r="943" spans="1:17" ht="12" customHeight="1" x14ac:dyDescent="0.25">
      <c r="A943" s="235"/>
      <c r="B943" s="235"/>
      <c r="C943" s="235"/>
      <c r="D943" s="235"/>
      <c r="E943" s="235"/>
      <c r="F943" s="235"/>
      <c r="G943" s="235"/>
      <c r="H943" s="235"/>
      <c r="I943" s="235"/>
      <c r="J943" s="235"/>
      <c r="K943" s="235"/>
      <c r="L943" s="235"/>
      <c r="M943" s="235"/>
      <c r="N943" s="235"/>
      <c r="O943" s="235"/>
      <c r="P943" s="235"/>
      <c r="Q943" s="235"/>
    </row>
    <row r="944" spans="1:17" ht="12" customHeight="1" x14ac:dyDescent="0.25">
      <c r="A944" s="235"/>
      <c r="B944" s="235"/>
      <c r="C944" s="235"/>
      <c r="D944" s="235"/>
      <c r="E944" s="235"/>
      <c r="F944" s="235"/>
      <c r="G944" s="235"/>
      <c r="H944" s="235"/>
      <c r="I944" s="235"/>
      <c r="J944" s="235"/>
      <c r="K944" s="235"/>
      <c r="L944" s="235"/>
      <c r="M944" s="235"/>
      <c r="N944" s="235"/>
      <c r="O944" s="235"/>
      <c r="P944" s="235"/>
      <c r="Q944" s="235"/>
    </row>
    <row r="945" spans="1:17" ht="12" customHeight="1" x14ac:dyDescent="0.25">
      <c r="A945" s="235"/>
      <c r="B945" s="235"/>
      <c r="C945" s="235"/>
      <c r="D945" s="235"/>
      <c r="E945" s="235"/>
      <c r="F945" s="235"/>
      <c r="G945" s="235"/>
      <c r="H945" s="235"/>
      <c r="I945" s="235"/>
      <c r="J945" s="235"/>
      <c r="K945" s="235"/>
      <c r="L945" s="235"/>
      <c r="M945" s="235"/>
      <c r="N945" s="235"/>
      <c r="O945" s="235"/>
      <c r="P945" s="235"/>
      <c r="Q945" s="235"/>
    </row>
    <row r="946" spans="1:17" ht="12" customHeight="1" x14ac:dyDescent="0.25">
      <c r="A946" s="235"/>
      <c r="B946" s="235"/>
      <c r="C946" s="235"/>
      <c r="D946" s="235"/>
      <c r="E946" s="235"/>
      <c r="F946" s="235"/>
      <c r="G946" s="235"/>
      <c r="H946" s="235"/>
      <c r="I946" s="235"/>
      <c r="J946" s="235"/>
      <c r="K946" s="235"/>
      <c r="L946" s="235"/>
      <c r="M946" s="235"/>
      <c r="N946" s="235"/>
      <c r="O946" s="235"/>
      <c r="P946" s="235"/>
      <c r="Q946" s="235"/>
    </row>
    <row r="947" spans="1:17" ht="12" customHeight="1" x14ac:dyDescent="0.25">
      <c r="A947" s="235"/>
      <c r="B947" s="235"/>
      <c r="C947" s="235"/>
      <c r="D947" s="235"/>
      <c r="E947" s="235"/>
      <c r="F947" s="235"/>
      <c r="G947" s="235"/>
      <c r="H947" s="235"/>
      <c r="I947" s="235"/>
      <c r="J947" s="235"/>
      <c r="K947" s="235"/>
      <c r="L947" s="235"/>
      <c r="M947" s="235"/>
      <c r="N947" s="235"/>
      <c r="O947" s="235"/>
      <c r="P947" s="235"/>
      <c r="Q947" s="235"/>
    </row>
    <row r="948" spans="1:17" ht="12" customHeight="1" x14ac:dyDescent="0.25">
      <c r="A948" s="235"/>
      <c r="B948" s="235"/>
      <c r="C948" s="235"/>
      <c r="D948" s="235"/>
      <c r="E948" s="235"/>
      <c r="F948" s="235"/>
      <c r="G948" s="235"/>
      <c r="H948" s="235"/>
      <c r="I948" s="235"/>
      <c r="J948" s="235"/>
      <c r="K948" s="235"/>
      <c r="L948" s="235"/>
      <c r="M948" s="235"/>
      <c r="N948" s="235"/>
      <c r="O948" s="235"/>
      <c r="P948" s="235"/>
      <c r="Q948" s="235"/>
    </row>
    <row r="949" spans="1:17" ht="12" customHeight="1" x14ac:dyDescent="0.25">
      <c r="A949" s="235"/>
      <c r="B949" s="235"/>
      <c r="C949" s="235"/>
      <c r="D949" s="235"/>
      <c r="E949" s="235"/>
      <c r="F949" s="235"/>
      <c r="G949" s="235"/>
      <c r="H949" s="235"/>
      <c r="I949" s="235"/>
      <c r="J949" s="235"/>
      <c r="K949" s="235"/>
      <c r="L949" s="235"/>
      <c r="M949" s="235"/>
      <c r="N949" s="235"/>
      <c r="O949" s="235"/>
      <c r="P949" s="235"/>
      <c r="Q949" s="235"/>
    </row>
    <row r="950" spans="1:17" ht="12" customHeight="1" x14ac:dyDescent="0.25">
      <c r="A950" s="235"/>
      <c r="B950" s="235"/>
      <c r="C950" s="235"/>
      <c r="D950" s="235"/>
      <c r="E950" s="235"/>
      <c r="F950" s="235"/>
      <c r="G950" s="235"/>
      <c r="H950" s="235"/>
      <c r="I950" s="235"/>
      <c r="J950" s="235"/>
      <c r="K950" s="235"/>
      <c r="L950" s="235"/>
      <c r="M950" s="235"/>
      <c r="N950" s="235"/>
      <c r="O950" s="235"/>
      <c r="P950" s="235"/>
      <c r="Q950" s="235"/>
    </row>
    <row r="951" spans="1:17" ht="12" customHeight="1" x14ac:dyDescent="0.25">
      <c r="A951" s="235"/>
      <c r="B951" s="235"/>
      <c r="C951" s="235"/>
      <c r="D951" s="235"/>
      <c r="E951" s="235"/>
      <c r="F951" s="235"/>
      <c r="G951" s="235"/>
      <c r="H951" s="235"/>
      <c r="I951" s="235"/>
      <c r="J951" s="235"/>
      <c r="K951" s="235"/>
      <c r="L951" s="235"/>
      <c r="M951" s="235"/>
      <c r="N951" s="235"/>
      <c r="O951" s="235"/>
      <c r="P951" s="235"/>
      <c r="Q951" s="235"/>
    </row>
    <row r="952" spans="1:17" ht="12" customHeight="1" x14ac:dyDescent="0.25">
      <c r="A952" s="235"/>
      <c r="B952" s="235"/>
      <c r="C952" s="235"/>
      <c r="D952" s="235"/>
      <c r="E952" s="235"/>
      <c r="F952" s="235"/>
      <c r="G952" s="235"/>
      <c r="H952" s="235"/>
      <c r="I952" s="235"/>
      <c r="J952" s="235"/>
      <c r="K952" s="235"/>
      <c r="L952" s="235"/>
      <c r="M952" s="235"/>
      <c r="N952" s="235"/>
      <c r="O952" s="235"/>
      <c r="P952" s="235"/>
      <c r="Q952" s="235"/>
    </row>
    <row r="953" spans="1:17" ht="12" customHeight="1" x14ac:dyDescent="0.25">
      <c r="A953" s="235"/>
      <c r="B953" s="235"/>
      <c r="C953" s="235"/>
      <c r="D953" s="235"/>
      <c r="E953" s="235"/>
      <c r="F953" s="235"/>
      <c r="G953" s="235"/>
      <c r="H953" s="235"/>
      <c r="I953" s="235"/>
      <c r="J953" s="235"/>
      <c r="K953" s="235"/>
      <c r="L953" s="235"/>
      <c r="M953" s="235"/>
      <c r="N953" s="235"/>
      <c r="O953" s="235"/>
      <c r="P953" s="235"/>
      <c r="Q953" s="235"/>
    </row>
    <row r="954" spans="1:17" ht="12" customHeight="1" x14ac:dyDescent="0.25">
      <c r="A954" s="235"/>
      <c r="B954" s="235"/>
      <c r="C954" s="235"/>
      <c r="D954" s="235"/>
      <c r="E954" s="235"/>
      <c r="F954" s="235"/>
      <c r="G954" s="235"/>
      <c r="H954" s="235"/>
      <c r="I954" s="235"/>
      <c r="J954" s="235"/>
      <c r="K954" s="235"/>
      <c r="L954" s="235"/>
      <c r="M954" s="235"/>
      <c r="N954" s="235"/>
      <c r="O954" s="235"/>
      <c r="P954" s="235"/>
      <c r="Q954" s="235"/>
    </row>
    <row r="955" spans="1:17" ht="12" customHeight="1" x14ac:dyDescent="0.25">
      <c r="A955" s="235"/>
      <c r="B955" s="235"/>
      <c r="C955" s="235"/>
      <c r="D955" s="235"/>
      <c r="E955" s="235"/>
      <c r="F955" s="235"/>
      <c r="G955" s="235"/>
      <c r="H955" s="235"/>
      <c r="I955" s="235"/>
      <c r="J955" s="235"/>
      <c r="K955" s="235"/>
      <c r="L955" s="235"/>
      <c r="M955" s="235"/>
      <c r="N955" s="235"/>
      <c r="O955" s="235"/>
      <c r="P955" s="235"/>
      <c r="Q955" s="235"/>
    </row>
    <row r="956" spans="1:17" ht="12" customHeight="1" x14ac:dyDescent="0.25">
      <c r="A956" s="235"/>
      <c r="B956" s="235"/>
      <c r="C956" s="235"/>
      <c r="D956" s="235"/>
      <c r="E956" s="235"/>
      <c r="F956" s="235"/>
      <c r="G956" s="235"/>
      <c r="H956" s="235"/>
      <c r="I956" s="235"/>
      <c r="J956" s="235"/>
      <c r="K956" s="235"/>
      <c r="L956" s="235"/>
      <c r="M956" s="235"/>
      <c r="N956" s="235"/>
      <c r="O956" s="235"/>
      <c r="P956" s="235"/>
      <c r="Q956" s="235"/>
    </row>
    <row r="957" spans="1:17" ht="12" customHeight="1" x14ac:dyDescent="0.25">
      <c r="A957" s="235"/>
      <c r="B957" s="235"/>
      <c r="C957" s="235"/>
      <c r="D957" s="235"/>
      <c r="E957" s="235"/>
      <c r="F957" s="235"/>
      <c r="G957" s="235"/>
      <c r="H957" s="235"/>
      <c r="I957" s="235"/>
      <c r="J957" s="235"/>
      <c r="K957" s="235"/>
      <c r="L957" s="235"/>
      <c r="M957" s="235"/>
      <c r="N957" s="235"/>
      <c r="O957" s="235"/>
      <c r="P957" s="235"/>
      <c r="Q957" s="235"/>
    </row>
    <row r="958" spans="1:17" ht="12" customHeight="1" x14ac:dyDescent="0.25">
      <c r="A958" s="235"/>
      <c r="B958" s="235"/>
      <c r="C958" s="235"/>
      <c r="D958" s="235"/>
      <c r="E958" s="235"/>
      <c r="F958" s="235"/>
      <c r="G958" s="235"/>
      <c r="H958" s="235"/>
      <c r="I958" s="235"/>
      <c r="J958" s="235"/>
      <c r="K958" s="235"/>
      <c r="L958" s="235"/>
      <c r="M958" s="235"/>
      <c r="N958" s="235"/>
      <c r="O958" s="235"/>
      <c r="P958" s="235"/>
      <c r="Q958" s="235"/>
    </row>
    <row r="959" spans="1:17" ht="12" customHeight="1" x14ac:dyDescent="0.25">
      <c r="A959" s="235"/>
      <c r="B959" s="235"/>
      <c r="C959" s="235"/>
      <c r="D959" s="235"/>
      <c r="E959" s="235"/>
      <c r="F959" s="235"/>
      <c r="G959" s="235"/>
      <c r="H959" s="235"/>
      <c r="I959" s="235"/>
      <c r="J959" s="235"/>
      <c r="K959" s="235"/>
      <c r="L959" s="235"/>
      <c r="M959" s="235"/>
      <c r="N959" s="235"/>
      <c r="O959" s="235"/>
      <c r="P959" s="235"/>
      <c r="Q959" s="235"/>
    </row>
    <row r="960" spans="1:17" ht="12" customHeight="1" x14ac:dyDescent="0.25">
      <c r="A960" s="235"/>
      <c r="B960" s="235"/>
      <c r="C960" s="235"/>
      <c r="D960" s="235"/>
      <c r="E960" s="235"/>
      <c r="F960" s="235"/>
      <c r="G960" s="235"/>
      <c r="H960" s="235"/>
      <c r="I960" s="235"/>
      <c r="J960" s="235"/>
      <c r="K960" s="235"/>
      <c r="L960" s="235"/>
      <c r="M960" s="235"/>
      <c r="N960" s="235"/>
      <c r="O960" s="235"/>
      <c r="P960" s="235"/>
      <c r="Q960" s="235"/>
    </row>
    <row r="961" spans="1:17" ht="12" customHeight="1" x14ac:dyDescent="0.25">
      <c r="A961" s="235"/>
      <c r="B961" s="235"/>
      <c r="C961" s="235"/>
      <c r="D961" s="235"/>
      <c r="E961" s="235"/>
      <c r="F961" s="235"/>
      <c r="G961" s="235"/>
      <c r="H961" s="235"/>
      <c r="I961" s="235"/>
      <c r="J961" s="235"/>
      <c r="K961" s="235"/>
      <c r="L961" s="235"/>
      <c r="M961" s="235"/>
      <c r="N961" s="235"/>
      <c r="O961" s="235"/>
      <c r="P961" s="235"/>
      <c r="Q961" s="235"/>
    </row>
    <row r="962" spans="1:17" ht="12" customHeight="1" x14ac:dyDescent="0.25">
      <c r="A962" s="235"/>
      <c r="B962" s="235"/>
      <c r="C962" s="235"/>
      <c r="D962" s="235"/>
      <c r="E962" s="235"/>
      <c r="F962" s="235"/>
      <c r="G962" s="235"/>
      <c r="H962" s="235"/>
      <c r="I962" s="235"/>
      <c r="J962" s="235"/>
      <c r="K962" s="235"/>
      <c r="L962" s="235"/>
      <c r="M962" s="235"/>
      <c r="N962" s="235"/>
      <c r="O962" s="235"/>
      <c r="P962" s="235"/>
      <c r="Q962" s="235"/>
    </row>
    <row r="963" spans="1:17" ht="12" customHeight="1" x14ac:dyDescent="0.25">
      <c r="A963" s="235"/>
      <c r="B963" s="235"/>
      <c r="C963" s="235"/>
      <c r="D963" s="235"/>
      <c r="E963" s="235"/>
      <c r="F963" s="235"/>
      <c r="G963" s="235"/>
      <c r="H963" s="235"/>
      <c r="I963" s="235"/>
      <c r="J963" s="235"/>
      <c r="K963" s="235"/>
      <c r="L963" s="235"/>
      <c r="M963" s="235"/>
      <c r="N963" s="235"/>
      <c r="O963" s="235"/>
      <c r="P963" s="235"/>
      <c r="Q963" s="235"/>
    </row>
    <row r="964" spans="1:17" ht="12" customHeight="1" x14ac:dyDescent="0.25">
      <c r="A964" s="235"/>
      <c r="B964" s="235"/>
      <c r="C964" s="235"/>
      <c r="D964" s="235"/>
      <c r="E964" s="235"/>
      <c r="F964" s="235"/>
      <c r="G964" s="235"/>
      <c r="H964" s="235"/>
      <c r="I964" s="235"/>
      <c r="J964" s="235"/>
      <c r="K964" s="235"/>
      <c r="L964" s="235"/>
      <c r="M964" s="235"/>
      <c r="N964" s="235"/>
      <c r="O964" s="235"/>
      <c r="P964" s="235"/>
      <c r="Q964" s="235"/>
    </row>
    <row r="965" spans="1:17" ht="12" customHeight="1" x14ac:dyDescent="0.25">
      <c r="A965" s="235"/>
      <c r="B965" s="235"/>
      <c r="C965" s="235"/>
      <c r="D965" s="235"/>
      <c r="E965" s="235"/>
      <c r="F965" s="235"/>
      <c r="G965" s="235"/>
      <c r="H965" s="235"/>
      <c r="I965" s="235"/>
      <c r="J965" s="235"/>
      <c r="K965" s="235"/>
      <c r="L965" s="235"/>
      <c r="M965" s="235"/>
      <c r="N965" s="235"/>
      <c r="O965" s="235"/>
      <c r="P965" s="235"/>
      <c r="Q965" s="235"/>
    </row>
    <row r="966" spans="1:17" ht="12" customHeight="1" x14ac:dyDescent="0.25">
      <c r="A966" s="235"/>
      <c r="B966" s="235"/>
      <c r="C966" s="235"/>
      <c r="D966" s="235"/>
      <c r="E966" s="235"/>
      <c r="F966" s="235"/>
      <c r="G966" s="235"/>
      <c r="H966" s="235"/>
      <c r="I966" s="235"/>
      <c r="J966" s="235"/>
      <c r="K966" s="235"/>
      <c r="L966" s="235"/>
      <c r="M966" s="235"/>
      <c r="N966" s="235"/>
      <c r="O966" s="235"/>
      <c r="P966" s="235"/>
      <c r="Q966" s="235"/>
    </row>
    <row r="967" spans="1:17" ht="12" customHeight="1" x14ac:dyDescent="0.25">
      <c r="A967" s="235"/>
      <c r="B967" s="235"/>
      <c r="C967" s="235"/>
      <c r="D967" s="235"/>
      <c r="E967" s="235"/>
      <c r="F967" s="235"/>
      <c r="G967" s="235"/>
      <c r="H967" s="235"/>
      <c r="I967" s="235"/>
      <c r="J967" s="235"/>
      <c r="K967" s="235"/>
      <c r="L967" s="235"/>
      <c r="M967" s="235"/>
      <c r="N967" s="235"/>
      <c r="O967" s="235"/>
      <c r="P967" s="235"/>
      <c r="Q967" s="235"/>
    </row>
    <row r="968" spans="1:17" ht="12" customHeight="1" x14ac:dyDescent="0.25">
      <c r="A968" s="235"/>
      <c r="B968" s="235"/>
      <c r="C968" s="235"/>
      <c r="D968" s="235"/>
      <c r="E968" s="235"/>
      <c r="F968" s="235"/>
      <c r="G968" s="235"/>
      <c r="H968" s="235"/>
      <c r="I968" s="235"/>
      <c r="J968" s="235"/>
      <c r="K968" s="235"/>
      <c r="L968" s="235"/>
      <c r="M968" s="235"/>
      <c r="N968" s="235"/>
      <c r="O968" s="235"/>
      <c r="P968" s="235"/>
      <c r="Q968" s="235"/>
    </row>
    <row r="969" spans="1:17" ht="12" customHeight="1" x14ac:dyDescent="0.25">
      <c r="A969" s="235"/>
      <c r="B969" s="235"/>
      <c r="C969" s="235"/>
      <c r="D969" s="235"/>
      <c r="E969" s="235"/>
      <c r="F969" s="235"/>
      <c r="G969" s="235"/>
      <c r="H969" s="235"/>
      <c r="I969" s="235"/>
      <c r="J969" s="235"/>
      <c r="K969" s="235"/>
      <c r="L969" s="235"/>
      <c r="M969" s="235"/>
      <c r="N969" s="235"/>
      <c r="O969" s="235"/>
      <c r="P969" s="235"/>
      <c r="Q969" s="235"/>
    </row>
    <row r="970" spans="1:17" ht="12" customHeight="1" x14ac:dyDescent="0.25">
      <c r="A970" s="235"/>
      <c r="B970" s="235"/>
      <c r="C970" s="235"/>
      <c r="D970" s="235"/>
      <c r="E970" s="235"/>
      <c r="F970" s="235"/>
      <c r="G970" s="235"/>
      <c r="H970" s="235"/>
      <c r="I970" s="235"/>
      <c r="J970" s="235"/>
      <c r="K970" s="235"/>
      <c r="L970" s="235"/>
      <c r="M970" s="235"/>
      <c r="N970" s="235"/>
      <c r="O970" s="235"/>
      <c r="P970" s="235"/>
      <c r="Q970" s="235"/>
    </row>
    <row r="971" spans="1:17" ht="12" customHeight="1" x14ac:dyDescent="0.25">
      <c r="A971" s="235"/>
      <c r="B971" s="235"/>
      <c r="C971" s="235"/>
      <c r="D971" s="235"/>
      <c r="E971" s="235"/>
      <c r="F971" s="235"/>
      <c r="G971" s="235"/>
      <c r="H971" s="235"/>
      <c r="I971" s="235"/>
      <c r="J971" s="235"/>
      <c r="K971" s="235"/>
      <c r="L971" s="235"/>
      <c r="M971" s="235"/>
      <c r="N971" s="235"/>
      <c r="O971" s="235"/>
      <c r="P971" s="235"/>
      <c r="Q971" s="235"/>
    </row>
    <row r="972" spans="1:17" ht="12" customHeight="1" x14ac:dyDescent="0.25">
      <c r="A972" s="235"/>
      <c r="B972" s="235"/>
      <c r="C972" s="235"/>
      <c r="D972" s="235"/>
      <c r="E972" s="235"/>
      <c r="F972" s="235"/>
      <c r="G972" s="235"/>
      <c r="H972" s="235"/>
      <c r="I972" s="235"/>
      <c r="J972" s="235"/>
      <c r="K972" s="235"/>
      <c r="L972" s="235"/>
      <c r="M972" s="235"/>
      <c r="N972" s="235"/>
      <c r="O972" s="235"/>
      <c r="P972" s="235"/>
      <c r="Q972" s="235"/>
    </row>
    <row r="973" spans="1:17" ht="12" customHeight="1" x14ac:dyDescent="0.25">
      <c r="A973" s="235"/>
      <c r="B973" s="235"/>
      <c r="C973" s="235"/>
      <c r="D973" s="235"/>
      <c r="E973" s="235"/>
      <c r="F973" s="235"/>
      <c r="G973" s="235"/>
      <c r="H973" s="235"/>
      <c r="I973" s="235"/>
      <c r="J973" s="235"/>
      <c r="K973" s="235"/>
      <c r="L973" s="235"/>
      <c r="M973" s="235"/>
      <c r="N973" s="235"/>
      <c r="O973" s="235"/>
      <c r="P973" s="235"/>
      <c r="Q973" s="235"/>
    </row>
    <row r="974" spans="1:17" ht="12" customHeight="1" x14ac:dyDescent="0.25">
      <c r="A974" s="235"/>
      <c r="B974" s="235"/>
      <c r="C974" s="235"/>
      <c r="D974" s="235"/>
      <c r="E974" s="235"/>
      <c r="F974" s="235"/>
      <c r="G974" s="235"/>
      <c r="H974" s="235"/>
      <c r="I974" s="235"/>
      <c r="J974" s="235"/>
      <c r="K974" s="235"/>
      <c r="L974" s="235"/>
      <c r="M974" s="235"/>
      <c r="N974" s="235"/>
      <c r="O974" s="235"/>
      <c r="P974" s="235"/>
      <c r="Q974" s="235"/>
    </row>
    <row r="975" spans="1:17" ht="12" customHeight="1" x14ac:dyDescent="0.25">
      <c r="A975" s="235"/>
      <c r="B975" s="235"/>
      <c r="C975" s="235"/>
      <c r="D975" s="235"/>
      <c r="E975" s="235"/>
      <c r="F975" s="235"/>
      <c r="G975" s="235"/>
      <c r="H975" s="235"/>
      <c r="I975" s="235"/>
      <c r="J975" s="235"/>
      <c r="K975" s="235"/>
      <c r="L975" s="235"/>
      <c r="M975" s="235"/>
      <c r="N975" s="235"/>
      <c r="O975" s="235"/>
      <c r="P975" s="235"/>
      <c r="Q975" s="235"/>
    </row>
    <row r="976" spans="1:17" ht="12" customHeight="1" x14ac:dyDescent="0.25">
      <c r="A976" s="235"/>
      <c r="B976" s="235"/>
      <c r="C976" s="235"/>
      <c r="D976" s="235"/>
      <c r="E976" s="235"/>
      <c r="F976" s="235"/>
      <c r="G976" s="235"/>
      <c r="H976" s="235"/>
      <c r="I976" s="235"/>
      <c r="J976" s="235"/>
      <c r="K976" s="235"/>
      <c r="L976" s="235"/>
      <c r="M976" s="235"/>
      <c r="N976" s="235"/>
      <c r="O976" s="235"/>
      <c r="P976" s="235"/>
      <c r="Q976" s="235"/>
    </row>
    <row r="977" spans="1:17" ht="12" customHeight="1" x14ac:dyDescent="0.25">
      <c r="A977" s="235"/>
      <c r="B977" s="235"/>
      <c r="C977" s="235"/>
      <c r="D977" s="235"/>
      <c r="E977" s="235"/>
      <c r="F977" s="235"/>
      <c r="G977" s="235"/>
      <c r="H977" s="235"/>
      <c r="I977" s="235"/>
      <c r="J977" s="235"/>
      <c r="K977" s="235"/>
      <c r="L977" s="235"/>
      <c r="M977" s="235"/>
      <c r="N977" s="235"/>
      <c r="O977" s="235"/>
      <c r="P977" s="235"/>
      <c r="Q977" s="235"/>
    </row>
    <row r="978" spans="1:17" ht="12" customHeight="1" x14ac:dyDescent="0.25">
      <c r="A978" s="235"/>
      <c r="B978" s="235"/>
      <c r="C978" s="235"/>
      <c r="D978" s="235"/>
      <c r="E978" s="235"/>
      <c r="F978" s="235"/>
      <c r="G978" s="235"/>
      <c r="H978" s="235"/>
      <c r="I978" s="235"/>
      <c r="J978" s="235"/>
      <c r="K978" s="235"/>
      <c r="L978" s="235"/>
      <c r="M978" s="235"/>
      <c r="N978" s="235"/>
      <c r="O978" s="235"/>
      <c r="P978" s="235"/>
      <c r="Q978" s="235"/>
    </row>
    <row r="979" spans="1:17" ht="12" customHeight="1" x14ac:dyDescent="0.25">
      <c r="A979" s="235"/>
      <c r="B979" s="235"/>
      <c r="C979" s="235"/>
      <c r="D979" s="235"/>
      <c r="E979" s="235"/>
      <c r="F979" s="235"/>
      <c r="G979" s="235"/>
      <c r="H979" s="235"/>
      <c r="I979" s="235"/>
      <c r="J979" s="235"/>
      <c r="K979" s="235"/>
      <c r="L979" s="235"/>
      <c r="M979" s="235"/>
      <c r="N979" s="235"/>
      <c r="O979" s="235"/>
      <c r="P979" s="235"/>
      <c r="Q979" s="235"/>
    </row>
    <row r="980" spans="1:17" ht="12" customHeight="1" x14ac:dyDescent="0.25">
      <c r="A980" s="235"/>
      <c r="B980" s="235"/>
      <c r="C980" s="235"/>
      <c r="D980" s="235"/>
      <c r="E980" s="235"/>
      <c r="F980" s="235"/>
      <c r="G980" s="235"/>
      <c r="H980" s="235"/>
      <c r="I980" s="235"/>
      <c r="J980" s="235"/>
      <c r="K980" s="235"/>
      <c r="L980" s="235"/>
      <c r="M980" s="235"/>
      <c r="N980" s="235"/>
      <c r="O980" s="235"/>
      <c r="P980" s="235"/>
      <c r="Q980" s="235"/>
    </row>
    <row r="981" spans="1:17" ht="12" customHeight="1" x14ac:dyDescent="0.25">
      <c r="A981" s="235"/>
      <c r="B981" s="235"/>
      <c r="C981" s="235"/>
      <c r="D981" s="235"/>
      <c r="E981" s="235"/>
      <c r="F981" s="235"/>
      <c r="G981" s="235"/>
      <c r="H981" s="235"/>
      <c r="I981" s="235"/>
      <c r="J981" s="235"/>
      <c r="K981" s="235"/>
      <c r="L981" s="235"/>
      <c r="M981" s="235"/>
      <c r="N981" s="235"/>
      <c r="O981" s="235"/>
      <c r="P981" s="235"/>
      <c r="Q981" s="235"/>
    </row>
    <row r="982" spans="1:17" ht="12" customHeight="1" x14ac:dyDescent="0.25">
      <c r="A982" s="235"/>
      <c r="B982" s="235"/>
      <c r="C982" s="235"/>
      <c r="D982" s="235"/>
      <c r="E982" s="235"/>
      <c r="F982" s="235"/>
      <c r="G982" s="235"/>
      <c r="H982" s="235"/>
      <c r="I982" s="235"/>
      <c r="J982" s="235"/>
      <c r="K982" s="235"/>
      <c r="L982" s="235"/>
      <c r="M982" s="235"/>
      <c r="N982" s="235"/>
      <c r="O982" s="235"/>
      <c r="P982" s="235"/>
      <c r="Q982" s="235"/>
    </row>
    <row r="983" spans="1:17" ht="12" customHeight="1" x14ac:dyDescent="0.25">
      <c r="A983" s="235"/>
      <c r="B983" s="235"/>
      <c r="C983" s="235"/>
      <c r="D983" s="235"/>
      <c r="E983" s="235"/>
      <c r="F983" s="235"/>
      <c r="G983" s="235"/>
      <c r="H983" s="235"/>
      <c r="I983" s="235"/>
      <c r="J983" s="235"/>
      <c r="K983" s="235"/>
      <c r="L983" s="235"/>
      <c r="M983" s="235"/>
      <c r="N983" s="235"/>
      <c r="O983" s="235"/>
      <c r="P983" s="235"/>
      <c r="Q983" s="235"/>
    </row>
    <row r="984" spans="1:17" ht="12" customHeight="1" x14ac:dyDescent="0.25">
      <c r="A984" s="235"/>
      <c r="B984" s="235"/>
      <c r="C984" s="235"/>
      <c r="D984" s="235"/>
      <c r="E984" s="235"/>
      <c r="F984" s="235"/>
      <c r="G984" s="235"/>
      <c r="H984" s="235"/>
      <c r="I984" s="235"/>
      <c r="J984" s="235"/>
      <c r="K984" s="235"/>
      <c r="L984" s="235"/>
      <c r="M984" s="235"/>
      <c r="N984" s="235"/>
      <c r="O984" s="235"/>
      <c r="P984" s="235"/>
      <c r="Q984" s="235"/>
    </row>
    <row r="985" spans="1:17" ht="12" customHeight="1" x14ac:dyDescent="0.25">
      <c r="A985" s="235"/>
      <c r="B985" s="235"/>
      <c r="C985" s="235"/>
      <c r="D985" s="235"/>
      <c r="E985" s="235"/>
      <c r="F985" s="235"/>
      <c r="G985" s="235"/>
      <c r="H985" s="235"/>
      <c r="I985" s="235"/>
      <c r="J985" s="235"/>
      <c r="K985" s="235"/>
      <c r="L985" s="235"/>
      <c r="M985" s="235"/>
      <c r="N985" s="235"/>
      <c r="O985" s="235"/>
      <c r="P985" s="235"/>
      <c r="Q985" s="235"/>
    </row>
    <row r="986" spans="1:17" ht="12" customHeight="1" x14ac:dyDescent="0.25">
      <c r="A986" s="235"/>
      <c r="B986" s="235"/>
      <c r="C986" s="235"/>
      <c r="D986" s="235"/>
      <c r="E986" s="235"/>
      <c r="F986" s="235"/>
      <c r="G986" s="235"/>
      <c r="H986" s="235"/>
      <c r="I986" s="235"/>
      <c r="J986" s="235"/>
      <c r="K986" s="235"/>
      <c r="L986" s="235"/>
      <c r="M986" s="235"/>
      <c r="N986" s="235"/>
      <c r="O986" s="235"/>
      <c r="P986" s="235"/>
      <c r="Q986" s="235"/>
    </row>
    <row r="987" spans="1:17" ht="12" customHeight="1" x14ac:dyDescent="0.25">
      <c r="A987" s="235"/>
      <c r="B987" s="235"/>
      <c r="C987" s="235"/>
      <c r="D987" s="235"/>
      <c r="E987" s="235"/>
      <c r="F987" s="235"/>
      <c r="G987" s="235"/>
      <c r="H987" s="235"/>
      <c r="I987" s="235"/>
      <c r="J987" s="235"/>
      <c r="K987" s="235"/>
      <c r="L987" s="235"/>
      <c r="M987" s="235"/>
      <c r="N987" s="235"/>
      <c r="O987" s="235"/>
      <c r="P987" s="235"/>
      <c r="Q987" s="235"/>
    </row>
    <row r="988" spans="1:17" ht="12" customHeight="1" x14ac:dyDescent="0.25">
      <c r="A988" s="235"/>
      <c r="B988" s="235"/>
      <c r="C988" s="235"/>
      <c r="D988" s="235"/>
      <c r="E988" s="235"/>
      <c r="F988" s="235"/>
      <c r="G988" s="235"/>
      <c r="H988" s="235"/>
      <c r="I988" s="235"/>
      <c r="J988" s="235"/>
      <c r="K988" s="235"/>
      <c r="L988" s="235"/>
      <c r="M988" s="235"/>
      <c r="N988" s="235"/>
      <c r="O988" s="235"/>
      <c r="P988" s="235"/>
      <c r="Q988" s="235"/>
    </row>
    <row r="989" spans="1:17" ht="12" customHeight="1" x14ac:dyDescent="0.25">
      <c r="A989" s="235"/>
      <c r="B989" s="235"/>
      <c r="C989" s="235"/>
      <c r="D989" s="235"/>
      <c r="E989" s="235"/>
      <c r="F989" s="235"/>
      <c r="G989" s="235"/>
      <c r="H989" s="235"/>
      <c r="I989" s="235"/>
      <c r="J989" s="235"/>
      <c r="K989" s="235"/>
      <c r="L989" s="235"/>
      <c r="M989" s="235"/>
      <c r="N989" s="235"/>
      <c r="O989" s="235"/>
      <c r="P989" s="235"/>
      <c r="Q989" s="235"/>
    </row>
    <row r="990" spans="1:17" ht="12" customHeight="1" x14ac:dyDescent="0.25">
      <c r="A990" s="235"/>
      <c r="B990" s="235"/>
      <c r="C990" s="235"/>
      <c r="D990" s="235"/>
      <c r="E990" s="235"/>
      <c r="F990" s="235"/>
      <c r="G990" s="235"/>
      <c r="H990" s="235"/>
      <c r="I990" s="235"/>
      <c r="J990" s="235"/>
      <c r="K990" s="235"/>
      <c r="L990" s="235"/>
      <c r="M990" s="235"/>
      <c r="N990" s="235"/>
      <c r="O990" s="235"/>
      <c r="P990" s="235"/>
      <c r="Q990" s="235"/>
    </row>
    <row r="991" spans="1:17" ht="12" customHeight="1" x14ac:dyDescent="0.25">
      <c r="A991" s="235"/>
      <c r="B991" s="235"/>
      <c r="C991" s="235"/>
      <c r="D991" s="235"/>
      <c r="E991" s="235"/>
      <c r="F991" s="235"/>
      <c r="G991" s="235"/>
      <c r="H991" s="235"/>
      <c r="I991" s="235"/>
      <c r="J991" s="235"/>
      <c r="K991" s="235"/>
      <c r="L991" s="235"/>
      <c r="M991" s="235"/>
      <c r="N991" s="235"/>
      <c r="O991" s="235"/>
      <c r="P991" s="235"/>
      <c r="Q991" s="235"/>
    </row>
    <row r="992" spans="1:17" ht="12" customHeight="1" x14ac:dyDescent="0.25">
      <c r="A992" s="235"/>
      <c r="B992" s="235"/>
      <c r="C992" s="235"/>
      <c r="D992" s="235"/>
      <c r="E992" s="235"/>
      <c r="F992" s="235"/>
      <c r="G992" s="235"/>
      <c r="H992" s="235"/>
      <c r="I992" s="235"/>
      <c r="J992" s="235"/>
      <c r="K992" s="235"/>
      <c r="L992" s="235"/>
      <c r="M992" s="235"/>
      <c r="N992" s="235"/>
      <c r="O992" s="235"/>
      <c r="P992" s="235"/>
      <c r="Q992" s="235"/>
    </row>
    <row r="993" spans="1:17" ht="12" customHeight="1" x14ac:dyDescent="0.25">
      <c r="A993" s="235"/>
      <c r="B993" s="235"/>
      <c r="C993" s="235"/>
      <c r="D993" s="235"/>
      <c r="E993" s="235"/>
      <c r="F993" s="235"/>
      <c r="G993" s="235"/>
      <c r="H993" s="235"/>
      <c r="I993" s="235"/>
      <c r="J993" s="235"/>
      <c r="K993" s="235"/>
      <c r="L993" s="235"/>
      <c r="M993" s="235"/>
      <c r="N993" s="235"/>
      <c r="O993" s="235"/>
      <c r="P993" s="235"/>
      <c r="Q993" s="235"/>
    </row>
    <row r="994" spans="1:17" ht="12" customHeight="1" x14ac:dyDescent="0.25">
      <c r="A994" s="235"/>
      <c r="B994" s="235"/>
      <c r="C994" s="235"/>
      <c r="D994" s="235"/>
      <c r="E994" s="235"/>
      <c r="F994" s="235"/>
      <c r="G994" s="235"/>
      <c r="H994" s="235"/>
      <c r="I994" s="235"/>
      <c r="J994" s="235"/>
      <c r="K994" s="235"/>
      <c r="L994" s="235"/>
      <c r="M994" s="235"/>
      <c r="N994" s="235"/>
      <c r="O994" s="235"/>
      <c r="P994" s="235"/>
      <c r="Q994" s="235"/>
    </row>
    <row r="995" spans="1:17" ht="12" customHeight="1" x14ac:dyDescent="0.25">
      <c r="A995" s="235"/>
      <c r="B995" s="235"/>
      <c r="C995" s="235"/>
      <c r="D995" s="235"/>
      <c r="E995" s="235"/>
      <c r="F995" s="235"/>
      <c r="G995" s="235"/>
      <c r="H995" s="235"/>
      <c r="I995" s="235"/>
      <c r="J995" s="235"/>
      <c r="K995" s="235"/>
      <c r="L995" s="235"/>
      <c r="M995" s="235"/>
      <c r="N995" s="235"/>
      <c r="O995" s="235"/>
      <c r="P995" s="235"/>
      <c r="Q995" s="235"/>
    </row>
    <row r="996" spans="1:17" ht="12" customHeight="1" x14ac:dyDescent="0.25">
      <c r="A996" s="235"/>
      <c r="B996" s="235"/>
      <c r="C996" s="235"/>
      <c r="D996" s="235"/>
      <c r="E996" s="235"/>
      <c r="F996" s="235"/>
      <c r="G996" s="235"/>
      <c r="H996" s="235"/>
      <c r="I996" s="235"/>
      <c r="J996" s="235"/>
      <c r="K996" s="235"/>
      <c r="L996" s="235"/>
      <c r="M996" s="235"/>
      <c r="N996" s="235"/>
      <c r="O996" s="235"/>
      <c r="P996" s="235"/>
      <c r="Q996" s="235"/>
    </row>
    <row r="997" spans="1:17" ht="12" customHeight="1" x14ac:dyDescent="0.25">
      <c r="A997" s="235"/>
      <c r="B997" s="235"/>
      <c r="C997" s="235"/>
      <c r="D997" s="235"/>
      <c r="E997" s="235"/>
      <c r="F997" s="235"/>
      <c r="G997" s="235"/>
      <c r="H997" s="235"/>
      <c r="I997" s="235"/>
      <c r="J997" s="235"/>
      <c r="K997" s="235"/>
      <c r="L997" s="235"/>
      <c r="M997" s="235"/>
      <c r="N997" s="235"/>
      <c r="O997" s="235"/>
      <c r="P997" s="235"/>
      <c r="Q997" s="235"/>
    </row>
    <row r="998" spans="1:17" ht="12" customHeight="1" x14ac:dyDescent="0.25">
      <c r="A998" s="235"/>
      <c r="B998" s="235"/>
      <c r="C998" s="235"/>
      <c r="D998" s="235"/>
      <c r="E998" s="235"/>
      <c r="F998" s="235"/>
      <c r="G998" s="235"/>
      <c r="H998" s="235"/>
      <c r="I998" s="235"/>
      <c r="J998" s="235"/>
      <c r="K998" s="235"/>
      <c r="L998" s="235"/>
      <c r="M998" s="235"/>
      <c r="N998" s="235"/>
      <c r="O998" s="235"/>
      <c r="P998" s="235"/>
      <c r="Q998" s="235"/>
    </row>
    <row r="999" spans="1:17" ht="12" customHeight="1" x14ac:dyDescent="0.25">
      <c r="A999" s="235"/>
      <c r="B999" s="235"/>
      <c r="C999" s="235"/>
      <c r="D999" s="235"/>
      <c r="E999" s="235"/>
      <c r="F999" s="235"/>
      <c r="G999" s="235"/>
      <c r="H999" s="235"/>
      <c r="I999" s="235"/>
      <c r="J999" s="235"/>
      <c r="K999" s="235"/>
      <c r="L999" s="235"/>
      <c r="M999" s="235"/>
      <c r="N999" s="235"/>
      <c r="O999" s="235"/>
      <c r="P999" s="235"/>
      <c r="Q999" s="235"/>
    </row>
  </sheetData>
  <mergeCells count="1">
    <mergeCell ref="D1:F1"/>
  </mergeCells>
  <pageMargins left="1.19" right="0.25" top="0.59" bottom="0.23" header="0" footer="0"/>
  <pageSetup paperSize="9" fitToHeight="0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BDA35-984A-436A-89D0-F982C3D4B39E}">
  <sheetPr>
    <pageSetUpPr fitToPage="1"/>
  </sheetPr>
  <dimension ref="A2:J55"/>
  <sheetViews>
    <sheetView showGridLines="0" zoomScale="115" zoomScaleNormal="115" workbookViewId="0">
      <selection activeCell="K43" sqref="K43"/>
    </sheetView>
  </sheetViews>
  <sheetFormatPr baseColWidth="10" defaultColWidth="11.5703125" defaultRowHeight="12" x14ac:dyDescent="0.2"/>
  <cols>
    <col min="1" max="1" width="5.42578125" style="61" bestFit="1" customWidth="1"/>
    <col min="2" max="2" width="10.7109375" style="63" bestFit="1" customWidth="1"/>
    <col min="3" max="3" width="14.7109375" style="63" bestFit="1" customWidth="1"/>
    <col min="4" max="5" width="11" style="63" bestFit="1" customWidth="1"/>
    <col min="6" max="6" width="13.28515625" style="63" bestFit="1" customWidth="1"/>
    <col min="7" max="16384" width="11.5703125" style="60"/>
  </cols>
  <sheetData>
    <row r="2" spans="1:7" x14ac:dyDescent="0.2">
      <c r="A2" s="58"/>
      <c r="B2" s="59"/>
      <c r="C2" s="59"/>
      <c r="D2" s="59" t="s">
        <v>109</v>
      </c>
      <c r="E2" s="59"/>
      <c r="F2" s="59"/>
    </row>
    <row r="3" spans="1:7" x14ac:dyDescent="0.2">
      <c r="B3" s="62"/>
      <c r="F3" s="64"/>
    </row>
    <row r="4" spans="1:7" x14ac:dyDescent="0.2">
      <c r="C4" s="62" t="s">
        <v>110</v>
      </c>
      <c r="E4" s="65">
        <v>0.27</v>
      </c>
      <c r="F4" s="62"/>
    </row>
    <row r="6" spans="1:7" x14ac:dyDescent="0.2">
      <c r="A6" s="66" t="s">
        <v>104</v>
      </c>
      <c r="B6" s="67" t="s">
        <v>111</v>
      </c>
      <c r="C6" s="67" t="s">
        <v>112</v>
      </c>
      <c r="D6" s="67" t="s">
        <v>113</v>
      </c>
      <c r="E6" s="67" t="s">
        <v>104</v>
      </c>
      <c r="F6" s="68" t="s">
        <v>105</v>
      </c>
    </row>
    <row r="7" spans="1:7" x14ac:dyDescent="0.2">
      <c r="A7" s="69"/>
      <c r="B7" s="70"/>
      <c r="C7" s="71"/>
      <c r="D7" s="71"/>
      <c r="E7" s="71"/>
      <c r="F7" s="72">
        <v>1750000</v>
      </c>
      <c r="G7" s="79"/>
    </row>
    <row r="8" spans="1:7" x14ac:dyDescent="0.2">
      <c r="A8" s="73">
        <v>1</v>
      </c>
      <c r="B8" s="74">
        <v>44686</v>
      </c>
      <c r="C8" s="71">
        <f t="shared" ref="C8:C55" si="0">E8-D8</f>
        <v>-20624.999999999993</v>
      </c>
      <c r="D8" s="71">
        <f>-F7*$E$4/12</f>
        <v>-39375.000000000007</v>
      </c>
      <c r="E8" s="71">
        <v>-60000</v>
      </c>
      <c r="F8" s="75">
        <f t="shared" ref="F8:F55" si="1">F7+C8</f>
        <v>1729375</v>
      </c>
      <c r="G8" s="79"/>
    </row>
    <row r="9" spans="1:7" x14ac:dyDescent="0.2">
      <c r="A9" s="73">
        <v>2</v>
      </c>
      <c r="B9" s="74">
        <v>44717</v>
      </c>
      <c r="C9" s="71">
        <f t="shared" si="0"/>
        <v>-21089.062499999993</v>
      </c>
      <c r="D9" s="71">
        <f t="shared" ref="D9:D55" si="2">-F8*$E$4/12</f>
        <v>-38910.937500000007</v>
      </c>
      <c r="E9" s="71">
        <v>-60000</v>
      </c>
      <c r="F9" s="75">
        <f t="shared" si="1"/>
        <v>1708285.9375</v>
      </c>
      <c r="G9" s="79"/>
    </row>
    <row r="10" spans="1:7" x14ac:dyDescent="0.2">
      <c r="A10" s="73">
        <v>3</v>
      </c>
      <c r="B10" s="74">
        <v>44747</v>
      </c>
      <c r="C10" s="71">
        <f t="shared" si="0"/>
        <v>-21563.566406249993</v>
      </c>
      <c r="D10" s="71">
        <f t="shared" si="2"/>
        <v>-38436.433593750007</v>
      </c>
      <c r="E10" s="71">
        <v>-60000</v>
      </c>
      <c r="F10" s="75">
        <f t="shared" si="1"/>
        <v>1686722.37109375</v>
      </c>
      <c r="G10" s="79"/>
    </row>
    <row r="11" spans="1:7" x14ac:dyDescent="0.2">
      <c r="A11" s="73">
        <v>4</v>
      </c>
      <c r="B11" s="74">
        <v>44778</v>
      </c>
      <c r="C11" s="71">
        <f t="shared" si="0"/>
        <v>-22048.746650390625</v>
      </c>
      <c r="D11" s="71">
        <f t="shared" si="2"/>
        <v>-37951.253349609375</v>
      </c>
      <c r="E11" s="71">
        <v>-60000</v>
      </c>
      <c r="F11" s="75">
        <f t="shared" si="1"/>
        <v>1664673.6244433594</v>
      </c>
      <c r="G11" s="79">
        <v>44806</v>
      </c>
    </row>
    <row r="12" spans="1:7" x14ac:dyDescent="0.2">
      <c r="A12" s="73">
        <v>5</v>
      </c>
      <c r="B12" s="74">
        <v>44809</v>
      </c>
      <c r="C12" s="71">
        <f t="shared" si="0"/>
        <v>-22544.843450024411</v>
      </c>
      <c r="D12" s="71">
        <f t="shared" si="2"/>
        <v>-37455.156549975589</v>
      </c>
      <c r="E12" s="71">
        <v>-60000</v>
      </c>
      <c r="F12" s="75">
        <f t="shared" si="1"/>
        <v>1642128.7809933349</v>
      </c>
      <c r="G12" s="79">
        <v>44834</v>
      </c>
    </row>
    <row r="13" spans="1:7" x14ac:dyDescent="0.2">
      <c r="A13" s="73">
        <v>6</v>
      </c>
      <c r="B13" s="74">
        <v>44839</v>
      </c>
      <c r="C13" s="71">
        <f t="shared" si="0"/>
        <v>-23052.102427649959</v>
      </c>
      <c r="D13" s="71">
        <f t="shared" si="2"/>
        <v>-36947.897572350041</v>
      </c>
      <c r="E13" s="71">
        <v>-60000</v>
      </c>
      <c r="F13" s="75">
        <f t="shared" si="1"/>
        <v>1619076.6785656849</v>
      </c>
      <c r="G13" s="79">
        <v>44867</v>
      </c>
    </row>
    <row r="14" spans="1:7" x14ac:dyDescent="0.2">
      <c r="A14" s="73">
        <v>7</v>
      </c>
      <c r="B14" s="74">
        <v>44870</v>
      </c>
      <c r="C14" s="71">
        <f t="shared" si="0"/>
        <v>-23570.77473227209</v>
      </c>
      <c r="D14" s="71">
        <f t="shared" si="2"/>
        <v>-36429.22526772791</v>
      </c>
      <c r="E14" s="71">
        <v>-60000</v>
      </c>
      <c r="F14" s="75">
        <f t="shared" si="1"/>
        <v>1595505.9038334128</v>
      </c>
      <c r="G14" s="79">
        <v>44897</v>
      </c>
    </row>
    <row r="15" spans="1:7" x14ac:dyDescent="0.2">
      <c r="A15" s="73">
        <v>8</v>
      </c>
      <c r="B15" s="74">
        <v>44900</v>
      </c>
      <c r="C15" s="71">
        <f t="shared" si="0"/>
        <v>-24101.117163748211</v>
      </c>
      <c r="D15" s="71">
        <f t="shared" si="2"/>
        <v>-35898.882836251789</v>
      </c>
      <c r="E15" s="71">
        <v>-60000</v>
      </c>
      <c r="F15" s="75">
        <f t="shared" si="1"/>
        <v>1571404.7866696646</v>
      </c>
      <c r="G15" s="79">
        <v>44959</v>
      </c>
    </row>
    <row r="16" spans="1:7" x14ac:dyDescent="0.2">
      <c r="A16" s="73">
        <v>9</v>
      </c>
      <c r="B16" s="74">
        <v>44931</v>
      </c>
      <c r="C16" s="71">
        <f t="shared" si="0"/>
        <v>-24643.392299932544</v>
      </c>
      <c r="D16" s="71">
        <f t="shared" si="2"/>
        <v>-35356.607700067456</v>
      </c>
      <c r="E16" s="71">
        <v>-60000</v>
      </c>
      <c r="F16" s="75">
        <f t="shared" si="1"/>
        <v>1546761.3943697321</v>
      </c>
      <c r="G16" s="79">
        <v>44987</v>
      </c>
    </row>
    <row r="17" spans="1:10" x14ac:dyDescent="0.2">
      <c r="A17" s="73">
        <v>10</v>
      </c>
      <c r="B17" s="74">
        <v>44962</v>
      </c>
      <c r="C17" s="71">
        <f t="shared" si="0"/>
        <v>-25197.868626681025</v>
      </c>
      <c r="D17" s="71">
        <f t="shared" si="2"/>
        <v>-34802.131373318975</v>
      </c>
      <c r="E17" s="71">
        <v>-60000</v>
      </c>
      <c r="F17" s="75">
        <f t="shared" si="1"/>
        <v>1521563.5257430512</v>
      </c>
      <c r="G17" s="79">
        <v>45020</v>
      </c>
    </row>
    <row r="18" spans="1:10" x14ac:dyDescent="0.2">
      <c r="A18" s="73">
        <v>11</v>
      </c>
      <c r="B18" s="74">
        <v>44990</v>
      </c>
      <c r="C18" s="71">
        <f t="shared" si="0"/>
        <v>-25764.820670781344</v>
      </c>
      <c r="D18" s="71">
        <f t="shared" si="2"/>
        <v>-34235.179329218656</v>
      </c>
      <c r="E18" s="71">
        <v>-60000</v>
      </c>
      <c r="F18" s="75">
        <f t="shared" si="1"/>
        <v>1495798.7050722698</v>
      </c>
      <c r="G18" s="79">
        <v>45055</v>
      </c>
    </row>
    <row r="19" spans="1:10" x14ac:dyDescent="0.2">
      <c r="A19" s="73">
        <v>12</v>
      </c>
      <c r="B19" s="74">
        <v>45021</v>
      </c>
      <c r="C19" s="71">
        <f t="shared" si="0"/>
        <v>-26344.529135873927</v>
      </c>
      <c r="D19" s="71">
        <f t="shared" si="2"/>
        <v>-33655.470864126073</v>
      </c>
      <c r="E19" s="71">
        <v>-60000</v>
      </c>
      <c r="F19" s="75">
        <f t="shared" si="1"/>
        <v>1469454.1759363958</v>
      </c>
      <c r="G19" s="79">
        <v>45081</v>
      </c>
    </row>
    <row r="20" spans="1:10" ht="15" x14ac:dyDescent="0.25">
      <c r="A20" s="73">
        <v>13</v>
      </c>
      <c r="B20" s="74">
        <v>45051</v>
      </c>
      <c r="C20" s="71">
        <f t="shared" si="0"/>
        <v>-26937.281041431095</v>
      </c>
      <c r="D20" s="71">
        <f t="shared" si="2"/>
        <v>-33062.718958568905</v>
      </c>
      <c r="E20" s="71">
        <v>-60000</v>
      </c>
      <c r="F20" s="75">
        <f t="shared" si="1"/>
        <v>1442516.8948949648</v>
      </c>
      <c r="G20" s="79">
        <v>45142</v>
      </c>
      <c r="H20" s="57" t="s">
        <v>108</v>
      </c>
      <c r="I20" s="80"/>
      <c r="J20" s="80"/>
    </row>
    <row r="21" spans="1:10" x14ac:dyDescent="0.2">
      <c r="A21" s="73">
        <v>14</v>
      </c>
      <c r="B21" s="74">
        <v>45082</v>
      </c>
      <c r="C21" s="71">
        <f t="shared" si="0"/>
        <v>-27543.369864863289</v>
      </c>
      <c r="D21" s="71">
        <f t="shared" si="2"/>
        <v>-32456.630135136711</v>
      </c>
      <c r="E21" s="71">
        <v>-60000</v>
      </c>
      <c r="F21" s="75">
        <f t="shared" si="1"/>
        <v>1414973.5250301014</v>
      </c>
      <c r="G21" s="79">
        <v>45173</v>
      </c>
    </row>
    <row r="22" spans="1:10" x14ac:dyDescent="0.2">
      <c r="A22" s="73">
        <v>15</v>
      </c>
      <c r="B22" s="74">
        <v>45112</v>
      </c>
      <c r="C22" s="71">
        <f t="shared" si="0"/>
        <v>-28163.095686822719</v>
      </c>
      <c r="D22" s="71">
        <f t="shared" si="2"/>
        <v>-31836.904313177281</v>
      </c>
      <c r="E22" s="71">
        <v>-60000</v>
      </c>
      <c r="F22" s="75">
        <f t="shared" si="1"/>
        <v>1386810.4293432788</v>
      </c>
      <c r="G22" s="79">
        <v>45233</v>
      </c>
    </row>
    <row r="23" spans="1:10" x14ac:dyDescent="0.2">
      <c r="A23" s="73">
        <v>16</v>
      </c>
      <c r="B23" s="74">
        <v>45143</v>
      </c>
      <c r="C23" s="71">
        <f t="shared" si="0"/>
        <v>-28796.765339776222</v>
      </c>
      <c r="D23" s="71">
        <f t="shared" si="2"/>
        <v>-31203.234660223778</v>
      </c>
      <c r="E23" s="71">
        <v>-60000</v>
      </c>
      <c r="F23" s="75">
        <f t="shared" si="1"/>
        <v>1358013.6640035026</v>
      </c>
      <c r="G23" s="79">
        <v>45264</v>
      </c>
    </row>
    <row r="24" spans="1:10" x14ac:dyDescent="0.2">
      <c r="A24" s="73">
        <v>17</v>
      </c>
      <c r="B24" s="74">
        <v>45174</v>
      </c>
      <c r="C24" s="71">
        <f t="shared" si="0"/>
        <v>-29444.692559921194</v>
      </c>
      <c r="D24" s="71">
        <f t="shared" si="2"/>
        <v>-30555.307440078806</v>
      </c>
      <c r="E24" s="71">
        <v>-60000</v>
      </c>
      <c r="F24" s="75">
        <f t="shared" si="1"/>
        <v>1328568.9714435814</v>
      </c>
      <c r="G24" s="79">
        <v>45288</v>
      </c>
      <c r="I24" s="60">
        <v>29444.69</v>
      </c>
    </row>
    <row r="25" spans="1:10" x14ac:dyDescent="0.2">
      <c r="A25" s="73">
        <v>18</v>
      </c>
      <c r="B25" s="74">
        <v>45204</v>
      </c>
      <c r="C25" s="71">
        <f t="shared" si="0"/>
        <v>-30107.198142519414</v>
      </c>
      <c r="D25" s="71">
        <f t="shared" si="2"/>
        <v>-29892.801857480586</v>
      </c>
      <c r="E25" s="71">
        <v>-60000</v>
      </c>
      <c r="F25" s="75">
        <f t="shared" si="1"/>
        <v>1298461.7733010619</v>
      </c>
      <c r="G25" s="79">
        <v>45328</v>
      </c>
    </row>
    <row r="26" spans="1:10" x14ac:dyDescent="0.2">
      <c r="A26" s="73">
        <v>19</v>
      </c>
      <c r="B26" s="74">
        <v>45235</v>
      </c>
      <c r="C26" s="71">
        <f t="shared" si="0"/>
        <v>-30784.610100726102</v>
      </c>
      <c r="D26" s="71">
        <f t="shared" si="2"/>
        <v>-29215.389899273898</v>
      </c>
      <c r="E26" s="71">
        <v>-60000</v>
      </c>
      <c r="F26" s="75">
        <f t="shared" si="1"/>
        <v>1267677.1632003358</v>
      </c>
      <c r="G26" s="79">
        <v>45357</v>
      </c>
      <c r="I26" s="60">
        <v>30555.31</v>
      </c>
    </row>
    <row r="27" spans="1:10" x14ac:dyDescent="0.2">
      <c r="A27" s="73">
        <v>20</v>
      </c>
      <c r="B27" s="74">
        <v>45265</v>
      </c>
      <c r="C27" s="71">
        <f t="shared" si="0"/>
        <v>-31477.263827992443</v>
      </c>
      <c r="D27" s="71">
        <f t="shared" si="2"/>
        <v>-28522.736172007557</v>
      </c>
      <c r="E27" s="71">
        <v>-60000</v>
      </c>
      <c r="F27" s="75">
        <f t="shared" si="1"/>
        <v>1236199.8993723434</v>
      </c>
      <c r="G27" s="79">
        <v>45391</v>
      </c>
    </row>
    <row r="28" spans="1:10" x14ac:dyDescent="0.2">
      <c r="A28" s="73">
        <v>21</v>
      </c>
      <c r="B28" s="74">
        <v>45296</v>
      </c>
      <c r="C28" s="71">
        <f t="shared" si="0"/>
        <v>-32185.502264122271</v>
      </c>
      <c r="D28" s="71">
        <f t="shared" si="2"/>
        <v>-27814.497735877729</v>
      </c>
      <c r="E28" s="71">
        <v>-60000</v>
      </c>
      <c r="F28" s="75">
        <f t="shared" si="1"/>
        <v>1204014.3971082212</v>
      </c>
      <c r="G28" s="79">
        <v>45419</v>
      </c>
      <c r="I28" s="60">
        <v>30107.200000000001</v>
      </c>
      <c r="J28" s="60">
        <v>29892.799999999999</v>
      </c>
    </row>
    <row r="29" spans="1:10" x14ac:dyDescent="0.2">
      <c r="A29" s="271">
        <v>22</v>
      </c>
      <c r="B29" s="272">
        <v>45327</v>
      </c>
      <c r="C29" s="273">
        <f t="shared" si="0"/>
        <v>-32909.676065065025</v>
      </c>
      <c r="D29" s="273">
        <f t="shared" si="2"/>
        <v>-27090.323934934979</v>
      </c>
      <c r="E29" s="273">
        <v>-60000</v>
      </c>
      <c r="F29" s="274">
        <f t="shared" si="1"/>
        <v>1171104.7210431562</v>
      </c>
      <c r="G29" s="79">
        <v>45450</v>
      </c>
    </row>
    <row r="30" spans="1:10" x14ac:dyDescent="0.2">
      <c r="A30" s="73">
        <v>23</v>
      </c>
      <c r="B30" s="74">
        <v>45356</v>
      </c>
      <c r="C30" s="71">
        <f t="shared" si="0"/>
        <v>-33650.143776528988</v>
      </c>
      <c r="D30" s="71">
        <f t="shared" si="2"/>
        <v>-26349.856223471015</v>
      </c>
      <c r="E30" s="71">
        <v>-60000</v>
      </c>
      <c r="F30" s="75">
        <f t="shared" si="1"/>
        <v>1137454.5772666272</v>
      </c>
      <c r="G30" s="79"/>
    </row>
    <row r="31" spans="1:10" x14ac:dyDescent="0.2">
      <c r="A31" s="73">
        <v>24</v>
      </c>
      <c r="B31" s="74">
        <v>45387</v>
      </c>
      <c r="C31" s="71">
        <f t="shared" si="0"/>
        <v>-34407.272011500885</v>
      </c>
      <c r="D31" s="71">
        <f t="shared" si="2"/>
        <v>-25592.727988499115</v>
      </c>
      <c r="E31" s="71">
        <v>-60000</v>
      </c>
      <c r="F31" s="75">
        <f t="shared" si="1"/>
        <v>1103047.3052551264</v>
      </c>
      <c r="G31" s="79"/>
    </row>
    <row r="32" spans="1:10" x14ac:dyDescent="0.2">
      <c r="A32" s="73">
        <v>25</v>
      </c>
      <c r="B32" s="74">
        <v>45417</v>
      </c>
      <c r="C32" s="71">
        <f t="shared" si="0"/>
        <v>-35181.435631759654</v>
      </c>
      <c r="D32" s="71">
        <f t="shared" si="2"/>
        <v>-24818.564368240346</v>
      </c>
      <c r="E32" s="71">
        <v>-60000</v>
      </c>
      <c r="F32" s="75">
        <f t="shared" si="1"/>
        <v>1067865.8696233667</v>
      </c>
      <c r="G32" s="79"/>
    </row>
    <row r="33" spans="1:7" x14ac:dyDescent="0.2">
      <c r="A33" s="73">
        <v>26</v>
      </c>
      <c r="B33" s="74">
        <v>45448</v>
      </c>
      <c r="C33" s="71">
        <f t="shared" si="0"/>
        <v>-35973.017933474242</v>
      </c>
      <c r="D33" s="71">
        <f t="shared" si="2"/>
        <v>-24026.982066525754</v>
      </c>
      <c r="E33" s="71">
        <v>-60000</v>
      </c>
      <c r="F33" s="75">
        <f t="shared" si="1"/>
        <v>1031892.8516898925</v>
      </c>
      <c r="G33" s="79"/>
    </row>
    <row r="34" spans="1:7" x14ac:dyDescent="0.2">
      <c r="A34" s="73">
        <v>27</v>
      </c>
      <c r="B34" s="74">
        <v>45478</v>
      </c>
      <c r="C34" s="71">
        <f t="shared" si="0"/>
        <v>-36782.410836977419</v>
      </c>
      <c r="D34" s="71">
        <f t="shared" si="2"/>
        <v>-23217.589163022581</v>
      </c>
      <c r="E34" s="71">
        <v>-60000</v>
      </c>
      <c r="F34" s="75">
        <f t="shared" si="1"/>
        <v>995110.44085291505</v>
      </c>
      <c r="G34" s="79"/>
    </row>
    <row r="35" spans="1:7" x14ac:dyDescent="0.2">
      <c r="A35" s="73">
        <v>28</v>
      </c>
      <c r="B35" s="74">
        <v>45509</v>
      </c>
      <c r="C35" s="71">
        <f t="shared" si="0"/>
        <v>-37610.015080809404</v>
      </c>
      <c r="D35" s="71">
        <f t="shared" si="2"/>
        <v>-22389.984919190592</v>
      </c>
      <c r="E35" s="71">
        <v>-60000</v>
      </c>
      <c r="F35" s="75">
        <f t="shared" si="1"/>
        <v>957500.42577210569</v>
      </c>
      <c r="G35" s="79"/>
    </row>
    <row r="36" spans="1:7" x14ac:dyDescent="0.2">
      <c r="A36" s="73">
        <v>29</v>
      </c>
      <c r="B36" s="74">
        <v>45540</v>
      </c>
      <c r="C36" s="71">
        <f t="shared" si="0"/>
        <v>-38456.240420127622</v>
      </c>
      <c r="D36" s="71">
        <f t="shared" si="2"/>
        <v>-21543.759579872381</v>
      </c>
      <c r="E36" s="71">
        <v>-60000</v>
      </c>
      <c r="F36" s="75">
        <f t="shared" si="1"/>
        <v>919044.18535197806</v>
      </c>
      <c r="G36" s="79"/>
    </row>
    <row r="37" spans="1:7" x14ac:dyDescent="0.2">
      <c r="A37" s="73">
        <v>30</v>
      </c>
      <c r="B37" s="74">
        <v>45570</v>
      </c>
      <c r="C37" s="71">
        <f t="shared" si="0"/>
        <v>-39321.505829580492</v>
      </c>
      <c r="D37" s="71">
        <f t="shared" si="2"/>
        <v>-20678.494170419508</v>
      </c>
      <c r="E37" s="71">
        <v>-60000</v>
      </c>
      <c r="F37" s="75">
        <f t="shared" si="1"/>
        <v>879722.67952239758</v>
      </c>
      <c r="G37" s="79"/>
    </row>
    <row r="38" spans="1:7" x14ac:dyDescent="0.2">
      <c r="A38" s="73">
        <v>31</v>
      </c>
      <c r="B38" s="74">
        <v>45601</v>
      </c>
      <c r="C38" s="71">
        <f t="shared" si="0"/>
        <v>-40206.239710746057</v>
      </c>
      <c r="D38" s="71">
        <f t="shared" si="2"/>
        <v>-19793.760289253947</v>
      </c>
      <c r="E38" s="71">
        <v>-60000</v>
      </c>
      <c r="F38" s="75">
        <f t="shared" si="1"/>
        <v>839516.43981165148</v>
      </c>
      <c r="G38" s="79"/>
    </row>
    <row r="39" spans="1:7" x14ac:dyDescent="0.2">
      <c r="A39" s="73">
        <v>32</v>
      </c>
      <c r="B39" s="74">
        <v>45631</v>
      </c>
      <c r="C39" s="71">
        <f t="shared" si="0"/>
        <v>-41110.88010423784</v>
      </c>
      <c r="D39" s="71">
        <f t="shared" si="2"/>
        <v>-18889.11989576216</v>
      </c>
      <c r="E39" s="71">
        <v>-60000</v>
      </c>
      <c r="F39" s="75">
        <f t="shared" si="1"/>
        <v>798405.55970741366</v>
      </c>
      <c r="G39" s="79"/>
    </row>
    <row r="40" spans="1:7" x14ac:dyDescent="0.2">
      <c r="A40" s="73">
        <v>33</v>
      </c>
      <c r="B40" s="74">
        <v>45662</v>
      </c>
      <c r="C40" s="71">
        <f t="shared" si="0"/>
        <v>-42035.874906583194</v>
      </c>
      <c r="D40" s="71">
        <f t="shared" si="2"/>
        <v>-17964.125093416809</v>
      </c>
      <c r="E40" s="71">
        <v>-60000</v>
      </c>
      <c r="F40" s="75">
        <f t="shared" si="1"/>
        <v>756369.68480083044</v>
      </c>
      <c r="G40" s="79"/>
    </row>
    <row r="41" spans="1:7" x14ac:dyDescent="0.2">
      <c r="A41" s="73">
        <v>34</v>
      </c>
      <c r="B41" s="74">
        <v>45693</v>
      </c>
      <c r="C41" s="71">
        <f t="shared" si="0"/>
        <v>-42981.682091981318</v>
      </c>
      <c r="D41" s="71">
        <f t="shared" si="2"/>
        <v>-17018.317908018686</v>
      </c>
      <c r="E41" s="71">
        <v>-60000</v>
      </c>
      <c r="F41" s="75">
        <f t="shared" si="1"/>
        <v>713388.00270884915</v>
      </c>
      <c r="G41" s="79"/>
    </row>
    <row r="42" spans="1:7" x14ac:dyDescent="0.2">
      <c r="A42" s="73">
        <v>35</v>
      </c>
      <c r="B42" s="74">
        <v>45721</v>
      </c>
      <c r="C42" s="71">
        <f t="shared" si="0"/>
        <v>-43948.769939050893</v>
      </c>
      <c r="D42" s="71">
        <f t="shared" si="2"/>
        <v>-16051.230060949107</v>
      </c>
      <c r="E42" s="71">
        <v>-60000</v>
      </c>
      <c r="F42" s="75">
        <f t="shared" si="1"/>
        <v>669439.23276979825</v>
      </c>
      <c r="G42" s="79"/>
    </row>
    <row r="43" spans="1:7" x14ac:dyDescent="0.2">
      <c r="A43" s="73">
        <v>36</v>
      </c>
      <c r="B43" s="74">
        <v>45752</v>
      </c>
      <c r="C43" s="71">
        <f t="shared" si="0"/>
        <v>-44937.617262679538</v>
      </c>
      <c r="D43" s="71">
        <f t="shared" si="2"/>
        <v>-15062.382737320462</v>
      </c>
      <c r="E43" s="71">
        <v>-60000</v>
      </c>
      <c r="F43" s="75">
        <f t="shared" si="1"/>
        <v>624501.61550711875</v>
      </c>
      <c r="G43" s="79"/>
    </row>
    <row r="44" spans="1:7" x14ac:dyDescent="0.2">
      <c r="A44" s="73">
        <v>37</v>
      </c>
      <c r="B44" s="74">
        <v>45782</v>
      </c>
      <c r="C44" s="71">
        <f t="shared" si="0"/>
        <v>-45948.713651089827</v>
      </c>
      <c r="D44" s="71">
        <f t="shared" si="2"/>
        <v>-14051.286348910173</v>
      </c>
      <c r="E44" s="71">
        <v>-60000</v>
      </c>
      <c r="F44" s="75">
        <f t="shared" si="1"/>
        <v>578552.90185602894</v>
      </c>
      <c r="G44" s="79"/>
    </row>
    <row r="45" spans="1:7" x14ac:dyDescent="0.2">
      <c r="A45" s="73">
        <v>38</v>
      </c>
      <c r="B45" s="74">
        <v>45813</v>
      </c>
      <c r="C45" s="71">
        <f t="shared" si="0"/>
        <v>-46982.559708239351</v>
      </c>
      <c r="D45" s="71">
        <f t="shared" si="2"/>
        <v>-13017.440291760651</v>
      </c>
      <c r="E45" s="71">
        <v>-60000</v>
      </c>
      <c r="F45" s="75">
        <f t="shared" si="1"/>
        <v>531570.34214778955</v>
      </c>
      <c r="G45" s="79"/>
    </row>
    <row r="46" spans="1:7" x14ac:dyDescent="0.2">
      <c r="A46" s="73">
        <v>39</v>
      </c>
      <c r="B46" s="74">
        <v>45843</v>
      </c>
      <c r="C46" s="71">
        <f t="shared" si="0"/>
        <v>-48039.667301674737</v>
      </c>
      <c r="D46" s="71">
        <f t="shared" si="2"/>
        <v>-11960.332698325265</v>
      </c>
      <c r="E46" s="71">
        <v>-60000</v>
      </c>
      <c r="F46" s="75">
        <f t="shared" si="1"/>
        <v>483530.67484611482</v>
      </c>
      <c r="G46" s="79"/>
    </row>
    <row r="47" spans="1:7" x14ac:dyDescent="0.2">
      <c r="A47" s="73">
        <v>40</v>
      </c>
      <c r="B47" s="74">
        <v>45874</v>
      </c>
      <c r="C47" s="71">
        <f t="shared" si="0"/>
        <v>-49120.559815962413</v>
      </c>
      <c r="D47" s="71">
        <f t="shared" si="2"/>
        <v>-10879.440184037585</v>
      </c>
      <c r="E47" s="71">
        <v>-60000</v>
      </c>
      <c r="F47" s="75">
        <f t="shared" si="1"/>
        <v>434410.11503015243</v>
      </c>
      <c r="G47" s="79"/>
    </row>
    <row r="48" spans="1:7" x14ac:dyDescent="0.2">
      <c r="A48" s="73">
        <v>41</v>
      </c>
      <c r="B48" s="74">
        <v>45905</v>
      </c>
      <c r="C48" s="71">
        <f t="shared" si="0"/>
        <v>-50225.77241182157</v>
      </c>
      <c r="D48" s="71">
        <f t="shared" si="2"/>
        <v>-9774.2275881784299</v>
      </c>
      <c r="E48" s="71">
        <v>-60000</v>
      </c>
      <c r="F48" s="75">
        <f t="shared" si="1"/>
        <v>384184.34261833085</v>
      </c>
      <c r="G48" s="79"/>
    </row>
    <row r="49" spans="1:7" x14ac:dyDescent="0.2">
      <c r="A49" s="73">
        <v>42</v>
      </c>
      <c r="B49" s="74">
        <v>45935</v>
      </c>
      <c r="C49" s="71">
        <f t="shared" si="0"/>
        <v>-51355.852291087554</v>
      </c>
      <c r="D49" s="71">
        <f t="shared" si="2"/>
        <v>-8644.1477089124437</v>
      </c>
      <c r="E49" s="71">
        <v>-60000</v>
      </c>
      <c r="F49" s="75">
        <f t="shared" si="1"/>
        <v>332828.49032724329</v>
      </c>
      <c r="G49" s="79"/>
    </row>
    <row r="50" spans="1:7" x14ac:dyDescent="0.2">
      <c r="A50" s="73">
        <v>43</v>
      </c>
      <c r="B50" s="74">
        <v>45966</v>
      </c>
      <c r="C50" s="71">
        <f t="shared" si="0"/>
        <v>-52511.358967637025</v>
      </c>
      <c r="D50" s="71">
        <f t="shared" si="2"/>
        <v>-7488.6410323629743</v>
      </c>
      <c r="E50" s="71">
        <v>-60000</v>
      </c>
      <c r="F50" s="75">
        <f t="shared" si="1"/>
        <v>280317.13135960628</v>
      </c>
      <c r="G50" s="79"/>
    </row>
    <row r="51" spans="1:7" x14ac:dyDescent="0.2">
      <c r="A51" s="73">
        <v>44</v>
      </c>
      <c r="B51" s="74">
        <v>45996</v>
      </c>
      <c r="C51" s="71">
        <f t="shared" si="0"/>
        <v>-53692.864544408862</v>
      </c>
      <c r="D51" s="71">
        <f t="shared" si="2"/>
        <v>-6307.1354555911421</v>
      </c>
      <c r="E51" s="71">
        <v>-60000</v>
      </c>
      <c r="F51" s="75">
        <f t="shared" si="1"/>
        <v>226624.26681519742</v>
      </c>
      <c r="G51" s="79"/>
    </row>
    <row r="52" spans="1:7" x14ac:dyDescent="0.2">
      <c r="A52" s="73">
        <v>45</v>
      </c>
      <c r="B52" s="74">
        <v>46027</v>
      </c>
      <c r="C52" s="71">
        <f t="shared" si="0"/>
        <v>-54900.953996658056</v>
      </c>
      <c r="D52" s="71">
        <f t="shared" si="2"/>
        <v>-5099.0460033419422</v>
      </c>
      <c r="E52" s="71">
        <v>-60000</v>
      </c>
      <c r="F52" s="75">
        <f t="shared" si="1"/>
        <v>171723.31281853936</v>
      </c>
      <c r="G52" s="79"/>
    </row>
    <row r="53" spans="1:7" x14ac:dyDescent="0.2">
      <c r="A53" s="73">
        <v>46</v>
      </c>
      <c r="B53" s="74">
        <v>46058</v>
      </c>
      <c r="C53" s="71">
        <f t="shared" si="0"/>
        <v>-56136.225461582864</v>
      </c>
      <c r="D53" s="71">
        <f t="shared" si="2"/>
        <v>-3863.7745384171358</v>
      </c>
      <c r="E53" s="71">
        <v>-60000</v>
      </c>
      <c r="F53" s="75">
        <f t="shared" si="1"/>
        <v>115587.0873569565</v>
      </c>
      <c r="G53" s="79"/>
    </row>
    <row r="54" spans="1:7" x14ac:dyDescent="0.2">
      <c r="A54" s="73">
        <v>47</v>
      </c>
      <c r="B54" s="74">
        <v>46086</v>
      </c>
      <c r="C54" s="71">
        <f t="shared" si="0"/>
        <v>-57399.290534468477</v>
      </c>
      <c r="D54" s="71">
        <f t="shared" si="2"/>
        <v>-2600.7094655315213</v>
      </c>
      <c r="E54" s="71">
        <v>-60000</v>
      </c>
      <c r="F54" s="75">
        <f t="shared" si="1"/>
        <v>58187.796822488024</v>
      </c>
      <c r="G54" s="79"/>
    </row>
    <row r="55" spans="1:7" x14ac:dyDescent="0.2">
      <c r="A55" s="76">
        <v>48</v>
      </c>
      <c r="B55" s="74">
        <v>46117</v>
      </c>
      <c r="C55" s="77">
        <f t="shared" si="0"/>
        <v>-58187.796822488024</v>
      </c>
      <c r="D55" s="77">
        <f t="shared" si="2"/>
        <v>-1309.2254285059805</v>
      </c>
      <c r="E55" s="77">
        <v>-59497.022250994007</v>
      </c>
      <c r="F55" s="78">
        <f t="shared" si="1"/>
        <v>0</v>
      </c>
      <c r="G55" s="79"/>
    </row>
  </sheetData>
  <pageMargins left="1.19" right="0.25" top="0.59" bottom="0.23" header="0.3" footer="0.17"/>
  <pageSetup paperSize="9" scale="77" fitToHeight="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D5040-C39B-4D5A-B6A6-19E072316D4F}">
  <sheetPr>
    <pageSetUpPr fitToPage="1"/>
  </sheetPr>
  <dimension ref="A2:K21"/>
  <sheetViews>
    <sheetView showGridLines="0" zoomScale="115" zoomScaleNormal="115" workbookViewId="0">
      <selection activeCell="K43" sqref="K43"/>
    </sheetView>
  </sheetViews>
  <sheetFormatPr baseColWidth="10" defaultColWidth="11.5703125" defaultRowHeight="12" x14ac:dyDescent="0.2"/>
  <cols>
    <col min="1" max="1" width="5.42578125" style="61" bestFit="1" customWidth="1"/>
    <col min="2" max="2" width="10.7109375" style="63" bestFit="1" customWidth="1"/>
    <col min="3" max="3" width="14.7109375" style="63" bestFit="1" customWidth="1"/>
    <col min="4" max="5" width="11" style="63" bestFit="1" customWidth="1"/>
    <col min="6" max="6" width="13.28515625" style="63" bestFit="1" customWidth="1"/>
    <col min="7" max="16384" width="11.5703125" style="60"/>
  </cols>
  <sheetData>
    <row r="2" spans="1:9" x14ac:dyDescent="0.2">
      <c r="A2" s="58"/>
      <c r="B2" s="59"/>
      <c r="C2" s="59"/>
      <c r="D2" s="59" t="s">
        <v>109</v>
      </c>
      <c r="E2" s="59"/>
      <c r="F2" s="59"/>
    </row>
    <row r="3" spans="1:9" x14ac:dyDescent="0.2">
      <c r="B3" s="62"/>
      <c r="F3" s="64"/>
    </row>
    <row r="4" spans="1:9" x14ac:dyDescent="0.2">
      <c r="C4" s="62" t="s">
        <v>110</v>
      </c>
      <c r="E4" s="65">
        <v>0.6</v>
      </c>
      <c r="F4" s="62"/>
    </row>
    <row r="5" spans="1:9" x14ac:dyDescent="0.2">
      <c r="H5" s="120"/>
      <c r="I5" s="121"/>
    </row>
    <row r="6" spans="1:9" x14ac:dyDescent="0.2">
      <c r="A6" s="66" t="s">
        <v>104</v>
      </c>
      <c r="B6" s="67" t="s">
        <v>111</v>
      </c>
      <c r="C6" s="67" t="s">
        <v>112</v>
      </c>
      <c r="D6" s="67" t="s">
        <v>113</v>
      </c>
      <c r="E6" s="67" t="s">
        <v>104</v>
      </c>
      <c r="F6" s="68" t="s">
        <v>105</v>
      </c>
      <c r="H6" s="121"/>
      <c r="I6" s="122"/>
    </row>
    <row r="7" spans="1:9" x14ac:dyDescent="0.2">
      <c r="A7" s="69"/>
      <c r="B7" s="70"/>
      <c r="C7" s="71"/>
      <c r="D7" s="71"/>
      <c r="E7" s="71"/>
      <c r="F7" s="72">
        <v>150000</v>
      </c>
      <c r="G7" s="79"/>
      <c r="H7" s="122"/>
      <c r="I7" s="120"/>
    </row>
    <row r="8" spans="1:9" x14ac:dyDescent="0.2">
      <c r="A8" s="73">
        <v>1</v>
      </c>
      <c r="B8" s="74">
        <v>45047</v>
      </c>
      <c r="C8" s="71">
        <f>E8-D8</f>
        <v>-22900</v>
      </c>
      <c r="D8" s="71">
        <f>-F7*$E$4/12</f>
        <v>-7500</v>
      </c>
      <c r="E8" s="123">
        <v>-30400</v>
      </c>
      <c r="F8" s="75">
        <f t="shared" ref="F8:F12" si="0">F7+C8</f>
        <v>127100</v>
      </c>
      <c r="G8" s="79"/>
    </row>
    <row r="9" spans="1:9" x14ac:dyDescent="0.2">
      <c r="A9" s="73">
        <v>2</v>
      </c>
      <c r="B9" s="74">
        <v>45078</v>
      </c>
      <c r="C9" s="71">
        <f t="shared" ref="C9:C13" si="1">E9-D9</f>
        <v>-24045</v>
      </c>
      <c r="D9" s="71">
        <f t="shared" ref="D9:D13" si="2">-F8*$E$4/12</f>
        <v>-6355</v>
      </c>
      <c r="E9" s="123">
        <v>-30400</v>
      </c>
      <c r="F9" s="75">
        <f t="shared" si="0"/>
        <v>103055</v>
      </c>
      <c r="G9" s="79"/>
    </row>
    <row r="10" spans="1:9" x14ac:dyDescent="0.2">
      <c r="A10" s="73">
        <v>3</v>
      </c>
      <c r="B10" s="74">
        <v>45108</v>
      </c>
      <c r="C10" s="71">
        <f t="shared" si="1"/>
        <v>-25247.25</v>
      </c>
      <c r="D10" s="71">
        <f t="shared" si="2"/>
        <v>-5152.75</v>
      </c>
      <c r="E10" s="123">
        <v>-30400</v>
      </c>
      <c r="F10" s="75">
        <f t="shared" si="0"/>
        <v>77807.75</v>
      </c>
      <c r="G10" s="79"/>
    </row>
    <row r="11" spans="1:9" x14ac:dyDescent="0.2">
      <c r="A11" s="73">
        <v>4</v>
      </c>
      <c r="B11" s="74">
        <v>45139</v>
      </c>
      <c r="C11" s="71">
        <f t="shared" si="1"/>
        <v>-26509.612499999999</v>
      </c>
      <c r="D11" s="71">
        <f t="shared" si="2"/>
        <v>-3890.3875000000003</v>
      </c>
      <c r="E11" s="123">
        <v>-30400</v>
      </c>
      <c r="F11" s="75">
        <f t="shared" si="0"/>
        <v>51298.137499999997</v>
      </c>
      <c r="G11" s="79"/>
    </row>
    <row r="12" spans="1:9" x14ac:dyDescent="0.2">
      <c r="A12" s="73">
        <v>5</v>
      </c>
      <c r="B12" s="74">
        <v>45170</v>
      </c>
      <c r="C12" s="71">
        <f t="shared" si="1"/>
        <v>-27835.093124999999</v>
      </c>
      <c r="D12" s="71">
        <f t="shared" si="2"/>
        <v>-2564.9068749999997</v>
      </c>
      <c r="E12" s="123">
        <v>-30400</v>
      </c>
      <c r="F12" s="75">
        <f t="shared" si="0"/>
        <v>23463.044374999998</v>
      </c>
      <c r="G12" s="79"/>
    </row>
    <row r="13" spans="1:9" x14ac:dyDescent="0.2">
      <c r="A13" s="73">
        <v>6</v>
      </c>
      <c r="B13" s="74">
        <v>45200</v>
      </c>
      <c r="C13" s="71">
        <f t="shared" si="1"/>
        <v>-23463.047781249999</v>
      </c>
      <c r="D13" s="71">
        <f t="shared" si="2"/>
        <v>-1173.1522187499997</v>
      </c>
      <c r="E13" s="123">
        <v>-24636.2</v>
      </c>
      <c r="F13" s="75">
        <f>F12+C13</f>
        <v>-3.406250001717126E-3</v>
      </c>
      <c r="G13" s="79"/>
    </row>
    <row r="14" spans="1:9" x14ac:dyDescent="0.2">
      <c r="A14" s="73"/>
      <c r="B14" s="74"/>
      <c r="C14" s="71">
        <f>SUM(C8:C13)</f>
        <v>-150000.00340625001</v>
      </c>
      <c r="D14" s="71">
        <f>SUM(D8:D13)</f>
        <v>-26636.196593750003</v>
      </c>
      <c r="E14" s="71">
        <f>SUM(E8:E13)</f>
        <v>-176636.2</v>
      </c>
      <c r="F14" s="75"/>
      <c r="G14" s="79"/>
    </row>
    <row r="15" spans="1:9" x14ac:dyDescent="0.2">
      <c r="A15" s="73"/>
      <c r="B15" s="74"/>
      <c r="C15" s="71"/>
      <c r="D15" s="71"/>
      <c r="E15" s="71"/>
      <c r="F15" s="75"/>
      <c r="G15" s="79"/>
    </row>
    <row r="16" spans="1:9" x14ac:dyDescent="0.2">
      <c r="A16" s="73"/>
      <c r="B16" s="74"/>
      <c r="C16" s="71"/>
      <c r="D16" s="71"/>
      <c r="E16" s="71"/>
      <c r="F16" s="75"/>
      <c r="G16" s="79"/>
    </row>
    <row r="17" spans="1:11" x14ac:dyDescent="0.2">
      <c r="A17" s="73"/>
      <c r="B17" s="74"/>
      <c r="C17" s="71"/>
      <c r="D17" s="71"/>
      <c r="E17" s="71"/>
      <c r="F17" s="75"/>
      <c r="G17" s="79"/>
    </row>
    <row r="21" spans="1:11" x14ac:dyDescent="0.2">
      <c r="K21" s="60">
        <v>12</v>
      </c>
    </row>
  </sheetData>
  <pageMargins left="1.19" right="0.25" top="0.59" bottom="0.23" header="0.3" footer="0.17"/>
  <pageSetup paperSize="9" scale="77" fitToHeight="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0F17B-671E-4145-8162-3580ADCFC813}">
  <sheetPr>
    <pageSetUpPr fitToPage="1"/>
  </sheetPr>
  <dimension ref="A2:K55"/>
  <sheetViews>
    <sheetView showGridLines="0" zoomScale="115" zoomScaleNormal="115" workbookViewId="0">
      <selection activeCell="K43" sqref="K43"/>
    </sheetView>
  </sheetViews>
  <sheetFormatPr baseColWidth="10" defaultColWidth="11.5703125" defaultRowHeight="12" x14ac:dyDescent="0.2"/>
  <cols>
    <col min="1" max="1" width="5.42578125" style="61" bestFit="1" customWidth="1"/>
    <col min="2" max="2" width="10.7109375" style="63" bestFit="1" customWidth="1"/>
    <col min="3" max="3" width="14.7109375" style="63" bestFit="1" customWidth="1"/>
    <col min="4" max="5" width="11" style="63" bestFit="1" customWidth="1"/>
    <col min="6" max="6" width="13.28515625" style="63" bestFit="1" customWidth="1"/>
    <col min="7" max="16384" width="11.5703125" style="60"/>
  </cols>
  <sheetData>
    <row r="2" spans="1:11" x14ac:dyDescent="0.2">
      <c r="A2" s="58"/>
      <c r="B2" s="59"/>
      <c r="C2" s="59"/>
      <c r="D2" s="59" t="s">
        <v>109</v>
      </c>
      <c r="E2" s="59"/>
      <c r="F2" s="59"/>
    </row>
    <row r="3" spans="1:11" x14ac:dyDescent="0.2">
      <c r="B3" s="62"/>
      <c r="F3" s="64"/>
      <c r="I3" s="60" t="s">
        <v>170</v>
      </c>
    </row>
    <row r="4" spans="1:11" x14ac:dyDescent="0.2">
      <c r="C4" s="62" t="s">
        <v>110</v>
      </c>
      <c r="E4" s="65">
        <v>0.6</v>
      </c>
      <c r="F4" s="62"/>
      <c r="G4" s="60" t="s">
        <v>171</v>
      </c>
      <c r="I4" s="128">
        <f>290000</f>
        <v>290000</v>
      </c>
      <c r="J4" s="60" t="s">
        <v>180</v>
      </c>
    </row>
    <row r="5" spans="1:11" x14ac:dyDescent="0.2">
      <c r="I5" s="128">
        <f>192269.37-7214.27-4189.85-5317.03</f>
        <v>175548.22</v>
      </c>
      <c r="J5" s="60" t="s">
        <v>181</v>
      </c>
      <c r="K5" s="60" t="s">
        <v>193</v>
      </c>
    </row>
    <row r="6" spans="1:11" ht="12.75" thickBot="1" x14ac:dyDescent="0.25">
      <c r="A6" s="66" t="s">
        <v>104</v>
      </c>
      <c r="B6" s="67" t="s">
        <v>111</v>
      </c>
      <c r="C6" s="67" t="s">
        <v>112</v>
      </c>
      <c r="D6" s="67" t="s">
        <v>113</v>
      </c>
      <c r="E6" s="67" t="s">
        <v>104</v>
      </c>
      <c r="F6" s="68" t="s">
        <v>105</v>
      </c>
      <c r="I6" s="129">
        <f>SUM(I4:I5)</f>
        <v>465548.22</v>
      </c>
      <c r="K6" s="60" t="s">
        <v>194</v>
      </c>
    </row>
    <row r="7" spans="1:11" ht="12.75" thickTop="1" x14ac:dyDescent="0.2">
      <c r="A7" s="69"/>
      <c r="B7" s="70"/>
      <c r="C7" s="71"/>
      <c r="D7" s="71"/>
      <c r="E7" s="71"/>
      <c r="F7" s="72">
        <v>465548.22</v>
      </c>
      <c r="G7" s="79"/>
    </row>
    <row r="8" spans="1:11" x14ac:dyDescent="0.2">
      <c r="A8" s="73">
        <v>1</v>
      </c>
      <c r="B8" s="74">
        <v>44717</v>
      </c>
      <c r="C8" s="71">
        <f t="shared" ref="C8:C18" si="0">E8-D8</f>
        <v>-26722.589000000004</v>
      </c>
      <c r="D8" s="71">
        <f>-F7*$E$4/12</f>
        <v>-23277.410999999996</v>
      </c>
      <c r="E8" s="71">
        <v>-50000</v>
      </c>
      <c r="F8" s="75">
        <f t="shared" ref="F8:F18" si="1">F7+C8</f>
        <v>438825.63099999999</v>
      </c>
      <c r="G8" s="79"/>
    </row>
    <row r="9" spans="1:11" x14ac:dyDescent="0.2">
      <c r="A9" s="73">
        <v>2</v>
      </c>
      <c r="B9" s="74">
        <v>44747</v>
      </c>
      <c r="C9" s="71">
        <f t="shared" si="0"/>
        <v>-28058.71845</v>
      </c>
      <c r="D9" s="71">
        <f t="shared" ref="D9:D18" si="2">-F8*$E$4/12</f>
        <v>-21941.28155</v>
      </c>
      <c r="E9" s="71">
        <v>-50000</v>
      </c>
      <c r="F9" s="75">
        <f t="shared" si="1"/>
        <v>410766.91255000001</v>
      </c>
      <c r="G9" s="79"/>
    </row>
    <row r="10" spans="1:11" x14ac:dyDescent="0.2">
      <c r="A10" s="73">
        <v>3</v>
      </c>
      <c r="B10" s="74">
        <v>44778</v>
      </c>
      <c r="C10" s="71">
        <f t="shared" si="0"/>
        <v>-29461.654372500001</v>
      </c>
      <c r="D10" s="71">
        <f t="shared" si="2"/>
        <v>-20538.345627499999</v>
      </c>
      <c r="E10" s="71">
        <v>-50000</v>
      </c>
      <c r="F10" s="75">
        <f t="shared" si="1"/>
        <v>381305.25817749999</v>
      </c>
      <c r="G10" s="79"/>
    </row>
    <row r="11" spans="1:11" x14ac:dyDescent="0.2">
      <c r="A11" s="73">
        <v>4</v>
      </c>
      <c r="B11" s="74">
        <v>44809</v>
      </c>
      <c r="C11" s="71">
        <f t="shared" si="0"/>
        <v>-30934.737091125</v>
      </c>
      <c r="D11" s="71">
        <f t="shared" si="2"/>
        <v>-19065.262908875</v>
      </c>
      <c r="E11" s="71">
        <v>-50000</v>
      </c>
      <c r="F11" s="75">
        <f t="shared" si="1"/>
        <v>350370.521086375</v>
      </c>
      <c r="G11" s="79"/>
    </row>
    <row r="12" spans="1:11" x14ac:dyDescent="0.2">
      <c r="A12" s="73">
        <v>5</v>
      </c>
      <c r="B12" s="74">
        <v>44839</v>
      </c>
      <c r="C12" s="71">
        <f t="shared" si="0"/>
        <v>-32481.473945681249</v>
      </c>
      <c r="D12" s="71">
        <f t="shared" si="2"/>
        <v>-17518.526054318751</v>
      </c>
      <c r="E12" s="71">
        <v>-50000</v>
      </c>
      <c r="F12" s="75">
        <f t="shared" si="1"/>
        <v>317889.04714069376</v>
      </c>
      <c r="G12" s="79"/>
    </row>
    <row r="13" spans="1:11" x14ac:dyDescent="0.2">
      <c r="A13" s="73">
        <v>6</v>
      </c>
      <c r="B13" s="74">
        <v>44870</v>
      </c>
      <c r="C13" s="71">
        <f t="shared" si="0"/>
        <v>-46105.547642965314</v>
      </c>
      <c r="D13" s="71">
        <f t="shared" si="2"/>
        <v>-15894.452357034686</v>
      </c>
      <c r="E13" s="71">
        <v>-62000</v>
      </c>
      <c r="F13" s="75">
        <f t="shared" si="1"/>
        <v>271783.49949772842</v>
      </c>
      <c r="G13" s="79"/>
    </row>
    <row r="14" spans="1:11" x14ac:dyDescent="0.2">
      <c r="A14" s="73">
        <v>7</v>
      </c>
      <c r="B14" s="74">
        <v>44900</v>
      </c>
      <c r="C14" s="71">
        <f t="shared" si="0"/>
        <v>-48410.825025113576</v>
      </c>
      <c r="D14" s="71">
        <f t="shared" si="2"/>
        <v>-13589.174974886422</v>
      </c>
      <c r="E14" s="71">
        <v>-62000</v>
      </c>
      <c r="F14" s="75">
        <f t="shared" si="1"/>
        <v>223372.67447261483</v>
      </c>
      <c r="G14" s="79"/>
    </row>
    <row r="15" spans="1:11" x14ac:dyDescent="0.2">
      <c r="A15" s="73">
        <v>8</v>
      </c>
      <c r="B15" s="74">
        <v>44931</v>
      </c>
      <c r="C15" s="71">
        <f t="shared" si="0"/>
        <v>-50831.366276369256</v>
      </c>
      <c r="D15" s="71">
        <f t="shared" si="2"/>
        <v>-11168.633723630743</v>
      </c>
      <c r="E15" s="71">
        <v>-62000</v>
      </c>
      <c r="F15" s="75">
        <f t="shared" si="1"/>
        <v>172541.30819624558</v>
      </c>
      <c r="G15" s="79"/>
    </row>
    <row r="16" spans="1:11" x14ac:dyDescent="0.2">
      <c r="A16" s="73">
        <v>9</v>
      </c>
      <c r="B16" s="74">
        <v>44962</v>
      </c>
      <c r="C16" s="71">
        <f t="shared" si="0"/>
        <v>-53372.934590187724</v>
      </c>
      <c r="D16" s="71">
        <f t="shared" si="2"/>
        <v>-8627.0654098122777</v>
      </c>
      <c r="E16" s="71">
        <v>-62000</v>
      </c>
      <c r="F16" s="75">
        <f t="shared" si="1"/>
        <v>119168.37360605785</v>
      </c>
      <c r="G16" s="79"/>
    </row>
    <row r="17" spans="1:8" x14ac:dyDescent="0.2">
      <c r="A17" s="124">
        <v>10</v>
      </c>
      <c r="B17" s="74">
        <v>44990</v>
      </c>
      <c r="C17" s="125">
        <f t="shared" si="0"/>
        <v>-56041.581319697107</v>
      </c>
      <c r="D17" s="125">
        <f t="shared" si="2"/>
        <v>-5958.4186803028924</v>
      </c>
      <c r="E17" s="71">
        <v>-62000</v>
      </c>
      <c r="F17" s="126">
        <f t="shared" si="1"/>
        <v>63126.792286360745</v>
      </c>
      <c r="G17" s="79"/>
    </row>
    <row r="18" spans="1:8" x14ac:dyDescent="0.2">
      <c r="A18" s="73">
        <v>11</v>
      </c>
      <c r="B18" s="74">
        <v>45021</v>
      </c>
      <c r="C18" s="71">
        <f t="shared" si="0"/>
        <v>-63126.790385681968</v>
      </c>
      <c r="D18" s="71">
        <f t="shared" si="2"/>
        <v>-3156.3396143180375</v>
      </c>
      <c r="E18" s="71">
        <v>-66283.13</v>
      </c>
      <c r="F18" s="75">
        <f t="shared" si="1"/>
        <v>1.9006787770194933E-3</v>
      </c>
      <c r="G18" s="79"/>
    </row>
    <row r="19" spans="1:8" x14ac:dyDescent="0.2">
      <c r="A19" s="73"/>
      <c r="B19" s="74"/>
      <c r="C19" s="71">
        <f>SUM(C8:C18)</f>
        <v>-465548.21809932118</v>
      </c>
      <c r="D19" s="71">
        <f>SUM(D8:D18)</f>
        <v>-160734.9119006788</v>
      </c>
      <c r="E19" s="71">
        <f>SUM(E8:E18)</f>
        <v>-626283.13</v>
      </c>
      <c r="F19" s="75"/>
      <c r="G19" s="79"/>
      <c r="H19" s="60">
        <v>626283.13</v>
      </c>
    </row>
    <row r="20" spans="1:8" ht="15" x14ac:dyDescent="0.25">
      <c r="A20" s="73"/>
      <c r="B20" s="74"/>
      <c r="C20" s="71"/>
      <c r="D20" s="71"/>
      <c r="E20" s="71"/>
      <c r="F20" s="75"/>
      <c r="G20" s="79"/>
      <c r="H20" s="127"/>
    </row>
    <row r="21" spans="1:8" x14ac:dyDescent="0.2">
      <c r="A21" s="73"/>
      <c r="B21" s="74"/>
      <c r="C21" s="71"/>
      <c r="D21" s="71"/>
      <c r="E21" s="71"/>
      <c r="F21" s="75"/>
      <c r="G21" s="79"/>
    </row>
    <row r="22" spans="1:8" x14ac:dyDescent="0.2">
      <c r="A22" s="73"/>
      <c r="B22" s="74"/>
      <c r="C22" s="71"/>
      <c r="D22" s="71"/>
      <c r="E22" s="71"/>
      <c r="F22" s="75"/>
      <c r="G22" s="79"/>
    </row>
    <row r="23" spans="1:8" x14ac:dyDescent="0.2">
      <c r="A23" s="73"/>
      <c r="B23" s="74"/>
      <c r="C23" s="71"/>
      <c r="D23" s="71"/>
      <c r="E23" s="71"/>
      <c r="F23" s="75"/>
      <c r="G23" s="79"/>
    </row>
    <row r="24" spans="1:8" x14ac:dyDescent="0.2">
      <c r="A24" s="73"/>
      <c r="B24" s="74"/>
      <c r="C24" s="71"/>
      <c r="D24" s="71"/>
      <c r="E24" s="71"/>
      <c r="F24" s="75"/>
      <c r="G24" s="79"/>
    </row>
    <row r="25" spans="1:8" x14ac:dyDescent="0.2">
      <c r="A25" s="73"/>
      <c r="B25" s="74"/>
      <c r="C25" s="71"/>
      <c r="D25" s="71"/>
      <c r="E25" s="71"/>
      <c r="F25" s="75"/>
      <c r="G25" s="79"/>
    </row>
    <row r="26" spans="1:8" x14ac:dyDescent="0.2">
      <c r="A26" s="73"/>
      <c r="B26" s="74"/>
      <c r="C26" s="71"/>
      <c r="D26" s="71"/>
      <c r="E26" s="71"/>
      <c r="F26" s="75"/>
      <c r="G26" s="79"/>
    </row>
    <row r="27" spans="1:8" x14ac:dyDescent="0.2">
      <c r="A27" s="73"/>
      <c r="B27" s="74"/>
      <c r="C27" s="71"/>
      <c r="D27" s="71"/>
      <c r="E27" s="71"/>
      <c r="F27" s="75"/>
      <c r="G27" s="79"/>
    </row>
    <row r="28" spans="1:8" x14ac:dyDescent="0.2">
      <c r="A28" s="73"/>
      <c r="B28" s="74"/>
      <c r="C28" s="71"/>
      <c r="D28" s="71"/>
      <c r="E28" s="71"/>
      <c r="F28" s="75"/>
      <c r="G28" s="79"/>
    </row>
    <row r="29" spans="1:8" x14ac:dyDescent="0.2">
      <c r="A29" s="73"/>
      <c r="B29" s="74"/>
      <c r="C29" s="71"/>
      <c r="D29" s="71"/>
      <c r="E29" s="71"/>
      <c r="F29" s="75"/>
      <c r="G29" s="79"/>
    </row>
    <row r="30" spans="1:8" x14ac:dyDescent="0.2">
      <c r="A30" s="73"/>
      <c r="B30" s="74"/>
      <c r="C30" s="71"/>
      <c r="D30" s="71"/>
      <c r="E30" s="71"/>
      <c r="F30" s="75"/>
      <c r="G30" s="79"/>
    </row>
    <row r="31" spans="1:8" x14ac:dyDescent="0.2">
      <c r="A31" s="73"/>
      <c r="B31" s="74"/>
      <c r="C31" s="71"/>
      <c r="D31" s="71"/>
      <c r="E31" s="71"/>
      <c r="F31" s="75"/>
      <c r="G31" s="79"/>
    </row>
    <row r="32" spans="1:8" x14ac:dyDescent="0.2">
      <c r="A32" s="73"/>
      <c r="B32" s="74"/>
      <c r="C32" s="71"/>
      <c r="D32" s="71"/>
      <c r="E32" s="71"/>
      <c r="F32" s="75"/>
      <c r="G32" s="79"/>
    </row>
    <row r="33" spans="1:7" x14ac:dyDescent="0.2">
      <c r="A33" s="73"/>
      <c r="B33" s="74"/>
      <c r="C33" s="71"/>
      <c r="D33" s="71"/>
      <c r="E33" s="71"/>
      <c r="F33" s="75"/>
      <c r="G33" s="79"/>
    </row>
    <row r="34" spans="1:7" x14ac:dyDescent="0.2">
      <c r="A34" s="73"/>
      <c r="B34" s="74"/>
      <c r="C34" s="71"/>
      <c r="D34" s="71"/>
      <c r="E34" s="71"/>
      <c r="F34" s="75"/>
      <c r="G34" s="79"/>
    </row>
    <row r="35" spans="1:7" x14ac:dyDescent="0.2">
      <c r="A35" s="73"/>
      <c r="B35" s="74"/>
      <c r="C35" s="71"/>
      <c r="D35" s="71"/>
      <c r="E35" s="71"/>
      <c r="F35" s="75"/>
      <c r="G35" s="79"/>
    </row>
    <row r="36" spans="1:7" x14ac:dyDescent="0.2">
      <c r="A36" s="73"/>
      <c r="B36" s="74"/>
      <c r="C36" s="71"/>
      <c r="D36" s="71"/>
      <c r="E36" s="71"/>
      <c r="F36" s="75"/>
      <c r="G36" s="79"/>
    </row>
    <row r="37" spans="1:7" x14ac:dyDescent="0.2">
      <c r="A37" s="73"/>
      <c r="B37" s="74"/>
      <c r="C37" s="71"/>
      <c r="D37" s="71"/>
      <c r="E37" s="71"/>
      <c r="F37" s="75"/>
      <c r="G37" s="79"/>
    </row>
    <row r="38" spans="1:7" x14ac:dyDescent="0.2">
      <c r="A38" s="73"/>
      <c r="B38" s="74"/>
      <c r="C38" s="71"/>
      <c r="D38" s="71"/>
      <c r="E38" s="71"/>
      <c r="F38" s="75"/>
      <c r="G38" s="79"/>
    </row>
    <row r="39" spans="1:7" x14ac:dyDescent="0.2">
      <c r="A39" s="73"/>
      <c r="B39" s="74"/>
      <c r="C39" s="71"/>
      <c r="D39" s="71"/>
      <c r="E39" s="71"/>
      <c r="F39" s="75"/>
      <c r="G39" s="79"/>
    </row>
    <row r="40" spans="1:7" x14ac:dyDescent="0.2">
      <c r="A40" s="73"/>
      <c r="B40" s="74"/>
      <c r="C40" s="71"/>
      <c r="D40" s="71"/>
      <c r="E40" s="71"/>
      <c r="F40" s="75"/>
      <c r="G40" s="79"/>
    </row>
    <row r="41" spans="1:7" x14ac:dyDescent="0.2">
      <c r="A41" s="73"/>
      <c r="B41" s="74"/>
      <c r="C41" s="71"/>
      <c r="D41" s="71"/>
      <c r="E41" s="71"/>
      <c r="F41" s="75"/>
      <c r="G41" s="79"/>
    </row>
    <row r="42" spans="1:7" x14ac:dyDescent="0.2">
      <c r="A42" s="73"/>
      <c r="B42" s="74"/>
      <c r="C42" s="71"/>
      <c r="D42" s="71"/>
      <c r="E42" s="71"/>
      <c r="F42" s="75"/>
      <c r="G42" s="79"/>
    </row>
    <row r="43" spans="1:7" x14ac:dyDescent="0.2">
      <c r="A43" s="73"/>
      <c r="B43" s="74"/>
      <c r="C43" s="71"/>
      <c r="D43" s="71"/>
      <c r="E43" s="71"/>
      <c r="F43" s="75"/>
      <c r="G43" s="79"/>
    </row>
    <row r="44" spans="1:7" x14ac:dyDescent="0.2">
      <c r="A44" s="73"/>
      <c r="B44" s="74"/>
      <c r="C44" s="71"/>
      <c r="D44" s="71"/>
      <c r="E44" s="71"/>
      <c r="F44" s="75"/>
      <c r="G44" s="79"/>
    </row>
    <row r="45" spans="1:7" x14ac:dyDescent="0.2">
      <c r="A45" s="73"/>
      <c r="B45" s="74"/>
      <c r="C45" s="71"/>
      <c r="D45" s="71"/>
      <c r="E45" s="71"/>
      <c r="F45" s="75"/>
      <c r="G45" s="79"/>
    </row>
    <row r="46" spans="1:7" x14ac:dyDescent="0.2">
      <c r="A46" s="73"/>
      <c r="B46" s="74"/>
      <c r="C46" s="71"/>
      <c r="D46" s="71"/>
      <c r="E46" s="71"/>
      <c r="F46" s="75"/>
      <c r="G46" s="79"/>
    </row>
    <row r="47" spans="1:7" x14ac:dyDescent="0.2">
      <c r="A47" s="73"/>
      <c r="B47" s="74"/>
      <c r="C47" s="71"/>
      <c r="D47" s="71"/>
      <c r="E47" s="71"/>
      <c r="F47" s="75"/>
      <c r="G47" s="79"/>
    </row>
    <row r="48" spans="1:7" x14ac:dyDescent="0.2">
      <c r="A48" s="73"/>
      <c r="B48" s="74"/>
      <c r="C48" s="71"/>
      <c r="D48" s="71"/>
      <c r="E48" s="71"/>
      <c r="F48" s="75"/>
      <c r="G48" s="79"/>
    </row>
    <row r="49" spans="1:7" x14ac:dyDescent="0.2">
      <c r="A49" s="73"/>
      <c r="B49" s="74"/>
      <c r="C49" s="71"/>
      <c r="D49" s="71"/>
      <c r="E49" s="71"/>
      <c r="F49" s="75"/>
      <c r="G49" s="79"/>
    </row>
    <row r="50" spans="1:7" x14ac:dyDescent="0.2">
      <c r="A50" s="73"/>
      <c r="B50" s="74"/>
      <c r="C50" s="71"/>
      <c r="D50" s="71"/>
      <c r="E50" s="71"/>
      <c r="F50" s="75"/>
      <c r="G50" s="79"/>
    </row>
    <row r="51" spans="1:7" x14ac:dyDescent="0.2">
      <c r="A51" s="73"/>
      <c r="B51" s="74"/>
      <c r="C51" s="71"/>
      <c r="D51" s="71"/>
      <c r="E51" s="71"/>
      <c r="F51" s="75"/>
      <c r="G51" s="79"/>
    </row>
    <row r="52" spans="1:7" x14ac:dyDescent="0.2">
      <c r="A52" s="73"/>
      <c r="B52" s="74"/>
      <c r="C52" s="71"/>
      <c r="D52" s="71"/>
      <c r="E52" s="71"/>
      <c r="F52" s="75"/>
      <c r="G52" s="79"/>
    </row>
    <row r="53" spans="1:7" x14ac:dyDescent="0.2">
      <c r="A53" s="73"/>
      <c r="B53" s="74"/>
      <c r="C53" s="71"/>
      <c r="D53" s="71"/>
      <c r="E53" s="71"/>
      <c r="F53" s="75"/>
      <c r="G53" s="79"/>
    </row>
    <row r="54" spans="1:7" x14ac:dyDescent="0.2">
      <c r="A54" s="73"/>
      <c r="B54" s="74"/>
      <c r="C54" s="71"/>
      <c r="D54" s="71"/>
      <c r="E54" s="71"/>
      <c r="F54" s="75"/>
      <c r="G54" s="79"/>
    </row>
    <row r="55" spans="1:7" x14ac:dyDescent="0.2">
      <c r="A55" s="76"/>
      <c r="B55" s="74"/>
      <c r="C55" s="77"/>
      <c r="D55" s="77"/>
      <c r="E55" s="77"/>
      <c r="F55" s="78"/>
      <c r="G55" s="79"/>
    </row>
  </sheetData>
  <pageMargins left="1.19" right="0.25" top="0.59" bottom="0.23" header="0.3" footer="0.17"/>
  <pageSetup paperSize="9" scale="77" fitToHeight="0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E0AFA-A358-4F33-B7A0-E3D3A8CEFE58}">
  <sheetPr>
    <pageSetUpPr fitToPage="1"/>
  </sheetPr>
  <dimension ref="B1:K72"/>
  <sheetViews>
    <sheetView showGridLines="0" topLeftCell="A10" zoomScale="115" zoomScaleNormal="115" workbookViewId="0">
      <selection activeCell="K43" sqref="K43"/>
    </sheetView>
  </sheetViews>
  <sheetFormatPr baseColWidth="10" defaultColWidth="11.5703125" defaultRowHeight="12" x14ac:dyDescent="0.2"/>
  <cols>
    <col min="1" max="1" width="1.5703125" style="60" customWidth="1"/>
    <col min="2" max="2" width="11.5703125" style="60" hidden="1" customWidth="1"/>
    <col min="3" max="3" width="11.5703125" style="60"/>
    <col min="4" max="4" width="5.42578125" style="61" bestFit="1" customWidth="1"/>
    <col min="5" max="5" width="10.7109375" style="63" bestFit="1" customWidth="1"/>
    <col min="6" max="6" width="14.7109375" style="63" bestFit="1" customWidth="1"/>
    <col min="7" max="7" width="12.140625" style="63" bestFit="1" customWidth="1"/>
    <col min="8" max="8" width="12.42578125" style="63" bestFit="1" customWidth="1"/>
    <col min="9" max="9" width="13.28515625" style="63" bestFit="1" customWidth="1"/>
    <col min="10" max="16384" width="11.5703125" style="60"/>
  </cols>
  <sheetData>
    <row r="1" spans="4:11" ht="15.75" x14ac:dyDescent="0.2">
      <c r="D1" s="339" t="s">
        <v>206</v>
      </c>
      <c r="E1" s="339"/>
      <c r="F1" s="339"/>
    </row>
    <row r="2" spans="4:11" x14ac:dyDescent="0.2">
      <c r="D2" s="130" t="s">
        <v>207</v>
      </c>
      <c r="E2" s="131"/>
      <c r="F2" s="132">
        <v>1400000</v>
      </c>
    </row>
    <row r="3" spans="4:11" x14ac:dyDescent="0.2">
      <c r="D3" s="133" t="s">
        <v>208</v>
      </c>
      <c r="E3" s="134"/>
      <c r="F3" s="135">
        <v>0.9</v>
      </c>
    </row>
    <row r="4" spans="4:11" x14ac:dyDescent="0.2">
      <c r="D4" s="133" t="s">
        <v>209</v>
      </c>
      <c r="E4" s="134"/>
      <c r="F4" s="136">
        <v>24</v>
      </c>
    </row>
    <row r="5" spans="4:11" x14ac:dyDescent="0.2">
      <c r="D5" s="137" t="s">
        <v>210</v>
      </c>
      <c r="E5" s="138"/>
      <c r="F5" s="139">
        <v>45170</v>
      </c>
    </row>
    <row r="6" spans="4:11" x14ac:dyDescent="0.2">
      <c r="D6" s="140" t="s">
        <v>211</v>
      </c>
      <c r="E6" s="141"/>
      <c r="F6" s="142">
        <f>+PMT($F$3/12,$F$4,$I$10)</f>
        <v>127470.11126110176</v>
      </c>
    </row>
    <row r="7" spans="4:11" x14ac:dyDescent="0.2">
      <c r="D7" s="143"/>
      <c r="F7" s="144"/>
    </row>
    <row r="8" spans="4:11" x14ac:dyDescent="0.2">
      <c r="D8" s="58"/>
      <c r="E8" s="59"/>
      <c r="F8" s="59"/>
      <c r="G8" s="59"/>
      <c r="H8" s="59"/>
      <c r="I8" s="59"/>
    </row>
    <row r="9" spans="4:11" x14ac:dyDescent="0.2">
      <c r="D9" s="145" t="s">
        <v>104</v>
      </c>
      <c r="E9" s="146" t="s">
        <v>111</v>
      </c>
      <c r="F9" s="146" t="s">
        <v>112</v>
      </c>
      <c r="G9" s="146" t="s">
        <v>113</v>
      </c>
      <c r="H9" s="146" t="s">
        <v>104</v>
      </c>
      <c r="I9" s="146" t="s">
        <v>105</v>
      </c>
    </row>
    <row r="10" spans="4:11" x14ac:dyDescent="0.2">
      <c r="D10" s="148"/>
      <c r="E10" s="149"/>
      <c r="F10" s="150"/>
      <c r="G10" s="150"/>
      <c r="H10" s="150"/>
      <c r="I10" s="151">
        <f>-F2</f>
        <v>-1400000</v>
      </c>
    </row>
    <row r="11" spans="4:11" x14ac:dyDescent="0.2">
      <c r="D11" s="152">
        <v>1</v>
      </c>
      <c r="E11" s="153">
        <f>+F5</f>
        <v>45170</v>
      </c>
      <c r="F11" s="150">
        <f>IF(D11="","",H11-G11)</f>
        <v>22470.11126110176</v>
      </c>
      <c r="G11" s="150">
        <f>IF(D11="","",-I10*$F$3/12)</f>
        <v>105000</v>
      </c>
      <c r="H11" s="150">
        <f>IF(D11="","",$F$6)</f>
        <v>127470.11126110176</v>
      </c>
      <c r="I11" s="150">
        <f>IF(D11="","",I10+F11)</f>
        <v>-1377529.8887388983</v>
      </c>
      <c r="J11" s="60" t="s">
        <v>213</v>
      </c>
      <c r="K11" s="60">
        <v>127470.11</v>
      </c>
    </row>
    <row r="12" spans="4:11" x14ac:dyDescent="0.2">
      <c r="D12" s="152">
        <f>+IF(D11&lt;$F$4,D11+1,"")</f>
        <v>2</v>
      </c>
      <c r="E12" s="153">
        <f>+IF(D12="","",+DATE(YEAR(E11),MONTH(E11)+1,DAY(E11)))</f>
        <v>45200</v>
      </c>
      <c r="F12" s="150">
        <f t="shared" ref="F12:F34" si="0">IF(D12="","",H12-G12)</f>
        <v>24155.369605684391</v>
      </c>
      <c r="G12" s="150">
        <f t="shared" ref="G12:G34" si="1">IF(D12="","",-I11*$F$3/12)</f>
        <v>103314.74165541737</v>
      </c>
      <c r="H12" s="150">
        <f>IF(D12="","",$F$6)</f>
        <v>127470.11126110176</v>
      </c>
      <c r="I12" s="150">
        <f t="shared" ref="I12:I34" si="2">IF(D12="","",I11+F12)</f>
        <v>-1353374.5191332139</v>
      </c>
    </row>
    <row r="13" spans="4:11" x14ac:dyDescent="0.2">
      <c r="D13" s="152">
        <f t="shared" ref="D13:D34" si="3">+IF(D12&lt;$F$4,D12+1,"")</f>
        <v>3</v>
      </c>
      <c r="E13" s="153">
        <f t="shared" ref="E13:E34" si="4">+IF(D13="","",+DATE(YEAR(E12),MONTH(E12)+1,DAY(E12)))</f>
        <v>45231</v>
      </c>
      <c r="F13" s="150">
        <f t="shared" si="0"/>
        <v>25967.022326110717</v>
      </c>
      <c r="G13" s="150">
        <f t="shared" si="1"/>
        <v>101503.08893499104</v>
      </c>
      <c r="H13" s="150">
        <f t="shared" ref="H13:H34" si="5">IF(D13="","",$F$6)</f>
        <v>127470.11126110176</v>
      </c>
      <c r="I13" s="150">
        <f t="shared" si="2"/>
        <v>-1327407.4968071033</v>
      </c>
    </row>
    <row r="14" spans="4:11" x14ac:dyDescent="0.2">
      <c r="D14" s="152">
        <f t="shared" si="3"/>
        <v>4</v>
      </c>
      <c r="E14" s="153">
        <f t="shared" si="4"/>
        <v>45261</v>
      </c>
      <c r="F14" s="150">
        <f t="shared" si="0"/>
        <v>27914.549000569008</v>
      </c>
      <c r="G14" s="150">
        <f t="shared" si="1"/>
        <v>99555.562260532752</v>
      </c>
      <c r="H14" s="150">
        <f t="shared" si="5"/>
        <v>127470.11126110176</v>
      </c>
      <c r="I14" s="150">
        <f t="shared" si="2"/>
        <v>-1299492.9478065344</v>
      </c>
    </row>
    <row r="15" spans="4:11" x14ac:dyDescent="0.2">
      <c r="D15" s="152">
        <f t="shared" si="3"/>
        <v>5</v>
      </c>
      <c r="E15" s="153">
        <f t="shared" si="4"/>
        <v>45292</v>
      </c>
      <c r="F15" s="150">
        <f t="shared" si="0"/>
        <v>30008.140175611683</v>
      </c>
      <c r="G15" s="150">
        <f t="shared" si="1"/>
        <v>97461.971085490077</v>
      </c>
      <c r="H15" s="150">
        <f t="shared" si="5"/>
        <v>127470.11126110176</v>
      </c>
      <c r="I15" s="150">
        <f t="shared" si="2"/>
        <v>-1269484.8076309226</v>
      </c>
    </row>
    <row r="16" spans="4:11" x14ac:dyDescent="0.2">
      <c r="D16" s="152">
        <f t="shared" si="3"/>
        <v>6</v>
      </c>
      <c r="E16" s="153">
        <f t="shared" si="4"/>
        <v>45323</v>
      </c>
      <c r="F16" s="150">
        <f t="shared" si="0"/>
        <v>32258.750688782558</v>
      </c>
      <c r="G16" s="150">
        <f t="shared" si="1"/>
        <v>95211.360572319201</v>
      </c>
      <c r="H16" s="150">
        <f t="shared" si="5"/>
        <v>127470.11126110176</v>
      </c>
      <c r="I16" s="150">
        <f t="shared" si="2"/>
        <v>-1237226.05694214</v>
      </c>
    </row>
    <row r="17" spans="4:9" x14ac:dyDescent="0.2">
      <c r="D17" s="152">
        <f t="shared" si="3"/>
        <v>7</v>
      </c>
      <c r="E17" s="153">
        <f t="shared" si="4"/>
        <v>45352</v>
      </c>
      <c r="F17" s="150">
        <f t="shared" si="0"/>
        <v>34678.156990441246</v>
      </c>
      <c r="G17" s="150">
        <f t="shared" si="1"/>
        <v>92791.954270660513</v>
      </c>
      <c r="H17" s="150">
        <f t="shared" si="5"/>
        <v>127470.11126110176</v>
      </c>
      <c r="I17" s="150">
        <f t="shared" si="2"/>
        <v>-1202547.8999516987</v>
      </c>
    </row>
    <row r="18" spans="4:9" x14ac:dyDescent="0.2">
      <c r="D18" s="152">
        <f t="shared" si="3"/>
        <v>8</v>
      </c>
      <c r="E18" s="153">
        <f t="shared" si="4"/>
        <v>45383</v>
      </c>
      <c r="F18" s="150">
        <f t="shared" si="0"/>
        <v>37279.018764724344</v>
      </c>
      <c r="G18" s="150">
        <f t="shared" si="1"/>
        <v>90191.092496377416</v>
      </c>
      <c r="H18" s="150">
        <f t="shared" si="5"/>
        <v>127470.11126110176</v>
      </c>
      <c r="I18" s="150">
        <f t="shared" si="2"/>
        <v>-1165268.8811869745</v>
      </c>
    </row>
    <row r="19" spans="4:9" x14ac:dyDescent="0.2">
      <c r="D19" s="152">
        <f t="shared" si="3"/>
        <v>9</v>
      </c>
      <c r="E19" s="153">
        <f t="shared" si="4"/>
        <v>45413</v>
      </c>
      <c r="F19" s="150">
        <f t="shared" si="0"/>
        <v>40074.94517207866</v>
      </c>
      <c r="G19" s="150">
        <f t="shared" si="1"/>
        <v>87395.1660890231</v>
      </c>
      <c r="H19" s="150">
        <f t="shared" si="5"/>
        <v>127470.11126110176</v>
      </c>
      <c r="I19" s="150">
        <f t="shared" si="2"/>
        <v>-1125193.9360148958</v>
      </c>
    </row>
    <row r="20" spans="4:9" x14ac:dyDescent="0.2">
      <c r="D20" s="152">
        <f t="shared" si="3"/>
        <v>10</v>
      </c>
      <c r="E20" s="153">
        <f t="shared" si="4"/>
        <v>45444</v>
      </c>
      <c r="F20" s="150">
        <f t="shared" si="0"/>
        <v>43080.566059984572</v>
      </c>
      <c r="G20" s="150">
        <f t="shared" si="1"/>
        <v>84389.545201117187</v>
      </c>
      <c r="H20" s="150">
        <f t="shared" si="5"/>
        <v>127470.11126110176</v>
      </c>
      <c r="I20" s="150">
        <f t="shared" si="2"/>
        <v>-1082113.3699549113</v>
      </c>
    </row>
    <row r="21" spans="4:9" x14ac:dyDescent="0.2">
      <c r="D21" s="152">
        <f t="shared" si="3"/>
        <v>11</v>
      </c>
      <c r="E21" s="153">
        <f t="shared" si="4"/>
        <v>45474</v>
      </c>
      <c r="F21" s="150">
        <f t="shared" si="0"/>
        <v>46311.608514483407</v>
      </c>
      <c r="G21" s="150">
        <f t="shared" si="1"/>
        <v>81158.502746618353</v>
      </c>
      <c r="H21" s="150">
        <f t="shared" si="5"/>
        <v>127470.11126110176</v>
      </c>
      <c r="I21" s="150">
        <f t="shared" si="2"/>
        <v>-1035801.7614404279</v>
      </c>
    </row>
    <row r="22" spans="4:9" x14ac:dyDescent="0.2">
      <c r="D22" s="152">
        <f t="shared" si="3"/>
        <v>12</v>
      </c>
      <c r="E22" s="153">
        <f t="shared" si="4"/>
        <v>45505</v>
      </c>
      <c r="F22" s="150">
        <f t="shared" si="0"/>
        <v>49784.979153069668</v>
      </c>
      <c r="G22" s="150">
        <f t="shared" si="1"/>
        <v>77685.132108032092</v>
      </c>
      <c r="H22" s="150">
        <f t="shared" si="5"/>
        <v>127470.11126110176</v>
      </c>
      <c r="I22" s="150">
        <f t="shared" si="2"/>
        <v>-986016.78228735819</v>
      </c>
    </row>
    <row r="23" spans="4:9" x14ac:dyDescent="0.2">
      <c r="D23" s="152">
        <f t="shared" si="3"/>
        <v>13</v>
      </c>
      <c r="E23" s="153">
        <f t="shared" si="4"/>
        <v>45536</v>
      </c>
      <c r="F23" s="150">
        <f t="shared" si="0"/>
        <v>53518.85258954989</v>
      </c>
      <c r="G23" s="150">
        <f t="shared" si="1"/>
        <v>73951.25867155187</v>
      </c>
      <c r="H23" s="150">
        <f t="shared" si="5"/>
        <v>127470.11126110176</v>
      </c>
      <c r="I23" s="150">
        <f t="shared" si="2"/>
        <v>-932497.92969780834</v>
      </c>
    </row>
    <row r="24" spans="4:9" x14ac:dyDescent="0.2">
      <c r="D24" s="152">
        <f t="shared" si="3"/>
        <v>14</v>
      </c>
      <c r="E24" s="153">
        <f t="shared" si="4"/>
        <v>45566</v>
      </c>
      <c r="F24" s="150">
        <f t="shared" si="0"/>
        <v>57532.766533766131</v>
      </c>
      <c r="G24" s="150">
        <f t="shared" si="1"/>
        <v>69937.344727335629</v>
      </c>
      <c r="H24" s="150">
        <f t="shared" si="5"/>
        <v>127470.11126110176</v>
      </c>
      <c r="I24" s="150">
        <f t="shared" si="2"/>
        <v>-874965.16316404217</v>
      </c>
    </row>
    <row r="25" spans="4:9" x14ac:dyDescent="0.2">
      <c r="D25" s="152">
        <f t="shared" si="3"/>
        <v>15</v>
      </c>
      <c r="E25" s="153">
        <f t="shared" si="4"/>
        <v>45597</v>
      </c>
      <c r="F25" s="150">
        <f t="shared" si="0"/>
        <v>61847.724023798597</v>
      </c>
      <c r="G25" s="150">
        <f t="shared" si="1"/>
        <v>65622.387237303163</v>
      </c>
      <c r="H25" s="150">
        <f t="shared" si="5"/>
        <v>127470.11126110176</v>
      </c>
      <c r="I25" s="150">
        <f t="shared" si="2"/>
        <v>-813117.43914024357</v>
      </c>
    </row>
    <row r="26" spans="4:9" x14ac:dyDescent="0.2">
      <c r="D26" s="152">
        <f t="shared" si="3"/>
        <v>16</v>
      </c>
      <c r="E26" s="153">
        <f t="shared" si="4"/>
        <v>45627</v>
      </c>
      <c r="F26" s="150">
        <f t="shared" si="0"/>
        <v>66486.303325583489</v>
      </c>
      <c r="G26" s="150">
        <f t="shared" si="1"/>
        <v>60983.807935518271</v>
      </c>
      <c r="H26" s="150">
        <f t="shared" si="5"/>
        <v>127470.11126110176</v>
      </c>
      <c r="I26" s="150">
        <f t="shared" si="2"/>
        <v>-746631.13581466011</v>
      </c>
    </row>
    <row r="27" spans="4:9" x14ac:dyDescent="0.2">
      <c r="D27" s="152">
        <f t="shared" si="3"/>
        <v>17</v>
      </c>
      <c r="E27" s="153">
        <f t="shared" si="4"/>
        <v>45658</v>
      </c>
      <c r="F27" s="150">
        <f t="shared" si="0"/>
        <v>71472.776075002243</v>
      </c>
      <c r="G27" s="150">
        <f t="shared" si="1"/>
        <v>55997.33518609951</v>
      </c>
      <c r="H27" s="150">
        <f t="shared" si="5"/>
        <v>127470.11126110176</v>
      </c>
      <c r="I27" s="150">
        <f t="shared" si="2"/>
        <v>-675158.35973965784</v>
      </c>
    </row>
    <row r="28" spans="4:9" x14ac:dyDescent="0.2">
      <c r="D28" s="152">
        <f t="shared" si="3"/>
        <v>18</v>
      </c>
      <c r="E28" s="153">
        <f t="shared" si="4"/>
        <v>45689</v>
      </c>
      <c r="F28" s="150">
        <f t="shared" si="0"/>
        <v>76833.234280627425</v>
      </c>
      <c r="G28" s="150">
        <f t="shared" si="1"/>
        <v>50636.876980474335</v>
      </c>
      <c r="H28" s="150">
        <f t="shared" si="5"/>
        <v>127470.11126110176</v>
      </c>
      <c r="I28" s="150">
        <f t="shared" si="2"/>
        <v>-598325.12545903039</v>
      </c>
    </row>
    <row r="29" spans="4:9" x14ac:dyDescent="0.2">
      <c r="D29" s="152">
        <f t="shared" si="3"/>
        <v>19</v>
      </c>
      <c r="E29" s="153">
        <f t="shared" si="4"/>
        <v>45717</v>
      </c>
      <c r="F29" s="150">
        <f t="shared" si="0"/>
        <v>82595.726851674466</v>
      </c>
      <c r="G29" s="150">
        <f>IF(D29="","",-I28*$F$3/12)</f>
        <v>44874.384409427286</v>
      </c>
      <c r="H29" s="150">
        <f t="shared" si="5"/>
        <v>127470.11126110176</v>
      </c>
      <c r="I29" s="150">
        <f t="shared" si="2"/>
        <v>-515729.39860735589</v>
      </c>
    </row>
    <row r="30" spans="4:9" x14ac:dyDescent="0.2">
      <c r="D30" s="152">
        <f t="shared" si="3"/>
        <v>20</v>
      </c>
      <c r="E30" s="153">
        <f t="shared" si="4"/>
        <v>45748</v>
      </c>
      <c r="F30" s="150">
        <f t="shared" si="0"/>
        <v>88790.406365550065</v>
      </c>
      <c r="G30" s="150">
        <f t="shared" si="1"/>
        <v>38679.704895551695</v>
      </c>
      <c r="H30" s="150">
        <f t="shared" si="5"/>
        <v>127470.11126110176</v>
      </c>
      <c r="I30" s="150">
        <f t="shared" si="2"/>
        <v>-426938.99224180583</v>
      </c>
    </row>
    <row r="31" spans="4:9" x14ac:dyDescent="0.2">
      <c r="D31" s="152">
        <f t="shared" si="3"/>
        <v>21</v>
      </c>
      <c r="E31" s="153">
        <f t="shared" si="4"/>
        <v>45778</v>
      </c>
      <c r="F31" s="150">
        <f t="shared" si="0"/>
        <v>95449.686842966315</v>
      </c>
      <c r="G31" s="150">
        <f t="shared" si="1"/>
        <v>32020.424418135441</v>
      </c>
      <c r="H31" s="150">
        <f t="shared" si="5"/>
        <v>127470.11126110176</v>
      </c>
      <c r="I31" s="150">
        <f t="shared" si="2"/>
        <v>-331489.30539883953</v>
      </c>
    </row>
    <row r="32" spans="4:9" x14ac:dyDescent="0.2">
      <c r="D32" s="152">
        <f t="shared" si="3"/>
        <v>22</v>
      </c>
      <c r="E32" s="153">
        <f t="shared" si="4"/>
        <v>45809</v>
      </c>
      <c r="F32" s="150">
        <f t="shared" si="0"/>
        <v>102608.4133561888</v>
      </c>
      <c r="G32" s="150">
        <f t="shared" si="1"/>
        <v>24861.697904912962</v>
      </c>
      <c r="H32" s="150">
        <f t="shared" si="5"/>
        <v>127470.11126110176</v>
      </c>
      <c r="I32" s="150">
        <f t="shared" si="2"/>
        <v>-228880.89204265072</v>
      </c>
    </row>
    <row r="33" spans="4:9" x14ac:dyDescent="0.2">
      <c r="D33" s="152">
        <f t="shared" si="3"/>
        <v>23</v>
      </c>
      <c r="E33" s="153">
        <f t="shared" si="4"/>
        <v>45839</v>
      </c>
      <c r="F33" s="150">
        <f t="shared" si="0"/>
        <v>110304.04435790295</v>
      </c>
      <c r="G33" s="150">
        <f t="shared" si="1"/>
        <v>17166.066903198804</v>
      </c>
      <c r="H33" s="150">
        <f t="shared" si="5"/>
        <v>127470.11126110176</v>
      </c>
      <c r="I33" s="150">
        <f t="shared" si="2"/>
        <v>-118576.84768474777</v>
      </c>
    </row>
    <row r="34" spans="4:9" x14ac:dyDescent="0.2">
      <c r="D34" s="152">
        <f t="shared" si="3"/>
        <v>24</v>
      </c>
      <c r="E34" s="153">
        <f t="shared" si="4"/>
        <v>45870</v>
      </c>
      <c r="F34" s="150">
        <f t="shared" si="0"/>
        <v>118576.84768474568</v>
      </c>
      <c r="G34" s="150">
        <f t="shared" si="1"/>
        <v>8893.2635763560829</v>
      </c>
      <c r="H34" s="150">
        <f t="shared" si="5"/>
        <v>127470.11126110176</v>
      </c>
      <c r="I34" s="150">
        <f t="shared" si="2"/>
        <v>-2.0954757928848267E-9</v>
      </c>
    </row>
    <row r="35" spans="4:9" x14ac:dyDescent="0.2">
      <c r="D35" s="154"/>
      <c r="E35" s="154"/>
      <c r="F35" s="270">
        <f>SUM(F11:F34)</f>
        <v>1399999.9999999981</v>
      </c>
      <c r="G35" s="270">
        <f>SUM(G11:G34)</f>
        <v>1659282.6702664441</v>
      </c>
      <c r="H35" s="270">
        <f>SUM(H11:H34)</f>
        <v>3059282.6702664429</v>
      </c>
      <c r="I35" s="154"/>
    </row>
    <row r="36" spans="4:9" x14ac:dyDescent="0.2">
      <c r="D36" s="60"/>
      <c r="E36" s="60"/>
      <c r="F36" s="60"/>
      <c r="G36" s="60"/>
      <c r="H36" s="60"/>
      <c r="I36" s="60"/>
    </row>
    <row r="37" spans="4:9" x14ac:dyDescent="0.2">
      <c r="D37" s="60"/>
      <c r="E37" s="60"/>
      <c r="F37" s="60"/>
      <c r="G37" s="60"/>
      <c r="H37" s="60"/>
      <c r="I37" s="60"/>
    </row>
    <row r="38" spans="4:9" x14ac:dyDescent="0.2">
      <c r="D38" s="60"/>
      <c r="E38" s="60"/>
      <c r="F38" s="60"/>
      <c r="G38" s="60"/>
      <c r="H38" s="60"/>
      <c r="I38" s="60"/>
    </row>
    <row r="39" spans="4:9" x14ac:dyDescent="0.2">
      <c r="D39" s="60"/>
      <c r="E39" s="60"/>
      <c r="F39" s="60"/>
      <c r="G39" s="60"/>
      <c r="H39" s="60"/>
      <c r="I39" s="60"/>
    </row>
    <row r="40" spans="4:9" x14ac:dyDescent="0.2">
      <c r="D40" s="60"/>
      <c r="E40" s="60"/>
      <c r="F40" s="60"/>
      <c r="G40" s="60"/>
      <c r="H40" s="60"/>
      <c r="I40" s="60"/>
    </row>
    <row r="41" spans="4:9" x14ac:dyDescent="0.2">
      <c r="D41" s="60"/>
      <c r="E41" s="60"/>
      <c r="F41" s="60"/>
      <c r="G41" s="60"/>
      <c r="H41" s="60"/>
      <c r="I41" s="60"/>
    </row>
    <row r="42" spans="4:9" x14ac:dyDescent="0.2">
      <c r="D42" s="60"/>
      <c r="E42" s="60"/>
      <c r="F42" s="60"/>
      <c r="G42" s="60"/>
      <c r="H42" s="60"/>
      <c r="I42" s="60"/>
    </row>
    <row r="43" spans="4:9" x14ac:dyDescent="0.2">
      <c r="D43" s="60"/>
      <c r="E43" s="60"/>
      <c r="F43" s="60"/>
      <c r="G43" s="60"/>
      <c r="H43" s="60"/>
      <c r="I43" s="60"/>
    </row>
    <row r="44" spans="4:9" x14ac:dyDescent="0.2">
      <c r="D44" s="60"/>
      <c r="E44" s="60"/>
      <c r="F44" s="60"/>
      <c r="G44" s="60"/>
      <c r="H44" s="60"/>
      <c r="I44" s="60"/>
    </row>
    <row r="45" spans="4:9" x14ac:dyDescent="0.2">
      <c r="D45" s="60"/>
      <c r="E45" s="60"/>
      <c r="F45" s="60"/>
      <c r="G45" s="60"/>
      <c r="H45" s="60"/>
      <c r="I45" s="60"/>
    </row>
    <row r="46" spans="4:9" x14ac:dyDescent="0.2">
      <c r="D46" s="60"/>
      <c r="E46" s="60"/>
      <c r="F46" s="60"/>
      <c r="G46" s="60"/>
      <c r="H46" s="60"/>
      <c r="I46" s="60"/>
    </row>
    <row r="47" spans="4:9" x14ac:dyDescent="0.2">
      <c r="D47" s="60"/>
      <c r="E47" s="60"/>
      <c r="F47" s="60"/>
      <c r="G47" s="60"/>
      <c r="H47" s="60"/>
      <c r="I47" s="60"/>
    </row>
    <row r="48" spans="4:9" x14ac:dyDescent="0.2">
      <c r="D48" s="60"/>
      <c r="E48" s="60"/>
      <c r="F48" s="60"/>
      <c r="G48" s="60"/>
      <c r="H48" s="60"/>
      <c r="I48" s="60"/>
    </row>
    <row r="49" s="60" customFormat="1" x14ac:dyDescent="0.2"/>
    <row r="50" s="60" customFormat="1" x14ac:dyDescent="0.2"/>
    <row r="51" s="60" customFormat="1" x14ac:dyDescent="0.2"/>
    <row r="52" s="60" customFormat="1" x14ac:dyDescent="0.2"/>
    <row r="53" s="60" customFormat="1" x14ac:dyDescent="0.2"/>
    <row r="54" s="60" customFormat="1" x14ac:dyDescent="0.2"/>
    <row r="55" s="60" customFormat="1" x14ac:dyDescent="0.2"/>
    <row r="56" s="60" customFormat="1" x14ac:dyDescent="0.2"/>
    <row r="57" s="60" customFormat="1" x14ac:dyDescent="0.2"/>
    <row r="58" s="60" customFormat="1" x14ac:dyDescent="0.2"/>
    <row r="59" s="60" customFormat="1" x14ac:dyDescent="0.2"/>
    <row r="60" s="60" customFormat="1" x14ac:dyDescent="0.2"/>
    <row r="61" s="60" customFormat="1" x14ac:dyDescent="0.2"/>
    <row r="62" s="60" customFormat="1" x14ac:dyDescent="0.2"/>
    <row r="63" s="60" customFormat="1" x14ac:dyDescent="0.2"/>
    <row r="64" s="60" customFormat="1" x14ac:dyDescent="0.2"/>
    <row r="65" s="60" customFormat="1" x14ac:dyDescent="0.2"/>
    <row r="66" s="60" customFormat="1" x14ac:dyDescent="0.2"/>
    <row r="67" s="60" customFormat="1" x14ac:dyDescent="0.2"/>
    <row r="68" s="60" customFormat="1" x14ac:dyDescent="0.2"/>
    <row r="69" s="60" customFormat="1" x14ac:dyDescent="0.2"/>
    <row r="70" s="60" customFormat="1" x14ac:dyDescent="0.2"/>
    <row r="71" s="60" customFormat="1" x14ac:dyDescent="0.2"/>
    <row r="72" s="60" customFormat="1" x14ac:dyDescent="0.2"/>
  </sheetData>
  <mergeCells count="1">
    <mergeCell ref="D1:F1"/>
  </mergeCells>
  <pageMargins left="1.19" right="0.25" top="0.59" bottom="0.23" header="0.3" footer="0.17"/>
  <pageSetup paperSize="9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19</vt:i4>
      </vt:variant>
    </vt:vector>
  </HeadingPairs>
  <TitlesOfParts>
    <vt:vector size="19" baseType="lpstr">
      <vt:lpstr>Prueba de Prestamos Seba</vt:lpstr>
      <vt:lpstr>Prestamo</vt:lpstr>
      <vt:lpstr>Solicitud de Prestamo</vt:lpstr>
      <vt:lpstr>Saldo prestamos </vt:lpstr>
      <vt:lpstr>Emanuel Rodriguez</vt:lpstr>
      <vt:lpstr>PMO Santiago $ 1.75 MM</vt:lpstr>
      <vt:lpstr>Simulacion Toledo</vt:lpstr>
      <vt:lpstr>Simulacion Canepa Fernando</vt:lpstr>
      <vt:lpstr>Jose Gonzalez</vt:lpstr>
      <vt:lpstr>Lopez Juanchi</vt:lpstr>
      <vt:lpstr>Lucas Fernandez</vt:lpstr>
      <vt:lpstr>Oscar Diaz</vt:lpstr>
      <vt:lpstr>Hinaypil Jose</vt:lpstr>
      <vt:lpstr>Lenain</vt:lpstr>
      <vt:lpstr>DiVito Martin</vt:lpstr>
      <vt:lpstr>Costa Diego</vt:lpstr>
      <vt:lpstr>Canepa Santiago</vt:lpstr>
      <vt:lpstr>Canepa Santiago 2</vt:lpstr>
      <vt:lpstr>Canepa Santiago 2025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Sebastian Atia - Nutralmix SRL</cp:lastModifiedBy>
  <cp:lastPrinted>2023-07-21T12:58:48Z</cp:lastPrinted>
  <dcterms:created xsi:type="dcterms:W3CDTF">2022-07-19T11:07:47Z</dcterms:created>
  <dcterms:modified xsi:type="dcterms:W3CDTF">2025-06-19T13:38:54Z</dcterms:modified>
</cp:coreProperties>
</file>